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lementinehosdey/Desktop/data/"/>
    </mc:Choice>
  </mc:AlternateContent>
  <xr:revisionPtr revIDLastSave="0" documentId="13_ncr:1_{051230FC-8321-A34F-BF1C-74DD7D6DA30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stance ROI1 PNNPV" sheetId="5" r:id="rId1"/>
    <sheet name="Distance ROI1 PNNother" sheetId="6" r:id="rId2"/>
    <sheet name="Distance ROI2 PNNPV" sheetId="7" r:id="rId3"/>
    <sheet name="Distance ROI2 PNNother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K9" i="6"/>
  <c r="J9" i="6"/>
  <c r="I9" i="6"/>
  <c r="H9" i="6"/>
  <c r="G9" i="6"/>
  <c r="K8" i="6"/>
  <c r="J8" i="6"/>
  <c r="I8" i="6"/>
  <c r="H8" i="6"/>
  <c r="G8" i="6"/>
  <c r="K7" i="6"/>
  <c r="J7" i="6"/>
  <c r="I7" i="6"/>
  <c r="H7" i="6"/>
  <c r="G7" i="6"/>
  <c r="K6" i="6"/>
  <c r="J6" i="6"/>
  <c r="I6" i="6"/>
  <c r="H6" i="6"/>
  <c r="G6" i="6"/>
  <c r="K5" i="6"/>
  <c r="J5" i="6"/>
  <c r="I5" i="6"/>
  <c r="H5" i="6"/>
  <c r="G5" i="6"/>
  <c r="K4" i="6"/>
  <c r="J4" i="6"/>
  <c r="I4" i="6"/>
  <c r="H4" i="6"/>
  <c r="G4" i="6"/>
  <c r="K3" i="6"/>
  <c r="J3" i="6"/>
  <c r="I3" i="6"/>
  <c r="H3" i="6"/>
  <c r="G3" i="6"/>
  <c r="K2" i="6"/>
  <c r="J2" i="6"/>
  <c r="I2" i="6"/>
  <c r="H2" i="6"/>
  <c r="G2" i="6"/>
  <c r="K9" i="7"/>
  <c r="J9" i="7"/>
  <c r="I9" i="7"/>
  <c r="H9" i="7"/>
  <c r="G9" i="7"/>
  <c r="K8" i="7"/>
  <c r="J8" i="7"/>
  <c r="I8" i="7"/>
  <c r="H8" i="7"/>
  <c r="G8" i="7"/>
  <c r="K7" i="7"/>
  <c r="J7" i="7"/>
  <c r="I7" i="7"/>
  <c r="H7" i="7"/>
  <c r="G7" i="7"/>
  <c r="K6" i="7"/>
  <c r="J6" i="7"/>
  <c r="I6" i="7"/>
  <c r="H6" i="7"/>
  <c r="G6" i="7"/>
  <c r="K5" i="7"/>
  <c r="J5" i="7"/>
  <c r="I5" i="7"/>
  <c r="H5" i="7"/>
  <c r="G5" i="7"/>
  <c r="K4" i="7"/>
  <c r="J4" i="7"/>
  <c r="I4" i="7"/>
  <c r="H4" i="7"/>
  <c r="G4" i="7"/>
  <c r="K3" i="7"/>
  <c r="J3" i="7"/>
  <c r="I3" i="7"/>
  <c r="H3" i="7"/>
  <c r="G3" i="7"/>
  <c r="K2" i="7"/>
  <c r="J2" i="7"/>
  <c r="I2" i="7"/>
  <c r="H2" i="7"/>
  <c r="G2" i="7"/>
  <c r="K9" i="8"/>
  <c r="J9" i="8"/>
  <c r="I9" i="8"/>
  <c r="H9" i="8"/>
  <c r="G9" i="8"/>
  <c r="K8" i="8"/>
  <c r="J8" i="8"/>
  <c r="I8" i="8"/>
  <c r="H8" i="8"/>
  <c r="G8" i="8"/>
  <c r="K7" i="8"/>
  <c r="J7" i="8"/>
  <c r="I7" i="8"/>
  <c r="H7" i="8"/>
  <c r="G7" i="8"/>
  <c r="K6" i="8"/>
  <c r="J6" i="8"/>
  <c r="I6" i="8"/>
  <c r="H6" i="8"/>
  <c r="G6" i="8"/>
  <c r="K5" i="8"/>
  <c r="J5" i="8"/>
  <c r="I5" i="8"/>
  <c r="H5" i="8"/>
  <c r="G5" i="8"/>
  <c r="K4" i="8"/>
  <c r="J4" i="8"/>
  <c r="I4" i="8"/>
  <c r="H4" i="8"/>
  <c r="G4" i="8"/>
  <c r="K3" i="8"/>
  <c r="J3" i="8"/>
  <c r="I3" i="8"/>
  <c r="H3" i="8"/>
  <c r="G3" i="8"/>
  <c r="K2" i="8"/>
  <c r="J2" i="8"/>
  <c r="I2" i="8"/>
  <c r="H2" i="8"/>
  <c r="G2" i="8"/>
</calcChain>
</file>

<file path=xl/sharedStrings.xml><?xml version="1.0" encoding="utf-8"?>
<sst xmlns="http://schemas.openxmlformats.org/spreadsheetml/2006/main" count="788" uniqueCount="265">
  <si>
    <t>Subject</t>
  </si>
  <si>
    <t>under 10</t>
  </si>
  <si>
    <t>10 &lt; x &lt; 20</t>
  </si>
  <si>
    <t>20 &lt; x &lt; 30</t>
  </si>
  <si>
    <t>30 &lt; x &lt; 40</t>
  </si>
  <si>
    <t>40 &lt; x &lt; 50</t>
  </si>
  <si>
    <t>s581</t>
  </si>
  <si>
    <t>s512</t>
  </si>
  <si>
    <t>s533</t>
  </si>
  <si>
    <t>s509</t>
  </si>
  <si>
    <t>s471</t>
  </si>
  <si>
    <t>s537</t>
  </si>
  <si>
    <t>s578</t>
  </si>
  <si>
    <t>s527</t>
  </si>
  <si>
    <t>PNN-type and ID</t>
  </si>
  <si>
    <t>Microglia ID</t>
  </si>
  <si>
    <t>Distance (µm)</t>
  </si>
  <si>
    <t>PNNPV - ROI1#1</t>
  </si>
  <si>
    <t>Microglia - ROI1#29</t>
  </si>
  <si>
    <t>PNNPV - ROI1#2</t>
  </si>
  <si>
    <t>Microglia - ROI1#94</t>
  </si>
  <si>
    <t>Microglia - ROI1#95</t>
  </si>
  <si>
    <t>PNNPV - ROI1#3</t>
  </si>
  <si>
    <t>Microglia - ROI1#147</t>
  </si>
  <si>
    <t>PNNPV - ROI1#4</t>
  </si>
  <si>
    <t>Microglia - ROI1#198</t>
  </si>
  <si>
    <t>PNNPV - ROI1#5</t>
  </si>
  <si>
    <t>Microglia - ROI1#187</t>
  </si>
  <si>
    <t>PNNPV - ROI1#6</t>
  </si>
  <si>
    <t>Microglia - ROI1#54</t>
  </si>
  <si>
    <t>Microglia - ROI1#30</t>
  </si>
  <si>
    <t>Microglia - ROI1#40</t>
  </si>
  <si>
    <t>Microglia - ROI1#43</t>
  </si>
  <si>
    <t>Microglia - ROI1#78</t>
  </si>
  <si>
    <t>Microglia - ROI1#97</t>
  </si>
  <si>
    <t>Microglia - ROI1#98</t>
  </si>
  <si>
    <t>Microglia - ROI1#108</t>
  </si>
  <si>
    <t>PNNPV - ROI1#7</t>
  </si>
  <si>
    <t>Microglia - ROI1#131</t>
  </si>
  <si>
    <t>Microglia - ROI1#133</t>
  </si>
  <si>
    <t>PNNPV - ROI1#8</t>
  </si>
  <si>
    <t>Microglia - ROI1#87</t>
  </si>
  <si>
    <t>Microglia - ROI1#101</t>
  </si>
  <si>
    <t>Microglia - ROI1#59</t>
  </si>
  <si>
    <t>Microglia - ROI1#175</t>
  </si>
  <si>
    <t>Microglia - ROI1#176</t>
  </si>
  <si>
    <t>Microglia - ROI1#211</t>
  </si>
  <si>
    <t>Microglia - ROI1#1</t>
  </si>
  <si>
    <t>Microglia - ROI1#5</t>
  </si>
  <si>
    <t>Microglia - ROI1#15</t>
  </si>
  <si>
    <t>Microglia - ROI1#22</t>
  </si>
  <si>
    <t>Microglia - ROI1#26</t>
  </si>
  <si>
    <t>PNNPV - ROI1#12</t>
  </si>
  <si>
    <t>Microglia - ROI1#88</t>
  </si>
  <si>
    <t>PNNPV - ROI1#13</t>
  </si>
  <si>
    <t>Microglia - ROI1#4</t>
  </si>
  <si>
    <t>Microglia - ROI1#8</t>
  </si>
  <si>
    <t>Microglia - ROI1#14</t>
  </si>
  <si>
    <t>Microglia - ROI1#27</t>
  </si>
  <si>
    <t>Microglia - ROI1#28</t>
  </si>
  <si>
    <t>PNNPV - ROI1#9</t>
  </si>
  <si>
    <t>Microglia - ROI1#49</t>
  </si>
  <si>
    <t>PNNPV - ROI1#11</t>
  </si>
  <si>
    <t>Microglia - ROI1#57</t>
  </si>
  <si>
    <t>PNNPV - ROI1#14</t>
  </si>
  <si>
    <t>Microglia - ROI1#93</t>
  </si>
  <si>
    <t>PNNPV - ROI1#15</t>
  </si>
  <si>
    <t>Microglia - ROI1#102</t>
  </si>
  <si>
    <t>PNNPV - ROI1#16</t>
  </si>
  <si>
    <t>Microglia - ROI1#104</t>
  </si>
  <si>
    <t>PNNPV - ROI1#17</t>
  </si>
  <si>
    <t>Microglia - ROI1#33</t>
  </si>
  <si>
    <t>PNNPV - ROI1#18</t>
  </si>
  <si>
    <t>PNNOTHER - ROI1#1</t>
  </si>
  <si>
    <t>Microglia - ROI1#17</t>
  </si>
  <si>
    <t>PNNOTHER - ROI1#5</t>
  </si>
  <si>
    <t>PNNOTHER - ROI1#6</t>
  </si>
  <si>
    <t>Microglia - ROI1#99</t>
  </si>
  <si>
    <t>PNNOTHER - ROI1#7</t>
  </si>
  <si>
    <t>Microglia - ROI1#65</t>
  </si>
  <si>
    <t>PNNOTHER - ROI1#9</t>
  </si>
  <si>
    <t>PNNOTHER - ROI1#10</t>
  </si>
  <si>
    <t>Microglia - ROI1#106</t>
  </si>
  <si>
    <t>Microglia - ROI1#127</t>
  </si>
  <si>
    <t>PNNOTHER - ROI1#12</t>
  </si>
  <si>
    <t>Microglia - ROI1#174</t>
  </si>
  <si>
    <t>Microglia - ROI1#181</t>
  </si>
  <si>
    <t>PNNOTHER - ROI1#13</t>
  </si>
  <si>
    <t>Microglia - ROI1#177</t>
  </si>
  <si>
    <t>PNNOTHER - ROI1#14</t>
  </si>
  <si>
    <t>Microglia - ROI1#188</t>
  </si>
  <si>
    <t>Microglia - ROI1#208</t>
  </si>
  <si>
    <t>PNNOTHER - ROI1#16</t>
  </si>
  <si>
    <t>Microglia - ROI1#180</t>
  </si>
  <si>
    <t>Microglia - ROI1#212</t>
  </si>
  <si>
    <t>PNNOTHER - ROI1#17</t>
  </si>
  <si>
    <t>Microglia - ROI1#219</t>
  </si>
  <si>
    <t>Microglia - ROI1#9</t>
  </si>
  <si>
    <t>PNNOTHER - ROI1#4</t>
  </si>
  <si>
    <t>Microglia - ROI1#31</t>
  </si>
  <si>
    <t>Microglia - ROI1#36</t>
  </si>
  <si>
    <t>PNNOTHER - ROI1#8</t>
  </si>
  <si>
    <t>Microglia - ROI1#42</t>
  </si>
  <si>
    <t>Microglia - ROI1#47</t>
  </si>
  <si>
    <t>Microglia - ROI1#50</t>
  </si>
  <si>
    <t>PNNOTHER - ROI1#11</t>
  </si>
  <si>
    <t>Microglia - ROI1#76</t>
  </si>
  <si>
    <t>PNNOTHER - ROI1#15</t>
  </si>
  <si>
    <t>Microglia - ROI1#81</t>
  </si>
  <si>
    <t>Microglia - ROI1#90</t>
  </si>
  <si>
    <t>PNNOTHER - ROI1#18</t>
  </si>
  <si>
    <t>PNNOTHER - ROI1#21</t>
  </si>
  <si>
    <t>PNNOTHER - ROI1#22</t>
  </si>
  <si>
    <t>Microglia - ROI1#117</t>
  </si>
  <si>
    <t>PNNOTHER - ROI1#2</t>
  </si>
  <si>
    <t>Microglia - ROI1#7</t>
  </si>
  <si>
    <t>Microglia - ROI1#24</t>
  </si>
  <si>
    <t>Microglia - ROI1#46</t>
  </si>
  <si>
    <t>Microglia - ROI1#48</t>
  </si>
  <si>
    <t>Microglia - ROI1#67</t>
  </si>
  <si>
    <t>Microglia - ROI1#142</t>
  </si>
  <si>
    <t>Microglia - ROI1#145</t>
  </si>
  <si>
    <t>Microglia - ROI1#141</t>
  </si>
  <si>
    <t>Microglia - ROI1#163</t>
  </si>
  <si>
    <t>Microglia - ROI1#6</t>
  </si>
  <si>
    <t>Microglia - ROI1#19</t>
  </si>
  <si>
    <t>Microglia - ROI1#61</t>
  </si>
  <si>
    <t>Microglia - ROI1#64</t>
  </si>
  <si>
    <t>Microglia - ROI1#130</t>
  </si>
  <si>
    <t>PNNOTHER - ROI1#3</t>
  </si>
  <si>
    <t>Microglia - ROI1#228</t>
  </si>
  <si>
    <t>Microglia - ROI1#229</t>
  </si>
  <si>
    <t>Microglia - ROI1#13</t>
  </si>
  <si>
    <t>Microglia - ROI1#58</t>
  </si>
  <si>
    <t>Microglia - ROI1#107</t>
  </si>
  <si>
    <t>Microglia - ROI1#23</t>
  </si>
  <si>
    <t>Microglia - ROI1#77</t>
  </si>
  <si>
    <t>Microglia - ROI1#110</t>
  </si>
  <si>
    <t>Microglia - ROI1#113</t>
  </si>
  <si>
    <t>Microglia - ROI1#96</t>
  </si>
  <si>
    <t>Microglia - ROI1#66</t>
  </si>
  <si>
    <t>Microglia - ROI1#39</t>
  </si>
  <si>
    <t>PNNOTHER - ROI1#19</t>
  </si>
  <si>
    <t>Microglia - ROI1#35</t>
  </si>
  <si>
    <t>PNNOTHER - ROI1#23</t>
  </si>
  <si>
    <t>Microglia - ROI1#10</t>
  </si>
  <si>
    <t>Microglia - ROI1#151</t>
  </si>
  <si>
    <t>PNNPV - ROI2#1</t>
  </si>
  <si>
    <t>Microglia - ROI2#191</t>
  </si>
  <si>
    <t>PNNPV - ROI2#2</t>
  </si>
  <si>
    <t>Microglia - ROI2#105</t>
  </si>
  <si>
    <t>Microglia - ROI2#109</t>
  </si>
  <si>
    <t>Microglia - ROI2#16</t>
  </si>
  <si>
    <t>Microglia - ROI2#17</t>
  </si>
  <si>
    <t>PNNPV - ROI2#3</t>
  </si>
  <si>
    <t>Microglia - ROI2#65</t>
  </si>
  <si>
    <t>PNNPV - ROI2#5</t>
  </si>
  <si>
    <t>Microglia - ROI2#111</t>
  </si>
  <si>
    <t>Microglia - ROI2#124</t>
  </si>
  <si>
    <t>PNNPV - ROI2#8</t>
  </si>
  <si>
    <t>Microglia - ROI2#188</t>
  </si>
  <si>
    <t>Microglia - ROI2#190</t>
  </si>
  <si>
    <t>PNNPV - ROI2#10</t>
  </si>
  <si>
    <t>Microglia - ROI2#226</t>
  </si>
  <si>
    <t>Microglia - ROI2#8</t>
  </si>
  <si>
    <t>Microglia - ROI2#24</t>
  </si>
  <si>
    <t>PNNPV - ROI2#7</t>
  </si>
  <si>
    <t>Microglia - ROI2#102</t>
  </si>
  <si>
    <t>PNNPV - ROI2#9</t>
  </si>
  <si>
    <t>Microglia - ROI2#125</t>
  </si>
  <si>
    <t>Microglia - ROI2#26</t>
  </si>
  <si>
    <t>Microglia - ROI2#90</t>
  </si>
  <si>
    <t>Microglia - ROI2#12</t>
  </si>
  <si>
    <t>Microglia - ROI2#23</t>
  </si>
  <si>
    <t>Microglia - ROI2#70</t>
  </si>
  <si>
    <t>Microglia - ROI2#74</t>
  </si>
  <si>
    <t>PNNPV - ROI2#4</t>
  </si>
  <si>
    <t>Microglia - ROI2#85</t>
  </si>
  <si>
    <t>PNNPV - ROI2#6</t>
  </si>
  <si>
    <t>Microglia - ROI2#115</t>
  </si>
  <si>
    <t>Microglia - ROI2#165</t>
  </si>
  <si>
    <t>PNNOTHER - ROI2#2</t>
  </si>
  <si>
    <t>PNNOTHER - ROI2#4</t>
  </si>
  <si>
    <t>Microglia - ROI2#60</t>
  </si>
  <si>
    <t>PNNOTHER - ROI2#8</t>
  </si>
  <si>
    <t>Microglia - ROI2#50</t>
  </si>
  <si>
    <t>PNNOTHER - ROI2#9</t>
  </si>
  <si>
    <t>Microglia - ROI2#51</t>
  </si>
  <si>
    <t>PNNOTHER - ROI2#11</t>
  </si>
  <si>
    <t>PNNOTHER - ROI2#12</t>
  </si>
  <si>
    <t>Microglia - ROI2#107</t>
  </si>
  <si>
    <t>PNNOTHER - ROI2#15</t>
  </si>
  <si>
    <t>Microglia - ROI2#162</t>
  </si>
  <si>
    <t>PNNOTHER - ROI2#16</t>
  </si>
  <si>
    <t>Microglia - ROI2#121</t>
  </si>
  <si>
    <t>Microglia - ROI2#122</t>
  </si>
  <si>
    <t>PNNOTHER - ROI2#17</t>
  </si>
  <si>
    <t>Microglia - ROI2#152</t>
  </si>
  <si>
    <t>PNNOTHER - ROI2#19</t>
  </si>
  <si>
    <t>Microglia - ROI2#141</t>
  </si>
  <si>
    <t>PNNOTHER - ROI2#20</t>
  </si>
  <si>
    <t>Microglia - ROI2#184</t>
  </si>
  <si>
    <t>Microglia - ROI2#189</t>
  </si>
  <si>
    <t>PNNOTHER - ROI2#21</t>
  </si>
  <si>
    <t>Microglia - ROI2#183</t>
  </si>
  <si>
    <t>PNNOTHER - ROI2#22</t>
  </si>
  <si>
    <t>Microglia - ROI2#187</t>
  </si>
  <si>
    <t>Microglia - ROI2#22</t>
  </si>
  <si>
    <t>Microglia - ROI2#11</t>
  </si>
  <si>
    <t>Microglia - ROI2#13</t>
  </si>
  <si>
    <t>PNNOTHER - ROI2#5</t>
  </si>
  <si>
    <t>Microglia - ROI2#25</t>
  </si>
  <si>
    <t>PNNOTHER - ROI2#7</t>
  </si>
  <si>
    <t>Microglia - ROI2#84</t>
  </si>
  <si>
    <t>Microglia - ROI2#80</t>
  </si>
  <si>
    <t>Microglia - ROI2#58</t>
  </si>
  <si>
    <t>Microglia - ROI2#61</t>
  </si>
  <si>
    <t>Microglia - ROI2#59</t>
  </si>
  <si>
    <t>PNNOTHER - ROI2#14</t>
  </si>
  <si>
    <t>Microglia - ROI2#129</t>
  </si>
  <si>
    <t>PNNOTHER - ROI2#18</t>
  </si>
  <si>
    <t>Microglia - ROI2#161</t>
  </si>
  <si>
    <t>Microglia - ROI2#199</t>
  </si>
  <si>
    <t>Microglia - ROI2#213</t>
  </si>
  <si>
    <t>PNNOTHER - ROI2#23</t>
  </si>
  <si>
    <t>Microglia - ROI2#236</t>
  </si>
  <si>
    <t>PNNOTHER - ROI2#1</t>
  </si>
  <si>
    <t>Microglia - ROI2#4</t>
  </si>
  <si>
    <t>Microglia - ROI2#5</t>
  </si>
  <si>
    <t>PNNOTHER - ROI2#3</t>
  </si>
  <si>
    <t>Microglia - ROI2#54</t>
  </si>
  <si>
    <t>Microglia - ROI2#55</t>
  </si>
  <si>
    <t>PNNOTHER - ROI2#6</t>
  </si>
  <si>
    <t>PNNOTHER - ROI2#10</t>
  </si>
  <si>
    <t>Microglia - ROI2#82</t>
  </si>
  <si>
    <t>Microglia - ROI2#7</t>
  </si>
  <si>
    <t>Microglia - ROI2#127</t>
  </si>
  <si>
    <t>Microglia - ROI2#130</t>
  </si>
  <si>
    <t>Microglia - ROI2#171</t>
  </si>
  <si>
    <t>PNNOTHER - ROI2#13</t>
  </si>
  <si>
    <t>Microglia - ROI2#240</t>
  </si>
  <si>
    <t>Microglia - ROI2#19</t>
  </si>
  <si>
    <t>Microglia - ROI2#21</t>
  </si>
  <si>
    <t>Microglia - ROI2#67</t>
  </si>
  <si>
    <t>Microglia - ROI2#71</t>
  </si>
  <si>
    <t>Microglia - ROI2#76</t>
  </si>
  <si>
    <t>Microglia - ROI2#77</t>
  </si>
  <si>
    <t>Microglia - ROI2#78</t>
  </si>
  <si>
    <t>Microglia - ROI2#123</t>
  </si>
  <si>
    <t>Microglia - ROI2#96</t>
  </si>
  <si>
    <t>Microglia - ROI2#97</t>
  </si>
  <si>
    <t>Microglia - ROI2#131</t>
  </si>
  <si>
    <t>Microglia - ROI2#56</t>
  </si>
  <si>
    <t>Microglia - ROI2#68</t>
  </si>
  <si>
    <t>Microglia - ROI2#36</t>
  </si>
  <si>
    <t>Microglia - ROI2#37</t>
  </si>
  <si>
    <t>Microglia - ROI2#66</t>
  </si>
  <si>
    <t>Microglia - ROI2#103</t>
  </si>
  <si>
    <t>Microglia - ROI2#117</t>
  </si>
  <si>
    <t>Microglia - ROI2#196</t>
  </si>
  <si>
    <t>Microglia - ROI2#44</t>
  </si>
  <si>
    <t>Microglia - ROI2#169</t>
  </si>
  <si>
    <t>Microglia - ROI2#170</t>
  </si>
  <si>
    <t>Microglia - ROI2#173</t>
  </si>
  <si>
    <t>Microglia - ROI2#174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</si>
</sst>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"/>
  <sheetViews>
    <sheetView tabSelected="1" workbookViewId="0">
      <selection activeCell="P29" sqref="P29"/>
    </sheetView>
  </sheetViews>
  <sheetFormatPr baseColWidth="10" defaultColWidth="8.83203125" defaultRowHeight="15" x14ac:dyDescent="0.2"/>
  <cols>
    <col min="1" max="1" width="17" customWidth="1"/>
    <col min="2" max="2" width="21.83203125" customWidth="1"/>
    <col min="3" max="3" width="16.1640625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17</v>
      </c>
      <c r="B2" t="s">
        <v>18</v>
      </c>
      <c r="C2">
        <v>44.464030406610412</v>
      </c>
      <c r="D2" t="s">
        <v>6</v>
      </c>
      <c r="F2" t="s">
        <v>6</v>
      </c>
      <c r="G2">
        <f>COUNTIFS($D:$D,"s581",$C:$C,"&lt;=10")</f>
        <v>1</v>
      </c>
      <c r="H2">
        <f>COUNTIFS($D:$D,"s581",$C:$C,"&gt;10",$C:$C,"&lt;=20")</f>
        <v>0</v>
      </c>
      <c r="I2">
        <f>COUNTIFS($D:$D,"s581",$C:$C,"&gt;20",$C:$C,"&lt;=30")</f>
        <v>1</v>
      </c>
      <c r="J2">
        <f>COUNTIFS($D:$D,"s581",$C:$C,"&gt;30",$C:$C,"&lt;=40")</f>
        <v>3</v>
      </c>
      <c r="K2">
        <f>COUNTIFS($D:$D,"s581",$C:$C,"&gt;40",$C:$C,"&lt;=50")</f>
        <v>2</v>
      </c>
    </row>
    <row r="3" spans="1:11" x14ac:dyDescent="0.2">
      <c r="A3" t="s">
        <v>19</v>
      </c>
      <c r="B3" t="s">
        <v>20</v>
      </c>
      <c r="C3">
        <v>25.079274311670819</v>
      </c>
      <c r="D3" t="s">
        <v>6</v>
      </c>
      <c r="F3" t="s">
        <v>7</v>
      </c>
      <c r="G3">
        <f>COUNTIFS($D:$D,"s512",$C:$C,"&lt;=10")</f>
        <v>1</v>
      </c>
      <c r="H3">
        <f>COUNTIFS($D:$D,"s512",$C:$C,"&gt;10",$C:$C,"&lt;=20")</f>
        <v>2</v>
      </c>
      <c r="I3">
        <f>COUNTIFS($D:$D,"s512",$C:$C,"&gt;20",$C:$C,"&lt;=30")</f>
        <v>1</v>
      </c>
      <c r="J3">
        <f>COUNTIFS($D:$D,"s512",$C:$C,"&gt;30",$C:$C,"&lt;=40")</f>
        <v>3</v>
      </c>
      <c r="K3">
        <f>COUNTIFS($D:$D,"s512",$C:$C,"&gt;40",$C:$C,"&lt;=50")</f>
        <v>4</v>
      </c>
    </row>
    <row r="4" spans="1:11" x14ac:dyDescent="0.2">
      <c r="A4" t="s">
        <v>19</v>
      </c>
      <c r="B4" t="s">
        <v>21</v>
      </c>
      <c r="C4">
        <v>37.8600052826188</v>
      </c>
      <c r="D4" t="s">
        <v>6</v>
      </c>
      <c r="F4" t="s">
        <v>8</v>
      </c>
      <c r="G4">
        <f>COUNTIFS($D:$D,"s533",$C:$C,"&lt;=10")</f>
        <v>0</v>
      </c>
      <c r="H4">
        <f>COUNTIFS($D:$D,"s533",$C:$C,"&gt;10",$C:$C,"&lt;=20")</f>
        <v>0</v>
      </c>
      <c r="I4">
        <f>COUNTIFS($D:$D,"s533",$C:$C,"&gt;20",$C:$C,"&lt;=30")</f>
        <v>0</v>
      </c>
      <c r="J4">
        <f>COUNTIFS($D:$D,"s533",$C:$C,"&gt;30",$C:$C,"&lt;=40")</f>
        <v>0</v>
      </c>
      <c r="K4">
        <f>COUNTIFS($D:$D,"s533",$C:$C,"&gt;40",$C:$C,"&lt;=50")</f>
        <v>0</v>
      </c>
    </row>
    <row r="5" spans="1:11" x14ac:dyDescent="0.2">
      <c r="A5" t="s">
        <v>22</v>
      </c>
      <c r="B5" t="s">
        <v>23</v>
      </c>
      <c r="C5">
        <v>45.174882401618163</v>
      </c>
      <c r="D5" t="s">
        <v>6</v>
      </c>
      <c r="F5" t="s">
        <v>9</v>
      </c>
      <c r="G5">
        <f>COUNTIFS($D:$D,"s509",$C:$C,"&lt;=10")</f>
        <v>0</v>
      </c>
      <c r="H5">
        <f>COUNTIFS($D:$D,"s509",$C:$C,"&gt;10",$C:$C,"&lt;=20")</f>
        <v>0</v>
      </c>
      <c r="I5">
        <f>COUNTIFS($D:$D,"s509",$C:$C,"&gt;20",$C:$C,"&lt;=30")</f>
        <v>1</v>
      </c>
      <c r="J5">
        <f>COUNTIFS($D:$D,"s509",$C:$C,"&gt;30",$C:$C,"&lt;=40")</f>
        <v>1</v>
      </c>
      <c r="K5">
        <f>COUNTIFS($D:$D,"s509",$C:$C,"&gt;40",$C:$C,"&lt;=50")</f>
        <v>1</v>
      </c>
    </row>
    <row r="6" spans="1:11" x14ac:dyDescent="0.2">
      <c r="A6" t="s">
        <v>24</v>
      </c>
      <c r="B6" t="s">
        <v>25</v>
      </c>
      <c r="C6">
        <v>5.8694122363314118</v>
      </c>
      <c r="D6" t="s">
        <v>6</v>
      </c>
      <c r="F6" t="s">
        <v>10</v>
      </c>
      <c r="G6">
        <f>COUNTIFS($D:$D,"s471",$C:$C,"&lt;=10")</f>
        <v>0</v>
      </c>
      <c r="H6">
        <f>COUNTIFS($D:$D,"s471",$C:$C,"&gt;10",$C:$C,"&lt;=20")</f>
        <v>0</v>
      </c>
      <c r="I6">
        <f>COUNTIFS($D:$D,"s471",$C:$C,"&gt;20",$C:$C,"&lt;=30")</f>
        <v>2</v>
      </c>
      <c r="J6">
        <f>COUNTIFS($D:$D,"s471",$C:$C,"&gt;30",$C:$C,"&lt;=40")</f>
        <v>0</v>
      </c>
      <c r="K6">
        <f>COUNTIFS($D:$D,"s471",$C:$C,"&gt;40",$C:$C,"&lt;=50")</f>
        <v>1</v>
      </c>
    </row>
    <row r="7" spans="1:11" x14ac:dyDescent="0.2">
      <c r="A7" t="s">
        <v>26</v>
      </c>
      <c r="B7" t="s">
        <v>27</v>
      </c>
      <c r="C7">
        <v>39.223717314910367</v>
      </c>
      <c r="D7" t="s">
        <v>6</v>
      </c>
      <c r="F7" t="s">
        <v>11</v>
      </c>
      <c r="G7">
        <f>COUNTIFS($D:$D,"s537",$C:$C,"&lt;=10")</f>
        <v>0</v>
      </c>
      <c r="H7">
        <f>COUNTIFS($D:$D,"s537",$C:$C,"&gt;10",$C:$C,"&lt;=20")</f>
        <v>3</v>
      </c>
      <c r="I7">
        <f>COUNTIFS($D:$D,"s537",$C:$C,"&gt;20",$C:$C,"&lt;=30")</f>
        <v>2</v>
      </c>
      <c r="J7">
        <f>COUNTIFS($D:$D,"s537",$C:$C,"&gt;30",$C:$C,"&lt;=40")</f>
        <v>0</v>
      </c>
      <c r="K7">
        <f>COUNTIFS($D:$D,"s537",$C:$C,"&gt;40",$C:$C,"&lt;=50")</f>
        <v>3</v>
      </c>
    </row>
    <row r="8" spans="1:11" x14ac:dyDescent="0.2">
      <c r="A8" t="s">
        <v>28</v>
      </c>
      <c r="B8" t="s">
        <v>29</v>
      </c>
      <c r="C8">
        <v>39.580045477487033</v>
      </c>
      <c r="D8" t="s">
        <v>6</v>
      </c>
      <c r="F8" t="s">
        <v>12</v>
      </c>
      <c r="G8">
        <f>COUNTIFS($D:$D,"s578",$C:$C,"&lt;=10")</f>
        <v>1</v>
      </c>
      <c r="H8">
        <f>COUNTIFS($D:$D,"s578",$C:$C,"&gt;10",$C:$C,"&lt;=20")</f>
        <v>1</v>
      </c>
      <c r="I8">
        <f>COUNTIFS($D:$D,"s578",$C:$C,"&gt;20",$C:$C,"&lt;=30")</f>
        <v>1</v>
      </c>
      <c r="J8">
        <f>COUNTIFS($D:$D,"s578",$C:$C,"&gt;30",$C:$C,"&lt;=40")</f>
        <v>5</v>
      </c>
      <c r="K8">
        <f>COUNTIFS($D:$D,"s578",$C:$C,"&gt;40",$C:$C,"&lt;=50")</f>
        <v>5</v>
      </c>
    </row>
    <row r="9" spans="1:11" x14ac:dyDescent="0.2">
      <c r="A9" t="s">
        <v>17</v>
      </c>
      <c r="B9" t="s">
        <v>18</v>
      </c>
      <c r="C9">
        <v>46.788994432451872</v>
      </c>
      <c r="D9" t="s">
        <v>7</v>
      </c>
      <c r="F9" t="s">
        <v>13</v>
      </c>
      <c r="G9">
        <f>COUNTIFS($D:$D,"s527",$C:$C,"&lt;=10")</f>
        <v>0</v>
      </c>
      <c r="H9">
        <f>COUNTIFS($D:$D,"s527",$C:$C,"&gt;10",$C:$C,"&lt;=20")</f>
        <v>0</v>
      </c>
      <c r="I9">
        <f>COUNTIFS($D:$D,"s527",$C:$C,"&gt;20",$C:$C,"&lt;=30")</f>
        <v>0</v>
      </c>
      <c r="J9">
        <f>COUNTIFS($D:$D,"s527",$C:$C,"&gt;30",$C:$C,"&lt;=40")</f>
        <v>0</v>
      </c>
      <c r="K9">
        <f>COUNTIFS($D:$D,"s527",$C:$C,"&gt;40",$C:$C,"&lt;=50")</f>
        <v>0</v>
      </c>
    </row>
    <row r="10" spans="1:11" x14ac:dyDescent="0.2">
      <c r="A10" t="s">
        <v>17</v>
      </c>
      <c r="B10" t="s">
        <v>30</v>
      </c>
      <c r="C10">
        <v>36.18756692567225</v>
      </c>
      <c r="D10" t="s">
        <v>7</v>
      </c>
    </row>
    <row r="11" spans="1:11" x14ac:dyDescent="0.2">
      <c r="A11" t="s">
        <v>22</v>
      </c>
      <c r="B11" t="s">
        <v>31</v>
      </c>
      <c r="C11">
        <v>13.892803892663309</v>
      </c>
      <c r="D11" t="s">
        <v>7</v>
      </c>
    </row>
    <row r="12" spans="1:11" x14ac:dyDescent="0.2">
      <c r="A12" t="s">
        <v>22</v>
      </c>
      <c r="B12" t="s">
        <v>32</v>
      </c>
      <c r="C12">
        <v>46.640004288164079</v>
      </c>
      <c r="D12" t="s">
        <v>7</v>
      </c>
    </row>
    <row r="13" spans="1:11" x14ac:dyDescent="0.2">
      <c r="A13" t="s">
        <v>24</v>
      </c>
      <c r="B13" t="s">
        <v>33</v>
      </c>
      <c r="C13">
        <v>12.82224629306419</v>
      </c>
      <c r="D13" t="s">
        <v>7</v>
      </c>
    </row>
    <row r="14" spans="1:11" x14ac:dyDescent="0.2">
      <c r="A14" t="s">
        <v>26</v>
      </c>
      <c r="B14" t="s">
        <v>34</v>
      </c>
      <c r="C14">
        <v>38.515581262652923</v>
      </c>
      <c r="D14" t="s">
        <v>7</v>
      </c>
    </row>
    <row r="15" spans="1:11" x14ac:dyDescent="0.2">
      <c r="A15" t="s">
        <v>26</v>
      </c>
      <c r="B15" t="s">
        <v>35</v>
      </c>
      <c r="C15">
        <v>49.39159847585438</v>
      </c>
      <c r="D15" t="s">
        <v>7</v>
      </c>
    </row>
    <row r="16" spans="1:11" x14ac:dyDescent="0.2">
      <c r="A16" t="s">
        <v>28</v>
      </c>
      <c r="B16" t="s">
        <v>36</v>
      </c>
      <c r="C16">
        <v>44.438721853807159</v>
      </c>
      <c r="D16" t="s">
        <v>7</v>
      </c>
    </row>
    <row r="17" spans="1:4" x14ac:dyDescent="0.2">
      <c r="A17" t="s">
        <v>37</v>
      </c>
      <c r="B17" t="s">
        <v>38</v>
      </c>
      <c r="C17">
        <v>2.9410882339698139</v>
      </c>
      <c r="D17" t="s">
        <v>7</v>
      </c>
    </row>
    <row r="18" spans="1:4" x14ac:dyDescent="0.2">
      <c r="A18" t="s">
        <v>37</v>
      </c>
      <c r="B18" t="s">
        <v>39</v>
      </c>
      <c r="C18">
        <v>26.56689669494752</v>
      </c>
      <c r="D18" t="s">
        <v>7</v>
      </c>
    </row>
    <row r="19" spans="1:4" x14ac:dyDescent="0.2">
      <c r="A19" t="s">
        <v>40</v>
      </c>
      <c r="B19" t="s">
        <v>38</v>
      </c>
      <c r="C19">
        <v>36.304958339047808</v>
      </c>
      <c r="D19" t="s">
        <v>7</v>
      </c>
    </row>
    <row r="20" spans="1:4" x14ac:dyDescent="0.2">
      <c r="A20" t="s">
        <v>19</v>
      </c>
      <c r="B20" t="s">
        <v>41</v>
      </c>
      <c r="C20">
        <v>45.806768058879761</v>
      </c>
      <c r="D20" t="s">
        <v>9</v>
      </c>
    </row>
    <row r="21" spans="1:4" x14ac:dyDescent="0.2">
      <c r="A21" t="s">
        <v>24</v>
      </c>
      <c r="B21" t="s">
        <v>42</v>
      </c>
      <c r="C21">
        <v>24.689471440271731</v>
      </c>
      <c r="D21" t="s">
        <v>9</v>
      </c>
    </row>
    <row r="22" spans="1:4" x14ac:dyDescent="0.2">
      <c r="A22" t="s">
        <v>26</v>
      </c>
      <c r="B22" t="s">
        <v>43</v>
      </c>
      <c r="C22">
        <v>34.501304323170316</v>
      </c>
      <c r="D22" t="s">
        <v>9</v>
      </c>
    </row>
    <row r="23" spans="1:4" x14ac:dyDescent="0.2">
      <c r="A23" t="s">
        <v>24</v>
      </c>
      <c r="B23" t="s">
        <v>44</v>
      </c>
      <c r="C23">
        <v>22.945587811167211</v>
      </c>
      <c r="D23" t="s">
        <v>10</v>
      </c>
    </row>
    <row r="24" spans="1:4" x14ac:dyDescent="0.2">
      <c r="A24" t="s">
        <v>24</v>
      </c>
      <c r="B24" t="s">
        <v>45</v>
      </c>
      <c r="C24">
        <v>43.731224542653443</v>
      </c>
      <c r="D24" t="s">
        <v>10</v>
      </c>
    </row>
    <row r="25" spans="1:4" x14ac:dyDescent="0.2">
      <c r="A25" t="s">
        <v>26</v>
      </c>
      <c r="B25" t="s">
        <v>46</v>
      </c>
      <c r="C25">
        <v>21.606017680266</v>
      </c>
      <c r="D25" t="s">
        <v>10</v>
      </c>
    </row>
    <row r="26" spans="1:4" x14ac:dyDescent="0.2">
      <c r="A26" t="s">
        <v>17</v>
      </c>
      <c r="B26" t="s">
        <v>47</v>
      </c>
      <c r="C26">
        <v>25.682678987987781</v>
      </c>
      <c r="D26" t="s">
        <v>11</v>
      </c>
    </row>
    <row r="27" spans="1:4" x14ac:dyDescent="0.2">
      <c r="A27" t="s">
        <v>19</v>
      </c>
      <c r="B27" t="s">
        <v>48</v>
      </c>
      <c r="C27">
        <v>14.552319402761579</v>
      </c>
      <c r="D27" t="s">
        <v>11</v>
      </c>
    </row>
    <row r="28" spans="1:4" x14ac:dyDescent="0.2">
      <c r="A28" t="s">
        <v>22</v>
      </c>
      <c r="B28" t="s">
        <v>49</v>
      </c>
      <c r="C28">
        <v>13.30338302838812</v>
      </c>
      <c r="D28" t="s">
        <v>11</v>
      </c>
    </row>
    <row r="29" spans="1:4" x14ac:dyDescent="0.2">
      <c r="A29" t="s">
        <v>24</v>
      </c>
      <c r="B29" t="s">
        <v>50</v>
      </c>
      <c r="C29">
        <v>27.783808234293161</v>
      </c>
      <c r="D29" t="s">
        <v>11</v>
      </c>
    </row>
    <row r="30" spans="1:4" x14ac:dyDescent="0.2">
      <c r="A30" t="s">
        <v>37</v>
      </c>
      <c r="B30" t="s">
        <v>51</v>
      </c>
      <c r="C30">
        <v>10.660675400743081</v>
      </c>
      <c r="D30" t="s">
        <v>11</v>
      </c>
    </row>
    <row r="31" spans="1:4" x14ac:dyDescent="0.2">
      <c r="A31" t="s">
        <v>52</v>
      </c>
      <c r="B31" t="s">
        <v>41</v>
      </c>
      <c r="C31">
        <v>46.88165952694029</v>
      </c>
      <c r="D31" t="s">
        <v>11</v>
      </c>
    </row>
    <row r="32" spans="1:4" x14ac:dyDescent="0.2">
      <c r="A32" t="s">
        <v>52</v>
      </c>
      <c r="B32" t="s">
        <v>53</v>
      </c>
      <c r="C32">
        <v>40.666939889792658</v>
      </c>
      <c r="D32" t="s">
        <v>11</v>
      </c>
    </row>
    <row r="33" spans="1:4" x14ac:dyDescent="0.2">
      <c r="A33" t="s">
        <v>54</v>
      </c>
      <c r="B33" t="s">
        <v>55</v>
      </c>
      <c r="C33">
        <v>40.52764488592954</v>
      </c>
      <c r="D33" t="s">
        <v>11</v>
      </c>
    </row>
    <row r="34" spans="1:4" x14ac:dyDescent="0.2">
      <c r="A34" t="s">
        <v>19</v>
      </c>
      <c r="B34" t="s">
        <v>47</v>
      </c>
      <c r="C34">
        <v>11.101801655587259</v>
      </c>
      <c r="D34" t="s">
        <v>12</v>
      </c>
    </row>
    <row r="35" spans="1:4" x14ac:dyDescent="0.2">
      <c r="A35" t="s">
        <v>24</v>
      </c>
      <c r="B35" t="s">
        <v>56</v>
      </c>
      <c r="C35">
        <v>30.62352037241908</v>
      </c>
      <c r="D35" t="s">
        <v>12</v>
      </c>
    </row>
    <row r="36" spans="1:4" x14ac:dyDescent="0.2">
      <c r="A36" t="s">
        <v>26</v>
      </c>
      <c r="B36" t="s">
        <v>57</v>
      </c>
      <c r="C36">
        <v>45.299448120258681</v>
      </c>
      <c r="D36" t="s">
        <v>12</v>
      </c>
    </row>
    <row r="37" spans="1:4" x14ac:dyDescent="0.2">
      <c r="A37" t="s">
        <v>28</v>
      </c>
      <c r="B37" t="s">
        <v>58</v>
      </c>
      <c r="C37">
        <v>39.171673438850981</v>
      </c>
      <c r="D37" t="s">
        <v>12</v>
      </c>
    </row>
    <row r="38" spans="1:4" x14ac:dyDescent="0.2">
      <c r="A38" t="s">
        <v>37</v>
      </c>
      <c r="B38" t="s">
        <v>59</v>
      </c>
      <c r="C38">
        <v>41.555023763680261</v>
      </c>
      <c r="D38" t="s">
        <v>12</v>
      </c>
    </row>
    <row r="39" spans="1:4" x14ac:dyDescent="0.2">
      <c r="A39" t="s">
        <v>60</v>
      </c>
      <c r="B39" t="s">
        <v>61</v>
      </c>
      <c r="C39">
        <v>40.806004460128349</v>
      </c>
      <c r="D39" t="s">
        <v>12</v>
      </c>
    </row>
    <row r="40" spans="1:4" x14ac:dyDescent="0.2">
      <c r="A40" t="s">
        <v>62</v>
      </c>
      <c r="B40" t="s">
        <v>63</v>
      </c>
      <c r="C40">
        <v>22.770595073471402</v>
      </c>
      <c r="D40" t="s">
        <v>12</v>
      </c>
    </row>
    <row r="41" spans="1:4" x14ac:dyDescent="0.2">
      <c r="A41" t="s">
        <v>64</v>
      </c>
      <c r="B41" t="s">
        <v>65</v>
      </c>
      <c r="C41">
        <v>7.4632432628170324</v>
      </c>
      <c r="D41" t="s">
        <v>12</v>
      </c>
    </row>
    <row r="42" spans="1:4" x14ac:dyDescent="0.2">
      <c r="A42" t="s">
        <v>66</v>
      </c>
      <c r="B42" t="s">
        <v>42</v>
      </c>
      <c r="C42">
        <v>35.493802275890637</v>
      </c>
      <c r="D42" t="s">
        <v>12</v>
      </c>
    </row>
    <row r="43" spans="1:4" x14ac:dyDescent="0.2">
      <c r="A43" t="s">
        <v>66</v>
      </c>
      <c r="B43" t="s">
        <v>67</v>
      </c>
      <c r="C43">
        <v>48.482677318812101</v>
      </c>
      <c r="D43" t="s">
        <v>12</v>
      </c>
    </row>
    <row r="44" spans="1:4" x14ac:dyDescent="0.2">
      <c r="A44" t="s">
        <v>68</v>
      </c>
      <c r="B44" t="s">
        <v>69</v>
      </c>
      <c r="C44">
        <v>34.314137028344781</v>
      </c>
      <c r="D44" t="s">
        <v>12</v>
      </c>
    </row>
    <row r="45" spans="1:4" x14ac:dyDescent="0.2">
      <c r="A45" t="s">
        <v>70</v>
      </c>
      <c r="B45" t="s">
        <v>71</v>
      </c>
      <c r="C45">
        <v>41.340053217188768</v>
      </c>
      <c r="D45" t="s">
        <v>12</v>
      </c>
    </row>
    <row r="46" spans="1:4" x14ac:dyDescent="0.2">
      <c r="A46" t="s">
        <v>72</v>
      </c>
      <c r="B46" t="s">
        <v>53</v>
      </c>
      <c r="C46">
        <v>32.954817553734962</v>
      </c>
      <c r="D46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3"/>
  <sheetViews>
    <sheetView workbookViewId="0">
      <selection activeCell="K33" sqref="K33"/>
    </sheetView>
  </sheetViews>
  <sheetFormatPr baseColWidth="10" defaultColWidth="8.83203125" defaultRowHeight="15" x14ac:dyDescent="0.2"/>
  <cols>
    <col min="1" max="1" width="20.33203125" customWidth="1"/>
    <col min="2" max="2" width="21.6640625" customWidth="1"/>
    <col min="3" max="3" width="20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73</v>
      </c>
      <c r="B2" t="s">
        <v>74</v>
      </c>
      <c r="C2">
        <v>32.559176893772083</v>
      </c>
      <c r="D2" t="s">
        <v>6</v>
      </c>
      <c r="F2" t="s">
        <v>6</v>
      </c>
      <c r="G2">
        <f>COUNTIFS($D:$D,"s581",$C:$C,"&lt;=10")</f>
        <v>0</v>
      </c>
      <c r="H2">
        <f>COUNTIFS($D:$D,"s581",$C:$C,"&gt;10",$C:$C,"&lt;=20")</f>
        <v>2</v>
      </c>
      <c r="I2">
        <f>COUNTIFS($D:$D,"s581",$C:$C,"&gt;20",$C:$C,"&lt;=30")</f>
        <v>2</v>
      </c>
      <c r="J2">
        <f>COUNTIFS($D:$D,"s581",$C:$C,"&gt;30",$C:$C,"&lt;=40")</f>
        <v>5</v>
      </c>
      <c r="K2">
        <f>COUNTIFS($D:$D,"s581",$C:$C,"&gt;40",$C:$C,"&lt;=50")</f>
        <v>7</v>
      </c>
    </row>
    <row r="3" spans="1:11" x14ac:dyDescent="0.2">
      <c r="A3" t="s">
        <v>75</v>
      </c>
      <c r="B3" t="s">
        <v>29</v>
      </c>
      <c r="C3">
        <v>40.455036769232898</v>
      </c>
      <c r="D3" t="s">
        <v>6</v>
      </c>
      <c r="F3" t="s">
        <v>7</v>
      </c>
      <c r="G3">
        <f>COUNTIFS($D:$D,"s512",$C:$C,"&lt;=10")</f>
        <v>1</v>
      </c>
      <c r="H3">
        <f>COUNTIFS($D:$D,"s512",$C:$C,"&gt;10",$C:$C,"&lt;=20")</f>
        <v>2</v>
      </c>
      <c r="I3">
        <f>COUNTIFS($D:$D,"s512",$C:$C,"&gt;20",$C:$C,"&lt;=30")</f>
        <v>3</v>
      </c>
      <c r="J3">
        <f>COUNTIFS($D:$D,"s512",$C:$C,"&gt;30",$C:$C,"&lt;=40")</f>
        <v>7</v>
      </c>
      <c r="K3">
        <f>COUNTIFS($D:$D,"s512",$C:$C,"&gt;40",$C:$C,"&lt;=50")</f>
        <v>3</v>
      </c>
    </row>
    <row r="4" spans="1:11" x14ac:dyDescent="0.2">
      <c r="A4" t="s">
        <v>76</v>
      </c>
      <c r="B4" t="s">
        <v>77</v>
      </c>
      <c r="C4">
        <v>16.113658802394909</v>
      </c>
      <c r="D4" t="s">
        <v>6</v>
      </c>
      <c r="F4" t="s">
        <v>8</v>
      </c>
      <c r="G4">
        <f>COUNTIFS($D:$D,"s533",$C:$C,"&lt;=10")</f>
        <v>0</v>
      </c>
      <c r="H4">
        <f>COUNTIFS($D:$D,"s533",$C:$C,"&gt;10",$C:$C,"&lt;=20")</f>
        <v>2</v>
      </c>
      <c r="I4">
        <f>COUNTIFS($D:$D,"s533",$C:$C,"&gt;20",$C:$C,"&lt;=30")</f>
        <v>0</v>
      </c>
      <c r="J4">
        <f>COUNTIFS($D:$D,"s533",$C:$C,"&gt;30",$C:$C,"&lt;=40")</f>
        <v>5</v>
      </c>
      <c r="K4">
        <f>COUNTIFS($D:$D,"s533",$C:$C,"&gt;40",$C:$C,"&lt;=50")</f>
        <v>7</v>
      </c>
    </row>
    <row r="5" spans="1:11" x14ac:dyDescent="0.2">
      <c r="A5" t="s">
        <v>78</v>
      </c>
      <c r="B5" t="s">
        <v>79</v>
      </c>
      <c r="C5">
        <v>15.543809056984429</v>
      </c>
      <c r="D5" t="s">
        <v>6</v>
      </c>
      <c r="F5" t="s">
        <v>9</v>
      </c>
      <c r="G5">
        <f>COUNTIFS($D:$D,"s509",$C:$C,"&lt;=10")</f>
        <v>0</v>
      </c>
      <c r="H5">
        <f>COUNTIFS($D:$D,"s509",$C:$C,"&gt;10",$C:$C,"&lt;=20")</f>
        <v>1</v>
      </c>
      <c r="I5">
        <f>COUNTIFS($D:$D,"s509",$C:$C,"&gt;20",$C:$C,"&lt;=30")</f>
        <v>0</v>
      </c>
      <c r="J5">
        <f>COUNTIFS($D:$D,"s509",$C:$C,"&gt;30",$C:$C,"&lt;=40")</f>
        <v>4</v>
      </c>
      <c r="K5">
        <f>COUNTIFS($D:$D,"s509",$C:$C,"&gt;40",$C:$C,"&lt;=50")</f>
        <v>2</v>
      </c>
    </row>
    <row r="6" spans="1:11" x14ac:dyDescent="0.2">
      <c r="A6" t="s">
        <v>80</v>
      </c>
      <c r="B6" t="s">
        <v>41</v>
      </c>
      <c r="C6">
        <v>34.574267888127032</v>
      </c>
      <c r="D6" t="s">
        <v>6</v>
      </c>
      <c r="F6" t="s">
        <v>10</v>
      </c>
      <c r="G6">
        <f>COUNTIFS($D:$D,"s471",$C:$C,"&lt;=10")</f>
        <v>0</v>
      </c>
      <c r="H6">
        <f>COUNTIFS($D:$D,"s471",$C:$C,"&gt;10",$C:$C,"&lt;=20")</f>
        <v>0</v>
      </c>
      <c r="I6">
        <f>COUNTIFS($D:$D,"s471",$C:$C,"&gt;20",$C:$C,"&lt;=30")</f>
        <v>1</v>
      </c>
      <c r="J6">
        <f>COUNTIFS($D:$D,"s471",$C:$C,"&gt;30",$C:$C,"&lt;=40")</f>
        <v>1</v>
      </c>
      <c r="K6">
        <f>COUNTIFS($D:$D,"s471",$C:$C,"&gt;40",$C:$C,"&lt;=50")</f>
        <v>3</v>
      </c>
    </row>
    <row r="7" spans="1:11" x14ac:dyDescent="0.2">
      <c r="A7" t="s">
        <v>81</v>
      </c>
      <c r="B7" t="s">
        <v>82</v>
      </c>
      <c r="C7">
        <v>37.213572792732187</v>
      </c>
      <c r="D7" t="s">
        <v>6</v>
      </c>
      <c r="F7" t="s">
        <v>11</v>
      </c>
      <c r="G7">
        <f>COUNTIFS($D:$D,"s537",$C:$C,"&lt;=10")</f>
        <v>1</v>
      </c>
      <c r="H7">
        <f>COUNTIFS($D:$D,"s537",$C:$C,"&gt;10",$C:$C,"&lt;=20")</f>
        <v>1</v>
      </c>
      <c r="I7">
        <f>COUNTIFS($D:$D,"s537",$C:$C,"&gt;20",$C:$C,"&lt;=30")</f>
        <v>1</v>
      </c>
      <c r="J7">
        <f>COUNTIFS($D:$D,"s537",$C:$C,"&gt;30",$C:$C,"&lt;=40")</f>
        <v>1</v>
      </c>
      <c r="K7">
        <f>COUNTIFS($D:$D,"s537",$C:$C,"&gt;40",$C:$C,"&lt;=50")</f>
        <v>1</v>
      </c>
    </row>
    <row r="8" spans="1:11" x14ac:dyDescent="0.2">
      <c r="A8" t="s">
        <v>81</v>
      </c>
      <c r="B8" t="s">
        <v>83</v>
      </c>
      <c r="C8">
        <v>47.071435074788702</v>
      </c>
      <c r="D8" t="s">
        <v>6</v>
      </c>
      <c r="F8" t="s">
        <v>12</v>
      </c>
      <c r="G8">
        <f>COUNTIFS($D:$D,"s578",$C:$C,"&lt;=10")</f>
        <v>0</v>
      </c>
      <c r="H8">
        <f>COUNTIFS($D:$D,"s578",$C:$C,"&gt;10",$C:$C,"&lt;=20")</f>
        <v>1</v>
      </c>
      <c r="I8">
        <f>COUNTIFS($D:$D,"s578",$C:$C,"&gt;20",$C:$C,"&lt;=30")</f>
        <v>0</v>
      </c>
      <c r="J8">
        <f>COUNTIFS($D:$D,"s578",$C:$C,"&gt;30",$C:$C,"&lt;=40")</f>
        <v>2</v>
      </c>
      <c r="K8">
        <f>COUNTIFS($D:$D,"s578",$C:$C,"&gt;40",$C:$C,"&lt;=50")</f>
        <v>3</v>
      </c>
    </row>
    <row r="9" spans="1:11" x14ac:dyDescent="0.2">
      <c r="A9" t="s">
        <v>84</v>
      </c>
      <c r="B9" t="s">
        <v>85</v>
      </c>
      <c r="C9">
        <v>22.999347816840189</v>
      </c>
      <c r="D9" t="s">
        <v>6</v>
      </c>
      <c r="F9" t="s">
        <v>13</v>
      </c>
      <c r="G9">
        <f>COUNTIFS($D:$D,"s527",$C:$C,"&lt;=10")</f>
        <v>0</v>
      </c>
      <c r="H9">
        <f>COUNTIFS($D:$D,"s527",$C:$C,"&gt;10",$C:$C,"&lt;=20")</f>
        <v>2</v>
      </c>
      <c r="I9">
        <f>COUNTIFS($D:$D,"s527",$C:$C,"&gt;20",$C:$C,"&lt;=30")</f>
        <v>2</v>
      </c>
      <c r="J9">
        <f>COUNTIFS($D:$D,"s527",$C:$C,"&gt;30",$C:$C,"&lt;=40")</f>
        <v>7</v>
      </c>
      <c r="K9">
        <f>COUNTIFS($D:$D,"s527",$C:$C,"&gt;40",$C:$C,"&lt;=50")</f>
        <v>2</v>
      </c>
    </row>
    <row r="10" spans="1:11" x14ac:dyDescent="0.2">
      <c r="A10" t="s">
        <v>84</v>
      </c>
      <c r="B10" t="s">
        <v>44</v>
      </c>
      <c r="C10">
        <v>41.937214976675783</v>
      </c>
      <c r="D10" t="s">
        <v>6</v>
      </c>
    </row>
    <row r="11" spans="1:11" x14ac:dyDescent="0.2">
      <c r="A11" t="s">
        <v>84</v>
      </c>
      <c r="B11" t="s">
        <v>86</v>
      </c>
      <c r="C11">
        <v>49.145193050795918</v>
      </c>
      <c r="D11" t="s">
        <v>6</v>
      </c>
    </row>
    <row r="12" spans="1:11" x14ac:dyDescent="0.2">
      <c r="A12" t="s">
        <v>87</v>
      </c>
      <c r="B12" t="s">
        <v>88</v>
      </c>
      <c r="C12">
        <v>27.864852413031169</v>
      </c>
      <c r="D12" t="s">
        <v>6</v>
      </c>
    </row>
    <row r="13" spans="1:11" x14ac:dyDescent="0.2">
      <c r="A13" t="s">
        <v>89</v>
      </c>
      <c r="B13" t="s">
        <v>90</v>
      </c>
      <c r="C13">
        <v>47.052311314111137</v>
      </c>
      <c r="D13" t="s">
        <v>6</v>
      </c>
    </row>
    <row r="14" spans="1:11" x14ac:dyDescent="0.2">
      <c r="A14" t="s">
        <v>89</v>
      </c>
      <c r="B14" t="s">
        <v>91</v>
      </c>
      <c r="C14">
        <v>42.073863621017964</v>
      </c>
      <c r="D14" t="s">
        <v>6</v>
      </c>
    </row>
    <row r="15" spans="1:11" x14ac:dyDescent="0.2">
      <c r="A15" t="s">
        <v>92</v>
      </c>
      <c r="B15" t="s">
        <v>93</v>
      </c>
      <c r="C15">
        <v>38.184944677189343</v>
      </c>
      <c r="D15" t="s">
        <v>6</v>
      </c>
    </row>
    <row r="16" spans="1:11" x14ac:dyDescent="0.2">
      <c r="A16" t="s">
        <v>92</v>
      </c>
      <c r="B16" t="s">
        <v>94</v>
      </c>
      <c r="C16">
        <v>44.204072210600692</v>
      </c>
      <c r="D16" t="s">
        <v>6</v>
      </c>
    </row>
    <row r="17" spans="1:4" x14ac:dyDescent="0.2">
      <c r="A17" t="s">
        <v>95</v>
      </c>
      <c r="B17" t="s">
        <v>96</v>
      </c>
      <c r="C17">
        <v>37.84653220573869</v>
      </c>
      <c r="D17" t="s">
        <v>6</v>
      </c>
    </row>
    <row r="18" spans="1:4" x14ac:dyDescent="0.2">
      <c r="A18" t="s">
        <v>73</v>
      </c>
      <c r="B18" t="s">
        <v>97</v>
      </c>
      <c r="C18">
        <v>37.706763319065303</v>
      </c>
      <c r="D18" t="s">
        <v>7</v>
      </c>
    </row>
    <row r="19" spans="1:4" x14ac:dyDescent="0.2">
      <c r="A19" t="s">
        <v>98</v>
      </c>
      <c r="B19" t="s">
        <v>99</v>
      </c>
      <c r="C19">
        <v>2.5179356624027478</v>
      </c>
      <c r="D19" t="s">
        <v>7</v>
      </c>
    </row>
    <row r="20" spans="1:4" x14ac:dyDescent="0.2">
      <c r="A20" t="s">
        <v>75</v>
      </c>
      <c r="B20" t="s">
        <v>100</v>
      </c>
      <c r="C20">
        <v>37.90567239873225</v>
      </c>
      <c r="D20" t="s">
        <v>7</v>
      </c>
    </row>
    <row r="21" spans="1:4" x14ac:dyDescent="0.2">
      <c r="A21" t="s">
        <v>101</v>
      </c>
      <c r="B21" t="s">
        <v>102</v>
      </c>
      <c r="C21">
        <v>35.871158330894133</v>
      </c>
      <c r="D21" t="s">
        <v>7</v>
      </c>
    </row>
    <row r="22" spans="1:4" x14ac:dyDescent="0.2">
      <c r="A22" t="s">
        <v>80</v>
      </c>
      <c r="B22" t="s">
        <v>103</v>
      </c>
      <c r="C22">
        <v>37.934812507774133</v>
      </c>
      <c r="D22" t="s">
        <v>7</v>
      </c>
    </row>
    <row r="23" spans="1:4" x14ac:dyDescent="0.2">
      <c r="A23" t="s">
        <v>81</v>
      </c>
      <c r="B23" t="s">
        <v>104</v>
      </c>
      <c r="C23">
        <v>23.994165957581981</v>
      </c>
      <c r="D23" t="s">
        <v>7</v>
      </c>
    </row>
    <row r="24" spans="1:4" x14ac:dyDescent="0.2">
      <c r="A24" t="s">
        <v>105</v>
      </c>
      <c r="B24" t="s">
        <v>29</v>
      </c>
      <c r="C24">
        <v>43.56110650568921</v>
      </c>
      <c r="D24" t="s">
        <v>7</v>
      </c>
    </row>
    <row r="25" spans="1:4" x14ac:dyDescent="0.2">
      <c r="A25" t="s">
        <v>87</v>
      </c>
      <c r="B25" t="s">
        <v>106</v>
      </c>
      <c r="C25">
        <v>31.548375552474749</v>
      </c>
      <c r="D25" t="s">
        <v>7</v>
      </c>
    </row>
    <row r="26" spans="1:4" x14ac:dyDescent="0.2">
      <c r="A26" t="s">
        <v>89</v>
      </c>
      <c r="B26" t="s">
        <v>33</v>
      </c>
      <c r="C26">
        <v>13.507405376310119</v>
      </c>
      <c r="D26" t="s">
        <v>7</v>
      </c>
    </row>
    <row r="27" spans="1:4" x14ac:dyDescent="0.2">
      <c r="A27" t="s">
        <v>107</v>
      </c>
      <c r="B27" t="s">
        <v>108</v>
      </c>
      <c r="C27">
        <v>37.030392922571053</v>
      </c>
      <c r="D27" t="s">
        <v>7</v>
      </c>
    </row>
    <row r="28" spans="1:4" x14ac:dyDescent="0.2">
      <c r="A28" t="s">
        <v>92</v>
      </c>
      <c r="B28" t="s">
        <v>109</v>
      </c>
      <c r="C28">
        <v>14.339107364128051</v>
      </c>
      <c r="D28" t="s">
        <v>7</v>
      </c>
    </row>
    <row r="29" spans="1:4" x14ac:dyDescent="0.2">
      <c r="A29" t="s">
        <v>95</v>
      </c>
      <c r="B29" t="s">
        <v>77</v>
      </c>
      <c r="C29">
        <v>24.78003228407891</v>
      </c>
      <c r="D29" t="s">
        <v>7</v>
      </c>
    </row>
    <row r="30" spans="1:4" x14ac:dyDescent="0.2">
      <c r="A30" t="s">
        <v>110</v>
      </c>
      <c r="B30" t="s">
        <v>20</v>
      </c>
      <c r="C30">
        <v>44.592600283006938</v>
      </c>
      <c r="D30" t="s">
        <v>7</v>
      </c>
    </row>
    <row r="31" spans="1:4" x14ac:dyDescent="0.2">
      <c r="A31" t="s">
        <v>110</v>
      </c>
      <c r="B31" t="s">
        <v>21</v>
      </c>
      <c r="C31">
        <v>42.938211420598847</v>
      </c>
      <c r="D31" t="s">
        <v>7</v>
      </c>
    </row>
    <row r="32" spans="1:4" x14ac:dyDescent="0.2">
      <c r="A32" t="s">
        <v>111</v>
      </c>
      <c r="B32" t="s">
        <v>36</v>
      </c>
      <c r="C32">
        <v>39.294019901252021</v>
      </c>
      <c r="D32" t="s">
        <v>7</v>
      </c>
    </row>
    <row r="33" spans="1:4" x14ac:dyDescent="0.2">
      <c r="A33" t="s">
        <v>112</v>
      </c>
      <c r="B33" t="s">
        <v>113</v>
      </c>
      <c r="C33">
        <v>22.8467525044592</v>
      </c>
      <c r="D33" t="s">
        <v>7</v>
      </c>
    </row>
    <row r="34" spans="1:4" x14ac:dyDescent="0.2">
      <c r="A34" t="s">
        <v>73</v>
      </c>
      <c r="B34" t="s">
        <v>48</v>
      </c>
      <c r="C34">
        <v>31.626729201736939</v>
      </c>
      <c r="D34" t="s">
        <v>8</v>
      </c>
    </row>
    <row r="35" spans="1:4" x14ac:dyDescent="0.2">
      <c r="A35" t="s">
        <v>114</v>
      </c>
      <c r="B35" t="s">
        <v>115</v>
      </c>
      <c r="C35">
        <v>48.623553963074308</v>
      </c>
      <c r="D35" t="s">
        <v>8</v>
      </c>
    </row>
    <row r="36" spans="1:4" x14ac:dyDescent="0.2">
      <c r="A36" t="s">
        <v>98</v>
      </c>
      <c r="B36" t="s">
        <v>116</v>
      </c>
      <c r="C36">
        <v>36.203452874000753</v>
      </c>
      <c r="D36" t="s">
        <v>8</v>
      </c>
    </row>
    <row r="37" spans="1:4" x14ac:dyDescent="0.2">
      <c r="A37" t="s">
        <v>75</v>
      </c>
      <c r="B37" t="s">
        <v>117</v>
      </c>
      <c r="C37">
        <v>44.110769660027508</v>
      </c>
      <c r="D37" t="s">
        <v>8</v>
      </c>
    </row>
    <row r="38" spans="1:4" x14ac:dyDescent="0.2">
      <c r="A38" t="s">
        <v>75</v>
      </c>
      <c r="B38" t="s">
        <v>118</v>
      </c>
      <c r="C38">
        <v>17.18167628609071</v>
      </c>
      <c r="D38" t="s">
        <v>8</v>
      </c>
    </row>
    <row r="39" spans="1:4" x14ac:dyDescent="0.2">
      <c r="A39" t="s">
        <v>76</v>
      </c>
      <c r="B39" t="s">
        <v>51</v>
      </c>
      <c r="C39">
        <v>19.425756098540969</v>
      </c>
      <c r="D39" t="s">
        <v>8</v>
      </c>
    </row>
    <row r="40" spans="1:4" x14ac:dyDescent="0.2">
      <c r="A40" t="s">
        <v>78</v>
      </c>
      <c r="B40" t="s">
        <v>103</v>
      </c>
      <c r="C40">
        <v>47.495789287051707</v>
      </c>
      <c r="D40" t="s">
        <v>8</v>
      </c>
    </row>
    <row r="41" spans="1:4" x14ac:dyDescent="0.2">
      <c r="A41" t="s">
        <v>101</v>
      </c>
      <c r="B41" t="s">
        <v>119</v>
      </c>
      <c r="C41">
        <v>46.812498331108138</v>
      </c>
      <c r="D41" t="s">
        <v>8</v>
      </c>
    </row>
    <row r="42" spans="1:4" x14ac:dyDescent="0.2">
      <c r="A42" t="s">
        <v>80</v>
      </c>
      <c r="B42" t="s">
        <v>48</v>
      </c>
      <c r="C42">
        <v>39.824615503479762</v>
      </c>
      <c r="D42" t="s">
        <v>8</v>
      </c>
    </row>
    <row r="43" spans="1:4" x14ac:dyDescent="0.2">
      <c r="A43" t="s">
        <v>84</v>
      </c>
      <c r="B43" t="s">
        <v>120</v>
      </c>
      <c r="C43">
        <v>34.476803796175872</v>
      </c>
      <c r="D43" t="s">
        <v>8</v>
      </c>
    </row>
    <row r="44" spans="1:4" x14ac:dyDescent="0.2">
      <c r="A44" t="s">
        <v>84</v>
      </c>
      <c r="B44" t="s">
        <v>121</v>
      </c>
      <c r="C44">
        <v>44.373190103935741</v>
      </c>
      <c r="D44" t="s">
        <v>8</v>
      </c>
    </row>
    <row r="45" spans="1:4" x14ac:dyDescent="0.2">
      <c r="A45" t="s">
        <v>87</v>
      </c>
      <c r="B45" t="s">
        <v>122</v>
      </c>
      <c r="C45">
        <v>33.181018670317869</v>
      </c>
      <c r="D45" t="s">
        <v>8</v>
      </c>
    </row>
    <row r="46" spans="1:4" x14ac:dyDescent="0.2">
      <c r="A46" t="s">
        <v>89</v>
      </c>
      <c r="B46" t="s">
        <v>88</v>
      </c>
      <c r="C46">
        <v>46.389654018972983</v>
      </c>
      <c r="D46" t="s">
        <v>8</v>
      </c>
    </row>
    <row r="47" spans="1:4" x14ac:dyDescent="0.2">
      <c r="A47" t="s">
        <v>107</v>
      </c>
      <c r="B47" t="s">
        <v>123</v>
      </c>
      <c r="C47">
        <v>42.862104474698803</v>
      </c>
      <c r="D47" t="s">
        <v>8</v>
      </c>
    </row>
    <row r="48" spans="1:4" x14ac:dyDescent="0.2">
      <c r="A48" t="s">
        <v>73</v>
      </c>
      <c r="B48" t="s">
        <v>124</v>
      </c>
      <c r="C48">
        <v>12.69212354178746</v>
      </c>
      <c r="D48" t="s">
        <v>9</v>
      </c>
    </row>
    <row r="49" spans="1:4" x14ac:dyDescent="0.2">
      <c r="A49" t="s">
        <v>73</v>
      </c>
      <c r="B49" t="s">
        <v>115</v>
      </c>
      <c r="C49">
        <v>34.750683446516632</v>
      </c>
      <c r="D49" t="s">
        <v>9</v>
      </c>
    </row>
    <row r="50" spans="1:4" x14ac:dyDescent="0.2">
      <c r="A50" t="s">
        <v>114</v>
      </c>
      <c r="B50" t="s">
        <v>125</v>
      </c>
      <c r="C50">
        <v>44.470439620043919</v>
      </c>
      <c r="D50" t="s">
        <v>9</v>
      </c>
    </row>
    <row r="51" spans="1:4" x14ac:dyDescent="0.2">
      <c r="A51" t="s">
        <v>98</v>
      </c>
      <c r="B51" t="s">
        <v>126</v>
      </c>
      <c r="C51">
        <v>30.463748948545199</v>
      </c>
      <c r="D51" t="s">
        <v>9</v>
      </c>
    </row>
    <row r="52" spans="1:4" x14ac:dyDescent="0.2">
      <c r="A52" t="s">
        <v>75</v>
      </c>
      <c r="B52" t="s">
        <v>127</v>
      </c>
      <c r="C52">
        <v>42.415681062550327</v>
      </c>
      <c r="D52" t="s">
        <v>9</v>
      </c>
    </row>
    <row r="53" spans="1:4" x14ac:dyDescent="0.2">
      <c r="A53" t="s">
        <v>76</v>
      </c>
      <c r="B53" t="s">
        <v>127</v>
      </c>
      <c r="C53">
        <v>33.405388786840497</v>
      </c>
      <c r="D53" t="s">
        <v>9</v>
      </c>
    </row>
    <row r="54" spans="1:4" x14ac:dyDescent="0.2">
      <c r="A54" t="s">
        <v>101</v>
      </c>
      <c r="B54" t="s">
        <v>128</v>
      </c>
      <c r="C54">
        <v>34.61921431806315</v>
      </c>
      <c r="D54" t="s">
        <v>9</v>
      </c>
    </row>
    <row r="55" spans="1:4" x14ac:dyDescent="0.2">
      <c r="A55" t="s">
        <v>73</v>
      </c>
      <c r="B55" t="s">
        <v>49</v>
      </c>
      <c r="C55">
        <v>49.642723535277547</v>
      </c>
      <c r="D55" t="s">
        <v>10</v>
      </c>
    </row>
    <row r="56" spans="1:4" x14ac:dyDescent="0.2">
      <c r="A56" t="s">
        <v>114</v>
      </c>
      <c r="B56" t="s">
        <v>29</v>
      </c>
      <c r="C56">
        <v>49.200000000000038</v>
      </c>
      <c r="D56" t="s">
        <v>10</v>
      </c>
    </row>
    <row r="57" spans="1:4" x14ac:dyDescent="0.2">
      <c r="A57" t="s">
        <v>129</v>
      </c>
      <c r="B57" t="s">
        <v>38</v>
      </c>
      <c r="C57">
        <v>31.146428366668101</v>
      </c>
      <c r="D57" t="s">
        <v>10</v>
      </c>
    </row>
    <row r="58" spans="1:4" x14ac:dyDescent="0.2">
      <c r="A58" t="s">
        <v>75</v>
      </c>
      <c r="B58" t="s">
        <v>130</v>
      </c>
      <c r="C58">
        <v>44.286792613600177</v>
      </c>
      <c r="D58" t="s">
        <v>10</v>
      </c>
    </row>
    <row r="59" spans="1:4" x14ac:dyDescent="0.2">
      <c r="A59" t="s">
        <v>75</v>
      </c>
      <c r="B59" t="s">
        <v>131</v>
      </c>
      <c r="C59">
        <v>24.911242441918819</v>
      </c>
      <c r="D59" t="s">
        <v>10</v>
      </c>
    </row>
    <row r="60" spans="1:4" x14ac:dyDescent="0.2">
      <c r="A60" t="s">
        <v>114</v>
      </c>
      <c r="B60" t="s">
        <v>132</v>
      </c>
      <c r="C60">
        <v>38.755257707825713</v>
      </c>
      <c r="D60" t="s">
        <v>11</v>
      </c>
    </row>
    <row r="61" spans="1:4" x14ac:dyDescent="0.2">
      <c r="A61" t="s">
        <v>76</v>
      </c>
      <c r="B61" t="s">
        <v>99</v>
      </c>
      <c r="C61">
        <v>13.40932511351672</v>
      </c>
      <c r="D61" t="s">
        <v>11</v>
      </c>
    </row>
    <row r="62" spans="1:4" x14ac:dyDescent="0.2">
      <c r="A62" t="s">
        <v>78</v>
      </c>
      <c r="B62" t="s">
        <v>71</v>
      </c>
      <c r="C62">
        <v>43.938593514130567</v>
      </c>
      <c r="D62" t="s">
        <v>11</v>
      </c>
    </row>
    <row r="63" spans="1:4" x14ac:dyDescent="0.2">
      <c r="A63" t="s">
        <v>87</v>
      </c>
      <c r="B63" t="s">
        <v>33</v>
      </c>
      <c r="C63">
        <v>27.864134653708739</v>
      </c>
      <c r="D63" t="s">
        <v>11</v>
      </c>
    </row>
    <row r="64" spans="1:4" x14ac:dyDescent="0.2">
      <c r="A64" t="s">
        <v>107</v>
      </c>
      <c r="B64" t="s">
        <v>133</v>
      </c>
      <c r="C64">
        <v>7.472616676908463</v>
      </c>
      <c r="D64" t="s">
        <v>11</v>
      </c>
    </row>
    <row r="65" spans="1:4" x14ac:dyDescent="0.2">
      <c r="A65" t="s">
        <v>73</v>
      </c>
      <c r="B65" t="s">
        <v>134</v>
      </c>
      <c r="C65">
        <v>37.300000000000182</v>
      </c>
      <c r="D65" t="s">
        <v>12</v>
      </c>
    </row>
    <row r="66" spans="1:4" x14ac:dyDescent="0.2">
      <c r="A66" t="s">
        <v>114</v>
      </c>
      <c r="B66" t="s">
        <v>135</v>
      </c>
      <c r="C66">
        <v>42.899999999999913</v>
      </c>
      <c r="D66" t="s">
        <v>12</v>
      </c>
    </row>
    <row r="67" spans="1:4" x14ac:dyDescent="0.2">
      <c r="A67" t="s">
        <v>129</v>
      </c>
      <c r="B67" t="s">
        <v>49</v>
      </c>
      <c r="C67">
        <v>10.517128885774881</v>
      </c>
      <c r="D67" t="s">
        <v>12</v>
      </c>
    </row>
    <row r="68" spans="1:4" x14ac:dyDescent="0.2">
      <c r="A68" t="s">
        <v>76</v>
      </c>
      <c r="B68" t="s">
        <v>63</v>
      </c>
      <c r="C68">
        <v>45.526805290948658</v>
      </c>
      <c r="D68" t="s">
        <v>12</v>
      </c>
    </row>
    <row r="69" spans="1:4" x14ac:dyDescent="0.2">
      <c r="A69" t="s">
        <v>101</v>
      </c>
      <c r="B69" t="s">
        <v>106</v>
      </c>
      <c r="C69">
        <v>40.40519768544533</v>
      </c>
      <c r="D69" t="s">
        <v>12</v>
      </c>
    </row>
    <row r="70" spans="1:4" x14ac:dyDescent="0.2">
      <c r="A70" t="s">
        <v>101</v>
      </c>
      <c r="B70" t="s">
        <v>136</v>
      </c>
      <c r="C70">
        <v>37.873737602724162</v>
      </c>
      <c r="D70" t="s">
        <v>12</v>
      </c>
    </row>
    <row r="71" spans="1:4" x14ac:dyDescent="0.2">
      <c r="A71" t="s">
        <v>75</v>
      </c>
      <c r="B71" t="s">
        <v>137</v>
      </c>
      <c r="C71">
        <v>14.3136298680661</v>
      </c>
      <c r="D71" t="s">
        <v>13</v>
      </c>
    </row>
    <row r="72" spans="1:4" x14ac:dyDescent="0.2">
      <c r="A72" t="s">
        <v>75</v>
      </c>
      <c r="B72" t="s">
        <v>138</v>
      </c>
      <c r="C72">
        <v>33.302402315749042</v>
      </c>
      <c r="D72" t="s">
        <v>13</v>
      </c>
    </row>
    <row r="73" spans="1:4" x14ac:dyDescent="0.2">
      <c r="A73" t="s">
        <v>76</v>
      </c>
      <c r="B73" t="s">
        <v>36</v>
      </c>
      <c r="C73">
        <v>19.4640694614463</v>
      </c>
      <c r="D73" t="s">
        <v>13</v>
      </c>
    </row>
    <row r="74" spans="1:4" x14ac:dyDescent="0.2">
      <c r="A74" t="s">
        <v>80</v>
      </c>
      <c r="B74" t="s">
        <v>139</v>
      </c>
      <c r="C74">
        <v>28.30865592005312</v>
      </c>
      <c r="D74" t="s">
        <v>13</v>
      </c>
    </row>
    <row r="75" spans="1:4" x14ac:dyDescent="0.2">
      <c r="A75" t="s">
        <v>81</v>
      </c>
      <c r="B75" t="s">
        <v>21</v>
      </c>
      <c r="C75">
        <v>33.165192597058812</v>
      </c>
      <c r="D75" t="s">
        <v>13</v>
      </c>
    </row>
    <row r="76" spans="1:4" x14ac:dyDescent="0.2">
      <c r="A76" t="s">
        <v>105</v>
      </c>
      <c r="B76" t="s">
        <v>21</v>
      </c>
      <c r="C76">
        <v>40.501975260472882</v>
      </c>
      <c r="D76" t="s">
        <v>13</v>
      </c>
    </row>
    <row r="77" spans="1:4" x14ac:dyDescent="0.2">
      <c r="A77" t="s">
        <v>89</v>
      </c>
      <c r="B77" t="s">
        <v>140</v>
      </c>
      <c r="C77">
        <v>39.232639472766252</v>
      </c>
      <c r="D77" t="s">
        <v>13</v>
      </c>
    </row>
    <row r="78" spans="1:4" x14ac:dyDescent="0.2">
      <c r="A78" t="s">
        <v>92</v>
      </c>
      <c r="B78" t="s">
        <v>141</v>
      </c>
      <c r="C78">
        <v>38.911694900119372</v>
      </c>
      <c r="D78" t="s">
        <v>13</v>
      </c>
    </row>
    <row r="79" spans="1:4" x14ac:dyDescent="0.2">
      <c r="A79" t="s">
        <v>110</v>
      </c>
      <c r="B79" t="s">
        <v>30</v>
      </c>
      <c r="C79">
        <v>42.199763032510141</v>
      </c>
      <c r="D79" t="s">
        <v>13</v>
      </c>
    </row>
    <row r="80" spans="1:4" x14ac:dyDescent="0.2">
      <c r="A80" t="s">
        <v>110</v>
      </c>
      <c r="B80" t="s">
        <v>133</v>
      </c>
      <c r="C80">
        <v>34.014702703390071</v>
      </c>
      <c r="D80" t="s">
        <v>13</v>
      </c>
    </row>
    <row r="81" spans="1:4" x14ac:dyDescent="0.2">
      <c r="A81" t="s">
        <v>142</v>
      </c>
      <c r="B81" t="s">
        <v>143</v>
      </c>
      <c r="C81">
        <v>33.477305745833483</v>
      </c>
      <c r="D81" t="s">
        <v>13</v>
      </c>
    </row>
    <row r="82" spans="1:4" x14ac:dyDescent="0.2">
      <c r="A82" t="s">
        <v>144</v>
      </c>
      <c r="B82" t="s">
        <v>145</v>
      </c>
      <c r="C82">
        <v>28.544876948411972</v>
      </c>
      <c r="D82" t="s">
        <v>13</v>
      </c>
    </row>
    <row r="83" spans="1:4" x14ac:dyDescent="0.2">
      <c r="A83" t="s">
        <v>144</v>
      </c>
      <c r="B83" t="s">
        <v>146</v>
      </c>
      <c r="C83">
        <v>32.834433145708722</v>
      </c>
      <c r="D83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workbookViewId="0">
      <selection activeCell="F1" sqref="F1:K9"/>
    </sheetView>
  </sheetViews>
  <sheetFormatPr baseColWidth="10" defaultColWidth="8.83203125" defaultRowHeight="15" x14ac:dyDescent="0.2"/>
  <cols>
    <col min="1" max="1" width="14.83203125" customWidth="1"/>
    <col min="2" max="2" width="22.5" customWidth="1"/>
    <col min="3" max="3" width="20.33203125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147</v>
      </c>
      <c r="B2" t="s">
        <v>148</v>
      </c>
      <c r="C2">
        <v>11.31370849898553</v>
      </c>
      <c r="D2" t="s">
        <v>6</v>
      </c>
      <c r="F2" t="s">
        <v>6</v>
      </c>
      <c r="G2">
        <f>COUNTIFS($D:$D,"s581",$C:$C,"&lt;=10")</f>
        <v>0</v>
      </c>
      <c r="H2">
        <f>COUNTIFS($D:$D,"s581",$C:$C,"&gt;10",$C:$C,"&lt;=20")</f>
        <v>2</v>
      </c>
      <c r="I2">
        <f>COUNTIFS($D:$D,"s581",$C:$C,"&gt;20",$C:$C,"&lt;=30")</f>
        <v>0</v>
      </c>
      <c r="J2">
        <f>COUNTIFS($D:$D,"s581",$C:$C,"&gt;30",$C:$C,"&lt;=40")</f>
        <v>0</v>
      </c>
      <c r="K2">
        <f>COUNTIFS($D:$D,"s581",$C:$C,"&gt;40",$C:$C,"&lt;=50")</f>
        <v>1</v>
      </c>
    </row>
    <row r="3" spans="1:11" x14ac:dyDescent="0.2">
      <c r="A3" t="s">
        <v>149</v>
      </c>
      <c r="B3" t="s">
        <v>150</v>
      </c>
      <c r="C3">
        <v>46.713274344664804</v>
      </c>
      <c r="D3" t="s">
        <v>6</v>
      </c>
      <c r="F3" t="s">
        <v>7</v>
      </c>
      <c r="G3">
        <f>COUNTIFS($D:$D,"s512",$C:$C,"&lt;=10")</f>
        <v>0</v>
      </c>
      <c r="H3">
        <f>COUNTIFS($D:$D,"s512",$C:$C,"&gt;10",$C:$C,"&lt;=20")</f>
        <v>1</v>
      </c>
      <c r="I3">
        <f>COUNTIFS($D:$D,"s512",$C:$C,"&gt;20",$C:$C,"&lt;=30")</f>
        <v>2</v>
      </c>
      <c r="J3">
        <f>COUNTIFS($D:$D,"s512",$C:$C,"&gt;30",$C:$C,"&lt;=40")</f>
        <v>2</v>
      </c>
      <c r="K3">
        <f>COUNTIFS($D:$D,"s512",$C:$C,"&gt;40",$C:$C,"&lt;=50")</f>
        <v>3</v>
      </c>
    </row>
    <row r="4" spans="1:11" x14ac:dyDescent="0.2">
      <c r="A4" t="s">
        <v>149</v>
      </c>
      <c r="B4" t="s">
        <v>151</v>
      </c>
      <c r="C4">
        <v>15.825612152457911</v>
      </c>
      <c r="D4" t="s">
        <v>6</v>
      </c>
      <c r="F4" t="s">
        <v>8</v>
      </c>
      <c r="G4">
        <f>COUNTIFS($D:$D,"s533",$C:$C,"&lt;=10")</f>
        <v>0</v>
      </c>
      <c r="H4">
        <f>COUNTIFS($D:$D,"s533",$C:$C,"&gt;10",$C:$C,"&lt;=20")</f>
        <v>0</v>
      </c>
      <c r="I4">
        <f>COUNTIFS($D:$D,"s533",$C:$C,"&gt;20",$C:$C,"&lt;=30")</f>
        <v>0</v>
      </c>
      <c r="J4">
        <f>COUNTIFS($D:$D,"s533",$C:$C,"&gt;30",$C:$C,"&lt;=40")</f>
        <v>0</v>
      </c>
      <c r="K4">
        <f>COUNTIFS($D:$D,"s533",$C:$C,"&gt;40",$C:$C,"&lt;=50")</f>
        <v>1</v>
      </c>
    </row>
    <row r="5" spans="1:11" x14ac:dyDescent="0.2">
      <c r="A5" t="s">
        <v>149</v>
      </c>
      <c r="B5" t="s">
        <v>152</v>
      </c>
      <c r="C5">
        <v>38.538941345086272</v>
      </c>
      <c r="D5" t="s">
        <v>7</v>
      </c>
      <c r="F5" t="s">
        <v>9</v>
      </c>
      <c r="G5">
        <f>COUNTIFS($D:$D,"s509",$C:$C,"&lt;=10")</f>
        <v>0</v>
      </c>
      <c r="H5">
        <f>COUNTIFS($D:$D,"s509",$C:$C,"&gt;10",$C:$C,"&lt;=20")</f>
        <v>0</v>
      </c>
      <c r="I5">
        <f>COUNTIFS($D:$D,"s509",$C:$C,"&gt;20",$C:$C,"&lt;=30")</f>
        <v>1</v>
      </c>
      <c r="J5">
        <f>COUNTIFS($D:$D,"s509",$C:$C,"&gt;30",$C:$C,"&lt;=40")</f>
        <v>1</v>
      </c>
      <c r="K5">
        <f>COUNTIFS($D:$D,"s509",$C:$C,"&gt;40",$C:$C,"&lt;=50")</f>
        <v>1</v>
      </c>
    </row>
    <row r="6" spans="1:11" x14ac:dyDescent="0.2">
      <c r="A6" t="s">
        <v>149</v>
      </c>
      <c r="B6" t="s">
        <v>153</v>
      </c>
      <c r="C6">
        <v>26.980919183748721</v>
      </c>
      <c r="D6" t="s">
        <v>7</v>
      </c>
      <c r="F6" t="s">
        <v>10</v>
      </c>
      <c r="G6">
        <f>COUNTIFS($D:$D,"s471",$C:$C,"&lt;=10")</f>
        <v>0</v>
      </c>
      <c r="H6">
        <f>COUNTIFS($D:$D,"s471",$C:$C,"&gt;10",$C:$C,"&lt;=20")</f>
        <v>1</v>
      </c>
      <c r="I6">
        <f>COUNTIFS($D:$D,"s471",$C:$C,"&gt;20",$C:$C,"&lt;=30")</f>
        <v>1</v>
      </c>
      <c r="J6">
        <f>COUNTIFS($D:$D,"s471",$C:$C,"&gt;30",$C:$C,"&lt;=40")</f>
        <v>0</v>
      </c>
      <c r="K6">
        <f>COUNTIFS($D:$D,"s471",$C:$C,"&gt;40",$C:$C,"&lt;=50")</f>
        <v>0</v>
      </c>
    </row>
    <row r="7" spans="1:11" x14ac:dyDescent="0.2">
      <c r="A7" t="s">
        <v>154</v>
      </c>
      <c r="B7" t="s">
        <v>155</v>
      </c>
      <c r="C7">
        <v>46.860324369342713</v>
      </c>
      <c r="D7" t="s">
        <v>7</v>
      </c>
      <c r="F7" t="s">
        <v>11</v>
      </c>
      <c r="G7">
        <f>COUNTIFS($D:$D,"s537",$C:$C,"&lt;=10")</f>
        <v>0</v>
      </c>
      <c r="H7">
        <f>COUNTIFS($D:$D,"s537",$C:$C,"&gt;10",$C:$C,"&lt;=20")</f>
        <v>0</v>
      </c>
      <c r="I7">
        <f>COUNTIFS($D:$D,"s537",$C:$C,"&gt;20",$C:$C,"&lt;=30")</f>
        <v>2</v>
      </c>
      <c r="J7">
        <f>COUNTIFS($D:$D,"s537",$C:$C,"&gt;30",$C:$C,"&lt;=40")</f>
        <v>0</v>
      </c>
      <c r="K7">
        <f>COUNTIFS($D:$D,"s537",$C:$C,"&gt;40",$C:$C,"&lt;=50")</f>
        <v>1</v>
      </c>
    </row>
    <row r="8" spans="1:11" x14ac:dyDescent="0.2">
      <c r="A8" t="s">
        <v>156</v>
      </c>
      <c r="B8" t="s">
        <v>157</v>
      </c>
      <c r="C8">
        <v>49.439761326284561</v>
      </c>
      <c r="D8" t="s">
        <v>7</v>
      </c>
      <c r="F8" t="s">
        <v>12</v>
      </c>
      <c r="G8">
        <f>COUNTIFS($D:$D,"s578",$C:$C,"&lt;=10")</f>
        <v>0</v>
      </c>
      <c r="H8">
        <f>COUNTIFS($D:$D,"s578",$C:$C,"&gt;10",$C:$C,"&lt;=20")</f>
        <v>3</v>
      </c>
      <c r="I8">
        <f>COUNTIFS($D:$D,"s578",$C:$C,"&gt;20",$C:$C,"&lt;=30")</f>
        <v>1</v>
      </c>
      <c r="J8">
        <f>COUNTIFS($D:$D,"s578",$C:$C,"&gt;30",$C:$C,"&lt;=40")</f>
        <v>1</v>
      </c>
      <c r="K8">
        <f>COUNTIFS($D:$D,"s578",$C:$C,"&gt;40",$C:$C,"&lt;=50")</f>
        <v>2</v>
      </c>
    </row>
    <row r="9" spans="1:11" x14ac:dyDescent="0.2">
      <c r="A9" t="s">
        <v>156</v>
      </c>
      <c r="B9" t="s">
        <v>158</v>
      </c>
      <c r="C9">
        <v>48.836461788299502</v>
      </c>
      <c r="D9" t="s">
        <v>7</v>
      </c>
      <c r="F9" t="s">
        <v>13</v>
      </c>
      <c r="G9">
        <f>COUNTIFS($D:$D,"s527",$C:$C,"&lt;=10")</f>
        <v>0</v>
      </c>
      <c r="H9">
        <f>COUNTIFS($D:$D,"s527",$C:$C,"&gt;10",$C:$C,"&lt;=20")</f>
        <v>0</v>
      </c>
      <c r="I9">
        <f>COUNTIFS($D:$D,"s527",$C:$C,"&gt;20",$C:$C,"&lt;=30")</f>
        <v>0</v>
      </c>
      <c r="J9">
        <f>COUNTIFS($D:$D,"s527",$C:$C,"&gt;30",$C:$C,"&lt;=40")</f>
        <v>0</v>
      </c>
      <c r="K9">
        <f>COUNTIFS($D:$D,"s527",$C:$C,"&gt;40",$C:$C,"&lt;=50")</f>
        <v>0</v>
      </c>
    </row>
    <row r="10" spans="1:11" x14ac:dyDescent="0.2">
      <c r="A10" t="s">
        <v>159</v>
      </c>
      <c r="B10" t="s">
        <v>160</v>
      </c>
      <c r="C10">
        <v>15.71909666615732</v>
      </c>
      <c r="D10" t="s">
        <v>7</v>
      </c>
    </row>
    <row r="11" spans="1:11" x14ac:dyDescent="0.2">
      <c r="A11" t="s">
        <v>159</v>
      </c>
      <c r="B11" t="s">
        <v>161</v>
      </c>
      <c r="C11">
        <v>30.5360442755773</v>
      </c>
      <c r="D11" t="s">
        <v>7</v>
      </c>
    </row>
    <row r="12" spans="1:11" x14ac:dyDescent="0.2">
      <c r="A12" t="s">
        <v>162</v>
      </c>
      <c r="B12" t="s">
        <v>163</v>
      </c>
      <c r="C12">
        <v>29.113914199227999</v>
      </c>
      <c r="D12" t="s">
        <v>7</v>
      </c>
    </row>
    <row r="13" spans="1:11" x14ac:dyDescent="0.2">
      <c r="A13" t="s">
        <v>147</v>
      </c>
      <c r="B13" t="s">
        <v>164</v>
      </c>
      <c r="C13">
        <v>41.145838185654121</v>
      </c>
      <c r="D13" t="s">
        <v>8</v>
      </c>
    </row>
    <row r="14" spans="1:11" x14ac:dyDescent="0.2">
      <c r="A14" t="s">
        <v>147</v>
      </c>
      <c r="B14" t="s">
        <v>165</v>
      </c>
      <c r="C14">
        <v>27.602898398538152</v>
      </c>
      <c r="D14" t="s">
        <v>9</v>
      </c>
    </row>
    <row r="15" spans="1:11" x14ac:dyDescent="0.2">
      <c r="A15" t="s">
        <v>166</v>
      </c>
      <c r="B15" t="s">
        <v>167</v>
      </c>
      <c r="C15">
        <v>30.20149002946782</v>
      </c>
      <c r="D15" t="s">
        <v>9</v>
      </c>
    </row>
    <row r="16" spans="1:11" x14ac:dyDescent="0.2">
      <c r="A16" t="s">
        <v>168</v>
      </c>
      <c r="B16" t="s">
        <v>169</v>
      </c>
      <c r="C16">
        <v>41.692325432865943</v>
      </c>
      <c r="D16" t="s">
        <v>9</v>
      </c>
    </row>
    <row r="17" spans="1:4" x14ac:dyDescent="0.2">
      <c r="A17" t="s">
        <v>147</v>
      </c>
      <c r="B17" t="s">
        <v>170</v>
      </c>
      <c r="C17">
        <v>25.10019920239624</v>
      </c>
      <c r="D17" t="s">
        <v>10</v>
      </c>
    </row>
    <row r="18" spans="1:4" x14ac:dyDescent="0.2">
      <c r="A18" t="s">
        <v>154</v>
      </c>
      <c r="B18" t="s">
        <v>171</v>
      </c>
      <c r="C18">
        <v>11.60387866189614</v>
      </c>
      <c r="D18" t="s">
        <v>10</v>
      </c>
    </row>
    <row r="19" spans="1:4" x14ac:dyDescent="0.2">
      <c r="A19" t="s">
        <v>147</v>
      </c>
      <c r="B19" t="s">
        <v>172</v>
      </c>
      <c r="C19">
        <v>25.886096654381799</v>
      </c>
      <c r="D19" t="s">
        <v>11</v>
      </c>
    </row>
    <row r="20" spans="1:4" x14ac:dyDescent="0.2">
      <c r="A20" t="s">
        <v>154</v>
      </c>
      <c r="B20" t="s">
        <v>173</v>
      </c>
      <c r="C20">
        <v>25.403149411046709</v>
      </c>
      <c r="D20" t="s">
        <v>11</v>
      </c>
    </row>
    <row r="21" spans="1:4" x14ac:dyDescent="0.2">
      <c r="A21" t="s">
        <v>156</v>
      </c>
      <c r="B21" t="s">
        <v>174</v>
      </c>
      <c r="C21">
        <v>46.021408061900829</v>
      </c>
      <c r="D21" t="s">
        <v>11</v>
      </c>
    </row>
    <row r="22" spans="1:4" x14ac:dyDescent="0.2">
      <c r="A22" t="s">
        <v>147</v>
      </c>
      <c r="B22" t="s">
        <v>165</v>
      </c>
      <c r="C22">
        <v>35.236344872872671</v>
      </c>
      <c r="D22" t="s">
        <v>12</v>
      </c>
    </row>
    <row r="23" spans="1:4" x14ac:dyDescent="0.2">
      <c r="A23" t="s">
        <v>154</v>
      </c>
      <c r="B23" t="s">
        <v>175</v>
      </c>
      <c r="C23">
        <v>18.10773315464953</v>
      </c>
      <c r="D23" t="s">
        <v>12</v>
      </c>
    </row>
    <row r="24" spans="1:4" x14ac:dyDescent="0.2">
      <c r="A24" t="s">
        <v>176</v>
      </c>
      <c r="B24" t="s">
        <v>177</v>
      </c>
      <c r="C24">
        <v>10.007996802557431</v>
      </c>
      <c r="D24" t="s">
        <v>12</v>
      </c>
    </row>
    <row r="25" spans="1:4" x14ac:dyDescent="0.2">
      <c r="A25" t="s">
        <v>156</v>
      </c>
      <c r="B25" t="s">
        <v>177</v>
      </c>
      <c r="C25">
        <v>43.708237209935938</v>
      </c>
      <c r="D25" t="s">
        <v>12</v>
      </c>
    </row>
    <row r="26" spans="1:4" x14ac:dyDescent="0.2">
      <c r="A26" t="s">
        <v>178</v>
      </c>
      <c r="B26" t="s">
        <v>179</v>
      </c>
      <c r="C26">
        <v>28.101601377857659</v>
      </c>
      <c r="D26" t="s">
        <v>12</v>
      </c>
    </row>
    <row r="27" spans="1:4" x14ac:dyDescent="0.2">
      <c r="A27" t="s">
        <v>168</v>
      </c>
      <c r="B27" t="s">
        <v>180</v>
      </c>
      <c r="C27">
        <v>10.104454463254729</v>
      </c>
      <c r="D27" t="s">
        <v>12</v>
      </c>
    </row>
    <row r="28" spans="1:4" x14ac:dyDescent="0.2">
      <c r="A28" t="s">
        <v>162</v>
      </c>
      <c r="B28" t="s">
        <v>151</v>
      </c>
      <c r="C28">
        <v>42.978715662523108</v>
      </c>
      <c r="D28" t="s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7"/>
  <sheetViews>
    <sheetView workbookViewId="0">
      <selection activeCell="F1" sqref="F1:K9"/>
    </sheetView>
  </sheetViews>
  <sheetFormatPr baseColWidth="10" defaultColWidth="8.83203125" defaultRowHeight="15" x14ac:dyDescent="0.2"/>
  <cols>
    <col min="1" max="1" width="19.1640625" customWidth="1"/>
    <col min="2" max="2" width="24.83203125" customWidth="1"/>
    <col min="3" max="3" width="2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181</v>
      </c>
      <c r="B2" t="s">
        <v>173</v>
      </c>
      <c r="C2">
        <v>42.167285897956702</v>
      </c>
      <c r="D2" t="s">
        <v>6</v>
      </c>
      <c r="F2" t="s">
        <v>6</v>
      </c>
      <c r="G2">
        <f>COUNTIFS($D:$D,"s581",$C:$C,"&lt;=10")</f>
        <v>1</v>
      </c>
      <c r="H2">
        <f>COUNTIFS($D:$D,"s581",$C:$C,"&gt;10",$C:$C,"&lt;=20")</f>
        <v>1</v>
      </c>
      <c r="I2">
        <f>COUNTIFS($D:$D,"s581",$C:$C,"&gt;20",$C:$C,"&lt;=30")</f>
        <v>2</v>
      </c>
      <c r="J2">
        <f>COUNTIFS($D:$D,"s581",$C:$C,"&gt;30",$C:$C,"&lt;=40")</f>
        <v>6</v>
      </c>
      <c r="K2">
        <f>COUNTIFS($D:$D,"s581",$C:$C,"&gt;40",$C:$C,"&lt;=50")</f>
        <v>6</v>
      </c>
    </row>
    <row r="3" spans="1:11" x14ac:dyDescent="0.2">
      <c r="A3" t="s">
        <v>182</v>
      </c>
      <c r="B3" t="s">
        <v>183</v>
      </c>
      <c r="C3">
        <v>44.701006700074053</v>
      </c>
      <c r="D3" t="s">
        <v>6</v>
      </c>
      <c r="F3" t="s">
        <v>7</v>
      </c>
      <c r="G3">
        <f>COUNTIFS($D:$D,"s512",$C:$C,"&lt;=10")</f>
        <v>2</v>
      </c>
      <c r="H3">
        <f>COUNTIFS($D:$D,"s512",$C:$C,"&gt;10",$C:$C,"&lt;=20")</f>
        <v>2</v>
      </c>
      <c r="I3">
        <f>COUNTIFS($D:$D,"s512",$C:$C,"&gt;20",$C:$C,"&lt;=30")</f>
        <v>4</v>
      </c>
      <c r="J3">
        <f>COUNTIFS($D:$D,"s512",$C:$C,"&gt;30",$C:$C,"&lt;=40")</f>
        <v>3</v>
      </c>
      <c r="K3">
        <f>COUNTIFS($D:$D,"s512",$C:$C,"&gt;40",$C:$C,"&lt;=50")</f>
        <v>8</v>
      </c>
    </row>
    <row r="4" spans="1:11" x14ac:dyDescent="0.2">
      <c r="A4" t="s">
        <v>184</v>
      </c>
      <c r="B4" t="s">
        <v>185</v>
      </c>
      <c r="C4">
        <v>40.301985062773269</v>
      </c>
      <c r="D4" t="s">
        <v>6</v>
      </c>
      <c r="F4" t="s">
        <v>8</v>
      </c>
      <c r="G4">
        <f>COUNTIFS($D:$D,"s533",$C:$C,"&lt;=10")</f>
        <v>2</v>
      </c>
      <c r="H4">
        <f>COUNTIFS($D:$D,"s533",$C:$C,"&gt;10",$C:$C,"&lt;=20")</f>
        <v>3</v>
      </c>
      <c r="I4">
        <f>COUNTIFS($D:$D,"s533",$C:$C,"&gt;20",$C:$C,"&lt;=30")</f>
        <v>3</v>
      </c>
      <c r="J4">
        <f>COUNTIFS($D:$D,"s533",$C:$C,"&gt;30",$C:$C,"&lt;=40")</f>
        <v>0</v>
      </c>
      <c r="K4">
        <f>COUNTIFS($D:$D,"s533",$C:$C,"&gt;40",$C:$C,"&lt;=50")</f>
        <v>1</v>
      </c>
    </row>
    <row r="5" spans="1:11" x14ac:dyDescent="0.2">
      <c r="A5" t="s">
        <v>186</v>
      </c>
      <c r="B5" t="s">
        <v>187</v>
      </c>
      <c r="C5">
        <v>25.448968544914042</v>
      </c>
      <c r="D5" t="s">
        <v>6</v>
      </c>
      <c r="F5" t="s">
        <v>9</v>
      </c>
      <c r="G5">
        <f>COUNTIFS($D:$D,"s509",$C:$C,"&lt;=10")</f>
        <v>1</v>
      </c>
      <c r="H5">
        <f>COUNTIFS($D:$D,"s509",$C:$C,"&gt;10",$C:$C,"&lt;=20")</f>
        <v>0</v>
      </c>
      <c r="I5">
        <f>COUNTIFS($D:$D,"s509",$C:$C,"&gt;20",$C:$C,"&lt;=30")</f>
        <v>0</v>
      </c>
      <c r="J5">
        <f>COUNTIFS($D:$D,"s509",$C:$C,"&gt;30",$C:$C,"&lt;=40")</f>
        <v>1</v>
      </c>
      <c r="K5">
        <f>COUNTIFS($D:$D,"s509",$C:$C,"&gt;40",$C:$C,"&lt;=50")</f>
        <v>3</v>
      </c>
    </row>
    <row r="6" spans="1:11" x14ac:dyDescent="0.2">
      <c r="A6" t="s">
        <v>188</v>
      </c>
      <c r="B6" t="s">
        <v>175</v>
      </c>
      <c r="C6">
        <v>34.068900774753637</v>
      </c>
      <c r="D6" t="s">
        <v>6</v>
      </c>
      <c r="F6" t="s">
        <v>10</v>
      </c>
      <c r="G6">
        <f>COUNTIFS($D:$D,"s471",$C:$C,"&lt;=10")</f>
        <v>1</v>
      </c>
      <c r="H6">
        <f>COUNTIFS($D:$D,"s471",$C:$C,"&gt;10",$C:$C,"&lt;=20")</f>
        <v>2</v>
      </c>
      <c r="I6">
        <f>COUNTIFS($D:$D,"s471",$C:$C,"&gt;20",$C:$C,"&lt;=30")</f>
        <v>2</v>
      </c>
      <c r="J6">
        <f>COUNTIFS($D:$D,"s471",$C:$C,"&gt;30",$C:$C,"&lt;=40")</f>
        <v>4</v>
      </c>
      <c r="K6">
        <f>COUNTIFS($D:$D,"s471",$C:$C,"&gt;40",$C:$C,"&lt;=50")</f>
        <v>7</v>
      </c>
    </row>
    <row r="7" spans="1:11" x14ac:dyDescent="0.2">
      <c r="A7" t="s">
        <v>189</v>
      </c>
      <c r="B7" t="s">
        <v>190</v>
      </c>
      <c r="C7">
        <v>34.311076928595533</v>
      </c>
      <c r="D7" t="s">
        <v>6</v>
      </c>
      <c r="F7" t="s">
        <v>11</v>
      </c>
      <c r="G7">
        <f>COUNTIFS($D:$D,"s537",$C:$C,"&lt;=10")</f>
        <v>0</v>
      </c>
      <c r="H7">
        <f>COUNTIFS($D:$D,"s537",$C:$C,"&gt;10",$C:$C,"&lt;=20")</f>
        <v>0</v>
      </c>
      <c r="I7">
        <f>COUNTIFS($D:$D,"s537",$C:$C,"&gt;20",$C:$C,"&lt;=30")</f>
        <v>2</v>
      </c>
      <c r="J7">
        <f>COUNTIFS($D:$D,"s537",$C:$C,"&gt;30",$C:$C,"&lt;=40")</f>
        <v>1</v>
      </c>
      <c r="K7">
        <f>COUNTIFS($D:$D,"s537",$C:$C,"&gt;40",$C:$C,"&lt;=50")</f>
        <v>1</v>
      </c>
    </row>
    <row r="8" spans="1:11" x14ac:dyDescent="0.2">
      <c r="A8" t="s">
        <v>191</v>
      </c>
      <c r="B8" t="s">
        <v>192</v>
      </c>
      <c r="C8">
        <v>36.689099198535096</v>
      </c>
      <c r="D8" t="s">
        <v>6</v>
      </c>
      <c r="F8" t="s">
        <v>12</v>
      </c>
      <c r="G8">
        <f>COUNTIFS($D:$D,"s578",$C:$C,"&lt;=10")</f>
        <v>0</v>
      </c>
      <c r="H8">
        <f>COUNTIFS($D:$D,"s578",$C:$C,"&gt;10",$C:$C,"&lt;=20")</f>
        <v>1</v>
      </c>
      <c r="I8">
        <f>COUNTIFS($D:$D,"s578",$C:$C,"&gt;20",$C:$C,"&lt;=30")</f>
        <v>2</v>
      </c>
      <c r="J8">
        <f>COUNTIFS($D:$D,"s578",$C:$C,"&gt;30",$C:$C,"&lt;=40")</f>
        <v>4</v>
      </c>
      <c r="K8">
        <f>COUNTIFS($D:$D,"s578",$C:$C,"&gt;40",$C:$C,"&lt;=50")</f>
        <v>3</v>
      </c>
    </row>
    <row r="9" spans="1:11" x14ac:dyDescent="0.2">
      <c r="A9" t="s">
        <v>193</v>
      </c>
      <c r="B9" t="s">
        <v>194</v>
      </c>
      <c r="C9">
        <v>40.107106602195827</v>
      </c>
      <c r="D9" t="s">
        <v>6</v>
      </c>
      <c r="F9" t="s">
        <v>13</v>
      </c>
      <c r="G9">
        <f>COUNTIFS($D:$D,"s527",$C:$C,"&lt;=10")</f>
        <v>0</v>
      </c>
      <c r="H9">
        <f>COUNTIFS($D:$D,"s527",$C:$C,"&gt;10",$C:$C,"&lt;=20")</f>
        <v>0</v>
      </c>
      <c r="I9">
        <f>COUNTIFS($D:$D,"s527",$C:$C,"&gt;20",$C:$C,"&lt;=30")</f>
        <v>1</v>
      </c>
      <c r="J9">
        <f>COUNTIFS($D:$D,"s527",$C:$C,"&gt;30",$C:$C,"&lt;=40")</f>
        <v>1</v>
      </c>
      <c r="K9">
        <f>COUNTIFS($D:$D,"s527",$C:$C,"&gt;40",$C:$C,"&lt;=50")</f>
        <v>5</v>
      </c>
    </row>
    <row r="10" spans="1:11" x14ac:dyDescent="0.2">
      <c r="A10" t="s">
        <v>193</v>
      </c>
      <c r="B10" t="s">
        <v>195</v>
      </c>
      <c r="C10">
        <v>34.176014981270121</v>
      </c>
      <c r="D10" t="s">
        <v>6</v>
      </c>
    </row>
    <row r="11" spans="1:11" x14ac:dyDescent="0.2">
      <c r="A11" t="s">
        <v>196</v>
      </c>
      <c r="B11" t="s">
        <v>197</v>
      </c>
      <c r="C11">
        <v>16.122654868228889</v>
      </c>
      <c r="D11" t="s">
        <v>6</v>
      </c>
    </row>
    <row r="12" spans="1:11" x14ac:dyDescent="0.2">
      <c r="A12" t="s">
        <v>198</v>
      </c>
      <c r="B12" t="s">
        <v>199</v>
      </c>
      <c r="C12">
        <v>7.8390050389055457</v>
      </c>
      <c r="D12" t="s">
        <v>6</v>
      </c>
    </row>
    <row r="13" spans="1:11" x14ac:dyDescent="0.2">
      <c r="A13" t="s">
        <v>200</v>
      </c>
      <c r="B13" t="s">
        <v>201</v>
      </c>
      <c r="C13">
        <v>39.642527669158838</v>
      </c>
      <c r="D13" t="s">
        <v>6</v>
      </c>
    </row>
    <row r="14" spans="1:11" x14ac:dyDescent="0.2">
      <c r="A14" t="s">
        <v>200</v>
      </c>
      <c r="B14" t="s">
        <v>202</v>
      </c>
      <c r="C14">
        <v>48.021349418774953</v>
      </c>
      <c r="D14" t="s">
        <v>6</v>
      </c>
    </row>
    <row r="15" spans="1:11" x14ac:dyDescent="0.2">
      <c r="A15" t="s">
        <v>203</v>
      </c>
      <c r="B15" t="s">
        <v>204</v>
      </c>
      <c r="C15">
        <v>32.419747068723233</v>
      </c>
      <c r="D15" t="s">
        <v>6</v>
      </c>
    </row>
    <row r="16" spans="1:11" x14ac:dyDescent="0.2">
      <c r="A16" t="s">
        <v>203</v>
      </c>
      <c r="B16" t="s">
        <v>201</v>
      </c>
      <c r="C16">
        <v>49.931653287267089</v>
      </c>
      <c r="D16" t="s">
        <v>6</v>
      </c>
    </row>
    <row r="17" spans="1:4" x14ac:dyDescent="0.2">
      <c r="A17" t="s">
        <v>205</v>
      </c>
      <c r="B17" t="s">
        <v>206</v>
      </c>
      <c r="C17">
        <v>25.941665328193611</v>
      </c>
      <c r="D17" t="s">
        <v>6</v>
      </c>
    </row>
    <row r="18" spans="1:4" x14ac:dyDescent="0.2">
      <c r="A18" t="s">
        <v>181</v>
      </c>
      <c r="B18" t="s">
        <v>207</v>
      </c>
      <c r="C18">
        <v>24.586174977007161</v>
      </c>
      <c r="D18" t="s">
        <v>7</v>
      </c>
    </row>
    <row r="19" spans="1:4" x14ac:dyDescent="0.2">
      <c r="A19" t="s">
        <v>182</v>
      </c>
      <c r="B19" t="s">
        <v>208</v>
      </c>
      <c r="C19">
        <v>43.963848785109462</v>
      </c>
      <c r="D19" t="s">
        <v>7</v>
      </c>
    </row>
    <row r="20" spans="1:4" x14ac:dyDescent="0.2">
      <c r="A20" t="s">
        <v>182</v>
      </c>
      <c r="B20" t="s">
        <v>209</v>
      </c>
      <c r="C20">
        <v>3.6235341863994579</v>
      </c>
      <c r="D20" t="s">
        <v>7</v>
      </c>
    </row>
    <row r="21" spans="1:4" x14ac:dyDescent="0.2">
      <c r="A21" t="s">
        <v>210</v>
      </c>
      <c r="B21" t="s">
        <v>165</v>
      </c>
      <c r="C21">
        <v>46.535362897478429</v>
      </c>
      <c r="D21" t="s">
        <v>7</v>
      </c>
    </row>
    <row r="22" spans="1:4" x14ac:dyDescent="0.2">
      <c r="A22" t="s">
        <v>210</v>
      </c>
      <c r="B22" t="s">
        <v>211</v>
      </c>
      <c r="C22">
        <v>46.559746562884087</v>
      </c>
      <c r="D22" t="s">
        <v>7</v>
      </c>
    </row>
    <row r="23" spans="1:4" x14ac:dyDescent="0.2">
      <c r="A23" t="s">
        <v>212</v>
      </c>
      <c r="B23" t="s">
        <v>213</v>
      </c>
      <c r="C23">
        <v>44.659265555984817</v>
      </c>
      <c r="D23" t="s">
        <v>7</v>
      </c>
    </row>
    <row r="24" spans="1:4" x14ac:dyDescent="0.2">
      <c r="A24" t="s">
        <v>212</v>
      </c>
      <c r="B24" t="s">
        <v>177</v>
      </c>
      <c r="C24">
        <v>47.028714632657653</v>
      </c>
      <c r="D24" t="s">
        <v>7</v>
      </c>
    </row>
    <row r="25" spans="1:4" x14ac:dyDescent="0.2">
      <c r="A25" t="s">
        <v>184</v>
      </c>
      <c r="B25" t="s">
        <v>214</v>
      </c>
      <c r="C25">
        <v>41.608292442733628</v>
      </c>
      <c r="D25" t="s">
        <v>7</v>
      </c>
    </row>
    <row r="26" spans="1:4" x14ac:dyDescent="0.2">
      <c r="A26" t="s">
        <v>188</v>
      </c>
      <c r="B26" t="s">
        <v>215</v>
      </c>
      <c r="C26">
        <v>30.070749907509409</v>
      </c>
      <c r="D26" t="s">
        <v>7</v>
      </c>
    </row>
    <row r="27" spans="1:4" x14ac:dyDescent="0.2">
      <c r="A27" t="s">
        <v>188</v>
      </c>
      <c r="B27" t="s">
        <v>216</v>
      </c>
      <c r="C27">
        <v>25.339297543539111</v>
      </c>
      <c r="D27" t="s">
        <v>7</v>
      </c>
    </row>
    <row r="28" spans="1:4" x14ac:dyDescent="0.2">
      <c r="A28" t="s">
        <v>189</v>
      </c>
      <c r="B28" t="s">
        <v>217</v>
      </c>
      <c r="C28">
        <v>31.144823004794869</v>
      </c>
      <c r="D28" t="s">
        <v>7</v>
      </c>
    </row>
    <row r="29" spans="1:4" x14ac:dyDescent="0.2">
      <c r="A29" t="s">
        <v>189</v>
      </c>
      <c r="B29" t="s">
        <v>183</v>
      </c>
      <c r="C29">
        <v>37.149697172386041</v>
      </c>
      <c r="D29" t="s">
        <v>7</v>
      </c>
    </row>
    <row r="30" spans="1:4" x14ac:dyDescent="0.2">
      <c r="A30" t="s">
        <v>189</v>
      </c>
      <c r="B30" t="s">
        <v>216</v>
      </c>
      <c r="C30">
        <v>29.40017006753542</v>
      </c>
      <c r="D30" t="s">
        <v>7</v>
      </c>
    </row>
    <row r="31" spans="1:4" x14ac:dyDescent="0.2">
      <c r="A31" t="s">
        <v>218</v>
      </c>
      <c r="B31" t="s">
        <v>219</v>
      </c>
      <c r="C31">
        <v>46.580038643177907</v>
      </c>
      <c r="D31" t="s">
        <v>7</v>
      </c>
    </row>
    <row r="32" spans="1:4" x14ac:dyDescent="0.2">
      <c r="A32" t="s">
        <v>220</v>
      </c>
      <c r="B32" t="s">
        <v>221</v>
      </c>
      <c r="C32">
        <v>18.20604295282233</v>
      </c>
      <c r="D32" t="s">
        <v>7</v>
      </c>
    </row>
    <row r="33" spans="1:4" x14ac:dyDescent="0.2">
      <c r="A33" t="s">
        <v>220</v>
      </c>
      <c r="B33" t="s">
        <v>192</v>
      </c>
      <c r="C33">
        <v>23.397649454593228</v>
      </c>
      <c r="D33" t="s">
        <v>7</v>
      </c>
    </row>
    <row r="34" spans="1:4" x14ac:dyDescent="0.2">
      <c r="A34" t="s">
        <v>200</v>
      </c>
      <c r="B34" t="s">
        <v>222</v>
      </c>
      <c r="C34">
        <v>15.34438007871273</v>
      </c>
      <c r="D34" t="s">
        <v>7</v>
      </c>
    </row>
    <row r="35" spans="1:4" x14ac:dyDescent="0.2">
      <c r="A35" t="s">
        <v>205</v>
      </c>
      <c r="B35" t="s">
        <v>223</v>
      </c>
      <c r="C35">
        <v>40.577087130547227</v>
      </c>
      <c r="D35" t="s">
        <v>7</v>
      </c>
    </row>
    <row r="36" spans="1:4" x14ac:dyDescent="0.2">
      <c r="A36" t="s">
        <v>224</v>
      </c>
      <c r="B36" t="s">
        <v>225</v>
      </c>
      <c r="C36">
        <v>6.4845971347485767</v>
      </c>
      <c r="D36" t="s">
        <v>7</v>
      </c>
    </row>
    <row r="37" spans="1:4" x14ac:dyDescent="0.2">
      <c r="A37" t="s">
        <v>226</v>
      </c>
      <c r="B37" t="s">
        <v>227</v>
      </c>
      <c r="C37">
        <v>18.90105817143635</v>
      </c>
      <c r="D37" t="s">
        <v>8</v>
      </c>
    </row>
    <row r="38" spans="1:4" x14ac:dyDescent="0.2">
      <c r="A38" t="s">
        <v>226</v>
      </c>
      <c r="B38" t="s">
        <v>228</v>
      </c>
      <c r="C38">
        <v>29.532524443400309</v>
      </c>
      <c r="D38" t="s">
        <v>8</v>
      </c>
    </row>
    <row r="39" spans="1:4" x14ac:dyDescent="0.2">
      <c r="A39" t="s">
        <v>181</v>
      </c>
      <c r="B39" t="s">
        <v>172</v>
      </c>
      <c r="C39">
        <v>7.5073297516496549</v>
      </c>
      <c r="D39" t="s">
        <v>8</v>
      </c>
    </row>
    <row r="40" spans="1:4" x14ac:dyDescent="0.2">
      <c r="A40" t="s">
        <v>229</v>
      </c>
      <c r="B40" t="s">
        <v>230</v>
      </c>
      <c r="C40">
        <v>28.483855076164708</v>
      </c>
      <c r="D40" t="s">
        <v>8</v>
      </c>
    </row>
    <row r="41" spans="1:4" x14ac:dyDescent="0.2">
      <c r="A41" t="s">
        <v>229</v>
      </c>
      <c r="B41" t="s">
        <v>231</v>
      </c>
      <c r="C41">
        <v>7.7878109889753304</v>
      </c>
      <c r="D41" t="s">
        <v>8</v>
      </c>
    </row>
    <row r="42" spans="1:4" x14ac:dyDescent="0.2">
      <c r="A42" t="s">
        <v>182</v>
      </c>
      <c r="B42" t="s">
        <v>217</v>
      </c>
      <c r="C42">
        <v>12.54830665866908</v>
      </c>
      <c r="D42" t="s">
        <v>8</v>
      </c>
    </row>
    <row r="43" spans="1:4" x14ac:dyDescent="0.2">
      <c r="A43" t="s">
        <v>210</v>
      </c>
      <c r="B43" t="s">
        <v>216</v>
      </c>
      <c r="C43">
        <v>19.64001018329617</v>
      </c>
      <c r="D43" t="s">
        <v>8</v>
      </c>
    </row>
    <row r="44" spans="1:4" x14ac:dyDescent="0.2">
      <c r="A44" t="s">
        <v>232</v>
      </c>
      <c r="B44" t="s">
        <v>216</v>
      </c>
      <c r="C44">
        <v>28.79044980544781</v>
      </c>
      <c r="D44" t="s">
        <v>8</v>
      </c>
    </row>
    <row r="45" spans="1:4" x14ac:dyDescent="0.2">
      <c r="A45" t="s">
        <v>233</v>
      </c>
      <c r="B45" t="s">
        <v>234</v>
      </c>
      <c r="C45">
        <v>40.480242094138127</v>
      </c>
      <c r="D45" t="s">
        <v>8</v>
      </c>
    </row>
    <row r="46" spans="1:4" x14ac:dyDescent="0.2">
      <c r="A46" t="s">
        <v>226</v>
      </c>
      <c r="B46" t="s">
        <v>235</v>
      </c>
      <c r="C46">
        <v>8.3198557679799823</v>
      </c>
      <c r="D46" t="s">
        <v>9</v>
      </c>
    </row>
    <row r="47" spans="1:4" x14ac:dyDescent="0.2">
      <c r="A47" t="s">
        <v>210</v>
      </c>
      <c r="B47" t="s">
        <v>236</v>
      </c>
      <c r="C47">
        <v>44.74036209062222</v>
      </c>
      <c r="D47" t="s">
        <v>9</v>
      </c>
    </row>
    <row r="48" spans="1:4" x14ac:dyDescent="0.2">
      <c r="A48" t="s">
        <v>232</v>
      </c>
      <c r="B48" t="s">
        <v>237</v>
      </c>
      <c r="C48">
        <v>45.458662540818281</v>
      </c>
      <c r="D48" t="s">
        <v>9</v>
      </c>
    </row>
    <row r="49" spans="1:4" x14ac:dyDescent="0.2">
      <c r="A49" t="s">
        <v>233</v>
      </c>
      <c r="B49" t="s">
        <v>238</v>
      </c>
      <c r="C49">
        <v>32.905470669783057</v>
      </c>
      <c r="D49" t="s">
        <v>9</v>
      </c>
    </row>
    <row r="50" spans="1:4" x14ac:dyDescent="0.2">
      <c r="A50" t="s">
        <v>239</v>
      </c>
      <c r="B50" t="s">
        <v>240</v>
      </c>
      <c r="C50">
        <v>43.511492734678733</v>
      </c>
      <c r="D50" t="s">
        <v>9</v>
      </c>
    </row>
    <row r="51" spans="1:4" x14ac:dyDescent="0.2">
      <c r="A51" t="s">
        <v>226</v>
      </c>
      <c r="B51" t="s">
        <v>170</v>
      </c>
      <c r="C51">
        <v>34.567614901812867</v>
      </c>
      <c r="D51" t="s">
        <v>10</v>
      </c>
    </row>
    <row r="52" spans="1:4" x14ac:dyDescent="0.2">
      <c r="A52" t="s">
        <v>229</v>
      </c>
      <c r="B52" t="s">
        <v>153</v>
      </c>
      <c r="C52">
        <v>29.459293949448369</v>
      </c>
      <c r="D52" t="s">
        <v>10</v>
      </c>
    </row>
    <row r="53" spans="1:4" x14ac:dyDescent="0.2">
      <c r="A53" t="s">
        <v>229</v>
      </c>
      <c r="B53" t="s">
        <v>241</v>
      </c>
      <c r="C53">
        <v>6.2241465278389283</v>
      </c>
      <c r="D53" t="s">
        <v>10</v>
      </c>
    </row>
    <row r="54" spans="1:4" x14ac:dyDescent="0.2">
      <c r="A54" t="s">
        <v>229</v>
      </c>
      <c r="B54" t="s">
        <v>242</v>
      </c>
      <c r="C54">
        <v>49.60171368007434</v>
      </c>
      <c r="D54" t="s">
        <v>10</v>
      </c>
    </row>
    <row r="55" spans="1:4" x14ac:dyDescent="0.2">
      <c r="A55" t="s">
        <v>210</v>
      </c>
      <c r="B55" t="s">
        <v>208</v>
      </c>
      <c r="C55">
        <v>44.406531051186732</v>
      </c>
      <c r="D55" t="s">
        <v>10</v>
      </c>
    </row>
    <row r="56" spans="1:4" x14ac:dyDescent="0.2">
      <c r="A56" t="s">
        <v>232</v>
      </c>
      <c r="B56" t="s">
        <v>243</v>
      </c>
      <c r="C56">
        <v>30.49999999999951</v>
      </c>
      <c r="D56" t="s">
        <v>10</v>
      </c>
    </row>
    <row r="57" spans="1:4" x14ac:dyDescent="0.2">
      <c r="A57" t="s">
        <v>232</v>
      </c>
      <c r="B57" t="s">
        <v>244</v>
      </c>
      <c r="C57">
        <v>49.487978338179602</v>
      </c>
      <c r="D57" t="s">
        <v>10</v>
      </c>
    </row>
    <row r="58" spans="1:4" x14ac:dyDescent="0.2">
      <c r="A58" t="s">
        <v>212</v>
      </c>
      <c r="B58" t="s">
        <v>245</v>
      </c>
      <c r="C58">
        <v>42.598826274909896</v>
      </c>
      <c r="D58" t="s">
        <v>10</v>
      </c>
    </row>
    <row r="59" spans="1:4" x14ac:dyDescent="0.2">
      <c r="A59" t="s">
        <v>212</v>
      </c>
      <c r="B59" t="s">
        <v>246</v>
      </c>
      <c r="C59">
        <v>12.509596316429031</v>
      </c>
      <c r="D59" t="s">
        <v>10</v>
      </c>
    </row>
    <row r="60" spans="1:4" x14ac:dyDescent="0.2">
      <c r="A60" t="s">
        <v>184</v>
      </c>
      <c r="B60" t="s">
        <v>246</v>
      </c>
      <c r="C60">
        <v>37.478660595064348</v>
      </c>
      <c r="D60" t="s">
        <v>10</v>
      </c>
    </row>
    <row r="61" spans="1:4" x14ac:dyDescent="0.2">
      <c r="A61" t="s">
        <v>184</v>
      </c>
      <c r="B61" t="s">
        <v>247</v>
      </c>
      <c r="C61">
        <v>21.260761980701819</v>
      </c>
      <c r="D61" t="s">
        <v>10</v>
      </c>
    </row>
    <row r="62" spans="1:4" x14ac:dyDescent="0.2">
      <c r="A62" t="s">
        <v>233</v>
      </c>
      <c r="B62" t="s">
        <v>248</v>
      </c>
      <c r="C62">
        <v>31.66212248097084</v>
      </c>
      <c r="D62" t="s">
        <v>10</v>
      </c>
    </row>
    <row r="63" spans="1:4" x14ac:dyDescent="0.2">
      <c r="A63" t="s">
        <v>218</v>
      </c>
      <c r="B63" t="s">
        <v>249</v>
      </c>
      <c r="C63">
        <v>47.966342366289403</v>
      </c>
      <c r="D63" t="s">
        <v>10</v>
      </c>
    </row>
    <row r="64" spans="1:4" x14ac:dyDescent="0.2">
      <c r="A64" t="s">
        <v>218</v>
      </c>
      <c r="B64" t="s">
        <v>250</v>
      </c>
      <c r="C64">
        <v>43.809816251611757</v>
      </c>
      <c r="D64" t="s">
        <v>10</v>
      </c>
    </row>
    <row r="65" spans="1:4" x14ac:dyDescent="0.2">
      <c r="A65" t="s">
        <v>193</v>
      </c>
      <c r="B65" t="s">
        <v>237</v>
      </c>
      <c r="C65">
        <v>49.311357718075918</v>
      </c>
      <c r="D65" t="s">
        <v>10</v>
      </c>
    </row>
    <row r="66" spans="1:4" x14ac:dyDescent="0.2">
      <c r="A66" t="s">
        <v>220</v>
      </c>
      <c r="B66" t="s">
        <v>251</v>
      </c>
      <c r="C66">
        <v>18.928285712129611</v>
      </c>
      <c r="D66" t="s">
        <v>10</v>
      </c>
    </row>
    <row r="67" spans="1:4" x14ac:dyDescent="0.2">
      <c r="A67" t="s">
        <v>226</v>
      </c>
      <c r="B67" t="s">
        <v>242</v>
      </c>
      <c r="C67">
        <v>28.723683607782291</v>
      </c>
      <c r="D67" t="s">
        <v>11</v>
      </c>
    </row>
    <row r="68" spans="1:4" x14ac:dyDescent="0.2">
      <c r="A68" t="s">
        <v>210</v>
      </c>
      <c r="B68" t="s">
        <v>252</v>
      </c>
      <c r="C68">
        <v>45.145320909258857</v>
      </c>
      <c r="D68" t="s">
        <v>11</v>
      </c>
    </row>
    <row r="69" spans="1:4" x14ac:dyDescent="0.2">
      <c r="A69" t="s">
        <v>212</v>
      </c>
      <c r="B69" t="s">
        <v>243</v>
      </c>
      <c r="C69">
        <v>24.920072231034471</v>
      </c>
      <c r="D69" t="s">
        <v>11</v>
      </c>
    </row>
    <row r="70" spans="1:4" x14ac:dyDescent="0.2">
      <c r="A70" t="s">
        <v>212</v>
      </c>
      <c r="B70" t="s">
        <v>253</v>
      </c>
      <c r="C70">
        <v>32.301393158809489</v>
      </c>
      <c r="D70" t="s">
        <v>11</v>
      </c>
    </row>
    <row r="71" spans="1:4" x14ac:dyDescent="0.2">
      <c r="A71" t="s">
        <v>226</v>
      </c>
      <c r="B71" t="s">
        <v>254</v>
      </c>
      <c r="C71">
        <v>22.441479452121349</v>
      </c>
      <c r="D71" t="s">
        <v>12</v>
      </c>
    </row>
    <row r="72" spans="1:4" x14ac:dyDescent="0.2">
      <c r="A72" t="s">
        <v>226</v>
      </c>
      <c r="B72" t="s">
        <v>255</v>
      </c>
      <c r="C72">
        <v>43.104524124504607</v>
      </c>
      <c r="D72" t="s">
        <v>12</v>
      </c>
    </row>
    <row r="73" spans="1:4" x14ac:dyDescent="0.2">
      <c r="A73" t="s">
        <v>181</v>
      </c>
      <c r="B73" t="s">
        <v>227</v>
      </c>
      <c r="C73">
        <v>37.857231805825229</v>
      </c>
      <c r="D73" t="s">
        <v>12</v>
      </c>
    </row>
    <row r="74" spans="1:4" x14ac:dyDescent="0.2">
      <c r="A74" t="s">
        <v>181</v>
      </c>
      <c r="B74" t="s">
        <v>164</v>
      </c>
      <c r="C74">
        <v>45.615786740996079</v>
      </c>
      <c r="D74" t="s">
        <v>12</v>
      </c>
    </row>
    <row r="75" spans="1:4" x14ac:dyDescent="0.2">
      <c r="A75" t="s">
        <v>182</v>
      </c>
      <c r="B75" t="s">
        <v>155</v>
      </c>
      <c r="C75">
        <v>49.506565221190371</v>
      </c>
      <c r="D75" t="s">
        <v>12</v>
      </c>
    </row>
    <row r="76" spans="1:4" x14ac:dyDescent="0.2">
      <c r="A76" t="s">
        <v>182</v>
      </c>
      <c r="B76" t="s">
        <v>256</v>
      </c>
      <c r="C76">
        <v>14.131525041551161</v>
      </c>
      <c r="D76" t="s">
        <v>12</v>
      </c>
    </row>
    <row r="77" spans="1:4" x14ac:dyDescent="0.2">
      <c r="A77" t="s">
        <v>210</v>
      </c>
      <c r="B77" t="s">
        <v>167</v>
      </c>
      <c r="C77">
        <v>24.88875247978558</v>
      </c>
      <c r="D77" t="s">
        <v>12</v>
      </c>
    </row>
    <row r="78" spans="1:4" x14ac:dyDescent="0.2">
      <c r="A78" t="s">
        <v>210</v>
      </c>
      <c r="B78" t="s">
        <v>257</v>
      </c>
      <c r="C78">
        <v>39.983996798719403</v>
      </c>
      <c r="D78" t="s">
        <v>12</v>
      </c>
    </row>
    <row r="79" spans="1:4" x14ac:dyDescent="0.2">
      <c r="A79" t="s">
        <v>212</v>
      </c>
      <c r="B79" t="s">
        <v>258</v>
      </c>
      <c r="C79">
        <v>32.649655434629018</v>
      </c>
      <c r="D79" t="s">
        <v>12</v>
      </c>
    </row>
    <row r="80" spans="1:4" x14ac:dyDescent="0.2">
      <c r="A80" t="s">
        <v>184</v>
      </c>
      <c r="B80" t="s">
        <v>194</v>
      </c>
      <c r="C80">
        <v>34.996142644582697</v>
      </c>
      <c r="D80" t="s">
        <v>12</v>
      </c>
    </row>
    <row r="81" spans="1:4" x14ac:dyDescent="0.2">
      <c r="A81" t="s">
        <v>210</v>
      </c>
      <c r="B81" t="s">
        <v>259</v>
      </c>
      <c r="C81">
        <v>49.358484579655077</v>
      </c>
      <c r="D81" t="s">
        <v>13</v>
      </c>
    </row>
    <row r="82" spans="1:4" x14ac:dyDescent="0.2">
      <c r="A82" t="s">
        <v>212</v>
      </c>
      <c r="B82" t="s">
        <v>260</v>
      </c>
      <c r="C82">
        <v>44.006022315133428</v>
      </c>
      <c r="D82" t="s">
        <v>13</v>
      </c>
    </row>
    <row r="83" spans="1:4" x14ac:dyDescent="0.2">
      <c r="A83" t="s">
        <v>233</v>
      </c>
      <c r="B83" t="s">
        <v>215</v>
      </c>
      <c r="C83">
        <v>41.800717697187658</v>
      </c>
      <c r="D83" t="s">
        <v>13</v>
      </c>
    </row>
    <row r="84" spans="1:4" x14ac:dyDescent="0.2">
      <c r="A84" t="s">
        <v>196</v>
      </c>
      <c r="B84" t="s">
        <v>261</v>
      </c>
      <c r="C84">
        <v>43.922203951987733</v>
      </c>
      <c r="D84" t="s">
        <v>13</v>
      </c>
    </row>
    <row r="85" spans="1:4" x14ac:dyDescent="0.2">
      <c r="A85" t="s">
        <v>196</v>
      </c>
      <c r="B85" t="s">
        <v>262</v>
      </c>
      <c r="C85">
        <v>24.780032284079521</v>
      </c>
      <c r="D85" t="s">
        <v>13</v>
      </c>
    </row>
    <row r="86" spans="1:4" x14ac:dyDescent="0.2">
      <c r="A86" t="s">
        <v>198</v>
      </c>
      <c r="B86" t="s">
        <v>263</v>
      </c>
      <c r="C86">
        <v>45.619513368732882</v>
      </c>
      <c r="D86" t="s">
        <v>13</v>
      </c>
    </row>
    <row r="87" spans="1:4" x14ac:dyDescent="0.2">
      <c r="A87" t="s">
        <v>198</v>
      </c>
      <c r="B87" t="s">
        <v>264</v>
      </c>
      <c r="C87">
        <v>31.227071588607309</v>
      </c>
      <c r="D87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 ROI1 PNNPV</vt:lpstr>
      <vt:lpstr>Distance ROI1 PNNother</vt:lpstr>
      <vt:lpstr>Distance ROI2 PNNPV</vt:lpstr>
      <vt:lpstr>Distance ROI2 PNNother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De Grégorio</dc:creator>
  <cp:lastModifiedBy>Clémentine Hosdey</cp:lastModifiedBy>
  <dcterms:created xsi:type="dcterms:W3CDTF">2015-06-05T18:17:20Z</dcterms:created>
  <dcterms:modified xsi:type="dcterms:W3CDTF">2024-09-20T14:16:33Z</dcterms:modified>
</cp:coreProperties>
</file>