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https://d.docs.live.net/30e6bc923fabf4ee/Appraisal Plan/"/>
    </mc:Choice>
  </mc:AlternateContent>
  <xr:revisionPtr revIDLastSave="697" documentId="6_{0B85AEED-1A38-4FBE-8B3C-DDC619FD059B}" xr6:coauthVersionLast="45" xr6:coauthVersionMax="45" xr10:uidLastSave="{593F4B56-3EE9-4ED4-82DA-83E104F49B59}"/>
  <bookViews>
    <workbookView xWindow="-98" yWindow="-98" windowWidth="19396" windowHeight="11596" firstSheet="2" activeTab="7" xr2:uid="{00000000-000D-0000-FFFF-FFFF00000000}"/>
  </bookViews>
  <sheets>
    <sheet name="2016" sheetId="1" r:id="rId1"/>
    <sheet name="2017" sheetId="3" r:id="rId2"/>
    <sheet name="2018" sheetId="4" r:id="rId3"/>
    <sheet name="CB_DATA_" sheetId="13" state="veryHidden" r:id="rId4"/>
    <sheet name="2019" sheetId="8" r:id="rId5"/>
    <sheet name="2020" sheetId="15" r:id="rId6"/>
    <sheet name="评估计划" sheetId="5" r:id="rId7"/>
    <sheet name="评估计划-New" sheetId="18" r:id="rId8"/>
    <sheet name="评估计划-New-2" sheetId="22" r:id="rId9"/>
    <sheet name="评估计划-Old2" sheetId="11" r:id="rId10"/>
    <sheet name="Temp" sheetId="10" r:id="rId11"/>
    <sheet name="评估计划-old" sheetId="7" r:id="rId12"/>
    <sheet name="Open" sheetId="6" r:id="rId13"/>
    <sheet name="我的评估" sheetId="9" r:id="rId14"/>
    <sheet name="Sheet2" sheetId="12" r:id="rId15"/>
    <sheet name="Sheet3" sheetId="14" r:id="rId16"/>
    <sheet name="Appraisal Registration Site" sheetId="16" r:id="rId17"/>
    <sheet name="Sheet4" sheetId="17" r:id="rId18"/>
    <sheet name="Sheet1" sheetId="2" state="hidden" r:id="rId19"/>
  </sheets>
  <definedNames>
    <definedName name="_xlnm._FilterDatabase" localSheetId="6" hidden="1">评估计划!$A$1:$S$55</definedName>
    <definedName name="_xlnm._FilterDatabase" localSheetId="7" hidden="1">'评估计划-New'!$A$1:$S$55</definedName>
    <definedName name="_xlnm._FilterDatabase" localSheetId="8" hidden="1">'评估计划-New-2'!$A$1:$S$55</definedName>
    <definedName name="_xlnm._FilterDatabase" localSheetId="11" hidden="1">'评估计划-old'!$A$1:$O$22</definedName>
    <definedName name="_xlnm._FilterDatabase" localSheetId="9" hidden="1">'评估计划-Old2'!$A$1:$S$55</definedName>
    <definedName name="AprStart" localSheetId="1">WEEKDAY(DATE('2017'!Year,4,1))</definedName>
    <definedName name="AprStart" localSheetId="2">WEEKDAY(DATE('2018'!Year,4,1))</definedName>
    <definedName name="AprStart" localSheetId="4">WEEKDAY(DATE('2019'!Year,4,1))</definedName>
    <definedName name="AprStart" localSheetId="5">WEEKDAY(DATE('2020'!Year,4,1))</definedName>
    <definedName name="AprStart">WEEKDAY(DATE(Year,4,1))</definedName>
    <definedName name="AugStart" localSheetId="1">WEEKDAY(DATE('2017'!Year,8,1))</definedName>
    <definedName name="AugStart" localSheetId="2">WEEKDAY(DATE('2018'!Year,8,1))</definedName>
    <definedName name="AugStart" localSheetId="4">WEEKDAY(DATE('2019'!Year,8,1))</definedName>
    <definedName name="AugStart" localSheetId="5">WEEKDAY(DATE('2020'!Year,8,1))</definedName>
    <definedName name="AugStart">WEEKDAY(DATE(Year,8,1))</definedName>
    <definedName name="CB_1a77db162d15450a80875eb813acc183" localSheetId="14" hidden="1">Sheet2!$E$12</definedName>
    <definedName name="CB_3efac724d91445dba9c263ca960c2bc4" localSheetId="14" hidden="1">Sheet2!$D$12</definedName>
    <definedName name="CB_Block_00000000000000000000000000000000" localSheetId="14" hidden="1">"'7.0.0.0"</definedName>
    <definedName name="CB_Block_00000000000000000000000000000001" localSheetId="3" hidden="1">"'637079856739432321"</definedName>
    <definedName name="CB_Block_00000000000000000000000000000001" localSheetId="14" hidden="1">"'637079856740065703"</definedName>
    <definedName name="CB_Block_00000000000000000000000000000003" localSheetId="14" hidden="1">"'11.1.4100.0"</definedName>
    <definedName name="CB_BlockExt_00000000000000000000000000000003" localSheetId="14" hidden="1">"'11.1.2.4.000"</definedName>
    <definedName name="CBWorkbookPriority" localSheetId="3" hidden="1">-1371476607337860</definedName>
    <definedName name="CBx_a16a8a5842054f84b11dcc9445c4f6ad" localSheetId="3" hidden="1">"'Sheet2'!$A$1"</definedName>
    <definedName name="CBx_bdeba9a5448c4a95a33b08a13146a989" localSheetId="3" hidden="1">"'CB_DATA_'!$A$1"</definedName>
    <definedName name="CBx_Sheet_Guid" localSheetId="3" hidden="1">"'bdeba9a5-448c-4a95-a33b-08a13146a989"</definedName>
    <definedName name="CBx_Sheet_Guid" localSheetId="14" hidden="1">"'a16a8a58-4205-4f84-b11d-cc9445c4f6ad"</definedName>
    <definedName name="CBx_SheetRef" localSheetId="3" hidden="1">CB_DATA_!$A$14</definedName>
    <definedName name="CBx_SheetRef" localSheetId="14" hidden="1">CB_DATA_!$B$14</definedName>
    <definedName name="CBx_StorageType" localSheetId="3" hidden="1">2</definedName>
    <definedName name="CBx_StorageType" localSheetId="14" hidden="1">2</definedName>
    <definedName name="DecStart" localSheetId="1">WEEKDAY(DATE('2017'!Year,12,1))</definedName>
    <definedName name="DecStart" localSheetId="2">WEEKDAY(DATE('2018'!Year,12,1))</definedName>
    <definedName name="DecStart" localSheetId="4">WEEKDAY(DATE('2019'!Year,12,1))</definedName>
    <definedName name="DecStart" localSheetId="5">WEEKDAY(DATE('2020'!Year,12,1))</definedName>
    <definedName name="DecStart">WEEKDAY(DATE(Year,12,1))</definedName>
    <definedName name="FebStart" localSheetId="1">WEEKDAY(DATE('2017'!Year,2,1))</definedName>
    <definedName name="FebStart" localSheetId="2">WEEKDAY(DATE('2018'!Year,2,1))</definedName>
    <definedName name="FebStart" localSheetId="4">WEEKDAY(DATE('2019'!Year,2,1))</definedName>
    <definedName name="FebStart" localSheetId="5">WEEKDAY(DATE('2020'!Year,2,1))</definedName>
    <definedName name="FebStart">WEEKDAY(DATE(Year,2,1))</definedName>
    <definedName name="IsLeapYear" localSheetId="1">OR(MOD('2017'!Year,400)=0,AND(MOD('2017'!Year,4)=0,MOD('2017'!Year,100)&lt;&gt;0))</definedName>
    <definedName name="IsLeapYear" localSheetId="2">OR(MOD('2018'!Year,400)=0,AND(MOD('2018'!Year,4)=0,MOD('2018'!Year,100)&lt;&gt;0))</definedName>
    <definedName name="IsLeapYear" localSheetId="4">OR(MOD('2019'!Year,400)=0,AND(MOD('2019'!Year,4)=0,MOD('2019'!Year,100)&lt;&gt;0))</definedName>
    <definedName name="IsLeapYear" localSheetId="5">OR(MOD('2020'!Year,400)=0,AND(MOD('2020'!Year,4)=0,MOD('2020'!Year,100)&lt;&gt;0))</definedName>
    <definedName name="IsLeapYear">OR(MOD(Year,400)=0,AND(MOD(Year,4)=0,MOD(Year,100)&lt;&gt;0))</definedName>
    <definedName name="JanStart" localSheetId="1">WEEKDAY(DATE('2017'!Year,1,1))</definedName>
    <definedName name="JanStart" localSheetId="2">WEEKDAY(DATE('2018'!Year,1,1))</definedName>
    <definedName name="JanStart" localSheetId="4">WEEKDAY(DATE('2019'!Year,1,1))</definedName>
    <definedName name="JanStart" localSheetId="5">WEEKDAY(DATE('2020'!Year,1,1))</definedName>
    <definedName name="JanStart">WEEKDAY(DATE(Year,1,1))</definedName>
    <definedName name="JulStart" localSheetId="1">WEEKDAY(DATE('2017'!Year,7,1))</definedName>
    <definedName name="JulStart" localSheetId="2">WEEKDAY(DATE('2018'!Year,7,1))</definedName>
    <definedName name="JulStart" localSheetId="4">WEEKDAY(DATE('2019'!Year,7,1))</definedName>
    <definedName name="JulStart" localSheetId="5">WEEKDAY(DATE('2020'!Year,7,1))</definedName>
    <definedName name="JulStart">WEEKDAY(DATE(Year,7,1))</definedName>
    <definedName name="JunStart" localSheetId="1">WEEKDAY(DATE('2017'!Year,6,1))</definedName>
    <definedName name="JunStart" localSheetId="2">WEEKDAY(DATE('2018'!Year,6,1))</definedName>
    <definedName name="JunStart" localSheetId="4">WEEKDAY(DATE('2019'!Year,6,1))</definedName>
    <definedName name="JunStart" localSheetId="5">WEEKDAY(DATE('2020'!Year,6,1))</definedName>
    <definedName name="JunStart">WEEKDAY(DATE(Year,6,1))</definedName>
    <definedName name="MarStart" localSheetId="1">WEEKDAY(DATE('2017'!Year,3,1))</definedName>
    <definedName name="MarStart" localSheetId="2">WEEKDAY(DATE('2018'!Year,3,1))</definedName>
    <definedName name="MarStart" localSheetId="4">WEEKDAY(DATE('2019'!Year,3,1))</definedName>
    <definedName name="MarStart" localSheetId="5">WEEKDAY(DATE('2020'!Year,3,1))</definedName>
    <definedName name="MarStart">WEEKDAY(DATE(Year,3,1))</definedName>
    <definedName name="MayStart" localSheetId="1">WEEKDAY(DATE('2017'!Year,5,1))</definedName>
    <definedName name="MayStart" localSheetId="2">WEEKDAY(DATE('2018'!Year,5,1))</definedName>
    <definedName name="MayStart" localSheetId="4">WEEKDAY(DATE('2019'!Year,5,1))</definedName>
    <definedName name="MayStart" localSheetId="5">WEEKDAY(DATE('2020'!Year,5,1))</definedName>
    <definedName name="MayStart">WEEKDAY(DATE(Year,5,1))</definedName>
    <definedName name="NovStart" localSheetId="1">WEEKDAY(DATE('2017'!Year,11,1))</definedName>
    <definedName name="NovStart" localSheetId="2">WEEKDAY(DATE('2018'!Year,11,1))</definedName>
    <definedName name="NovStart" localSheetId="4">WEEKDAY(DATE('2019'!Year,11,1))</definedName>
    <definedName name="NovStart" localSheetId="5">WEEKDAY(DATE('2020'!Year,11,1))</definedName>
    <definedName name="NovStart">WEEKDAY(DATE(Year,11,1))</definedName>
    <definedName name="OctStart" localSheetId="1">WEEKDAY(DATE('2017'!Year,10,1))</definedName>
    <definedName name="OctStart" localSheetId="2">WEEKDAY(DATE('2018'!Year,10,1))</definedName>
    <definedName name="OctStart" localSheetId="4">WEEKDAY(DATE('2019'!Year,10,1))</definedName>
    <definedName name="OctStart" localSheetId="5">WEEKDAY(DATE('2020'!Year,10,1))</definedName>
    <definedName name="OctStart">WEEKDAY(DATE(Year,10,1))</definedName>
    <definedName name="_xlnm.Print_Area" localSheetId="0">'2016'!$C$2:$R$98</definedName>
    <definedName name="_xlnm.Print_Area" localSheetId="1">'2017'!$C$2:$O$98</definedName>
    <definedName name="_xlnm.Print_Area" localSheetId="2">'2018'!$C$2:$R$98</definedName>
    <definedName name="_xlnm.Print_Area" localSheetId="4">'2019'!$C$2:$R$98</definedName>
    <definedName name="_xlnm.Print_Area" localSheetId="5">'2020'!$C$2:$R$98</definedName>
    <definedName name="_xlnm.Print_Titles" localSheetId="0">'2016'!$2:$2</definedName>
    <definedName name="_xlnm.Print_Titles" localSheetId="1">'2017'!$2:$2</definedName>
    <definedName name="_xlnm.Print_Titles" localSheetId="2">'2018'!$2:$2</definedName>
    <definedName name="_xlnm.Print_Titles" localSheetId="4">'2019'!$2:$2</definedName>
    <definedName name="_xlnm.Print_Titles" localSheetId="5">'2020'!$2:$2</definedName>
    <definedName name="SepStart" localSheetId="1">WEEKDAY(DATE('2017'!Year,9,1))</definedName>
    <definedName name="SepStart" localSheetId="2">WEEKDAY(DATE('2018'!Year,9,1))</definedName>
    <definedName name="SepStart" localSheetId="4">WEEKDAY(DATE('2019'!Year,9,1))</definedName>
    <definedName name="SepStart" localSheetId="5">WEEKDAY(DATE('2020'!Year,9,1))</definedName>
    <definedName name="SepStart">WEEKDAY(DATE(Year,9,1))</definedName>
    <definedName name="Year" localSheetId="1">'2017'!$C$2</definedName>
    <definedName name="Year" localSheetId="2">'2018'!$C$2</definedName>
    <definedName name="Year" localSheetId="4">'2019'!$C$2</definedName>
    <definedName name="Year" localSheetId="5">'2020'!$C$2</definedName>
    <definedName name="Year">'2016'!$C$2</definedName>
  </definedNames>
  <calcPr calcId="191029" concurrentCalc="0"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0" i="18" l="1"/>
  <c r="I81" i="18"/>
  <c r="I82" i="18"/>
  <c r="I83" i="18"/>
  <c r="H68" i="18"/>
  <c r="I68" i="18"/>
  <c r="H69" i="18"/>
  <c r="I69" i="18"/>
  <c r="H70" i="18"/>
  <c r="I70" i="18"/>
  <c r="H71" i="18"/>
  <c r="I71" i="18"/>
  <c r="I72" i="18"/>
  <c r="I73" i="18"/>
  <c r="I74" i="18"/>
  <c r="I75" i="18"/>
  <c r="I76" i="18"/>
  <c r="I77" i="18"/>
  <c r="I78" i="18"/>
  <c r="I79" i="18"/>
  <c r="H78" i="18"/>
  <c r="H79" i="18"/>
  <c r="H80" i="18"/>
  <c r="H81" i="18"/>
  <c r="H82" i="18"/>
  <c r="H83" i="18"/>
  <c r="H72" i="18"/>
  <c r="H73" i="18"/>
  <c r="H74" i="18"/>
  <c r="H75" i="18"/>
  <c r="H76" i="18"/>
  <c r="H77" i="18"/>
  <c r="F79" i="18"/>
  <c r="F80" i="18"/>
  <c r="F81" i="18"/>
  <c r="F82" i="18"/>
  <c r="F83" i="18"/>
  <c r="F68" i="18"/>
  <c r="H65" i="18"/>
  <c r="I65" i="18"/>
  <c r="F69" i="18"/>
  <c r="F70" i="18"/>
  <c r="F71" i="18"/>
  <c r="F72" i="18"/>
  <c r="F73" i="18"/>
  <c r="F74" i="18"/>
  <c r="F75" i="18"/>
  <c r="F76" i="18"/>
  <c r="F77" i="18"/>
  <c r="F78" i="18"/>
  <c r="H57" i="18"/>
  <c r="I57" i="18"/>
  <c r="H58" i="18"/>
  <c r="I58" i="18"/>
  <c r="H59" i="18"/>
  <c r="I59" i="18"/>
  <c r="H60" i="18"/>
  <c r="I60" i="18"/>
  <c r="H61" i="18"/>
  <c r="I61" i="18"/>
  <c r="H62" i="18"/>
  <c r="I62" i="18"/>
  <c r="H63" i="18"/>
  <c r="I63" i="18"/>
  <c r="H64" i="18"/>
  <c r="I64" i="18"/>
  <c r="H66" i="18"/>
  <c r="I66" i="18"/>
  <c r="H67" i="18"/>
  <c r="I67" i="18"/>
  <c r="H53" i="18"/>
  <c r="I53" i="18"/>
  <c r="F57" i="18"/>
  <c r="H54" i="18"/>
  <c r="I54" i="18"/>
  <c r="F58" i="18"/>
  <c r="H55" i="18"/>
  <c r="I55" i="18"/>
  <c r="F59" i="18"/>
  <c r="H56" i="18"/>
  <c r="I56" i="18"/>
  <c r="F60" i="18"/>
  <c r="F61" i="18"/>
  <c r="F62" i="18"/>
  <c r="F63" i="18"/>
  <c r="F64" i="18"/>
  <c r="F65" i="18"/>
  <c r="F66" i="18"/>
  <c r="F67" i="18"/>
  <c r="I55" i="22"/>
  <c r="I56" i="22"/>
  <c r="I57" i="22"/>
  <c r="I58" i="22"/>
  <c r="H59" i="22"/>
  <c r="I59" i="22"/>
  <c r="H60" i="22"/>
  <c r="I60" i="22"/>
  <c r="H61" i="22"/>
  <c r="I61" i="22"/>
  <c r="H62" i="22"/>
  <c r="I62" i="22"/>
  <c r="H63" i="22"/>
  <c r="I63" i="22"/>
  <c r="H64" i="22"/>
  <c r="I64" i="22"/>
  <c r="H65" i="22"/>
  <c r="I65" i="22"/>
  <c r="I66" i="22"/>
  <c r="I67" i="22"/>
  <c r="H67" i="22"/>
  <c r="H55" i="22"/>
  <c r="H56" i="22"/>
  <c r="H57" i="22"/>
  <c r="H58" i="22"/>
  <c r="H66" i="22"/>
  <c r="F55" i="22"/>
  <c r="F56" i="22"/>
  <c r="F57" i="22"/>
  <c r="F58" i="22"/>
  <c r="F59" i="22"/>
  <c r="F60" i="22"/>
  <c r="F61" i="22"/>
  <c r="F62" i="22"/>
  <c r="F63" i="22"/>
  <c r="F64" i="22"/>
  <c r="F65" i="22"/>
  <c r="F66" i="22"/>
  <c r="F67" i="22"/>
  <c r="C103" i="22"/>
  <c r="C101" i="22"/>
  <c r="M6" i="22"/>
  <c r="M15" i="22"/>
  <c r="M86" i="22"/>
  <c r="M88" i="22"/>
  <c r="L12" i="22"/>
  <c r="L17" i="22"/>
  <c r="L86" i="22"/>
  <c r="L88" i="22"/>
  <c r="H54" i="22"/>
  <c r="I54" i="22"/>
  <c r="H53" i="22"/>
  <c r="I53" i="22"/>
  <c r="H52" i="22"/>
  <c r="I52" i="22"/>
  <c r="H51" i="22"/>
  <c r="I51" i="22"/>
  <c r="H50" i="22"/>
  <c r="I50" i="22"/>
  <c r="F54" i="22"/>
  <c r="H49" i="22"/>
  <c r="I49" i="22"/>
  <c r="F53" i="22"/>
  <c r="H48" i="22"/>
  <c r="I48" i="22"/>
  <c r="F52" i="22"/>
  <c r="H47" i="22"/>
  <c r="I47" i="22"/>
  <c r="F51" i="22"/>
  <c r="H46" i="22"/>
  <c r="I46" i="22"/>
  <c r="F50" i="22"/>
  <c r="H45" i="22"/>
  <c r="I45" i="22"/>
  <c r="F49" i="22"/>
  <c r="H44" i="22"/>
  <c r="I44" i="22"/>
  <c r="F48" i="22"/>
  <c r="H43" i="22"/>
  <c r="I43" i="22"/>
  <c r="F47" i="22"/>
  <c r="H42" i="22"/>
  <c r="I42" i="22"/>
  <c r="F46" i="22"/>
  <c r="H41" i="22"/>
  <c r="I41" i="22"/>
  <c r="F45" i="22"/>
  <c r="H40" i="22"/>
  <c r="I40" i="22"/>
  <c r="F44" i="22"/>
  <c r="H39" i="22"/>
  <c r="I39" i="22"/>
  <c r="F43" i="22"/>
  <c r="H38" i="22"/>
  <c r="I38" i="22"/>
  <c r="F42" i="22"/>
  <c r="H37" i="22"/>
  <c r="I37" i="22"/>
  <c r="F41" i="22"/>
  <c r="H36" i="22"/>
  <c r="I36" i="22"/>
  <c r="F40" i="22"/>
  <c r="H35" i="22"/>
  <c r="I35" i="22"/>
  <c r="F39" i="22"/>
  <c r="H34" i="22"/>
  <c r="I34" i="22"/>
  <c r="F38" i="22"/>
  <c r="H33" i="22"/>
  <c r="I33" i="22"/>
  <c r="F37" i="22"/>
  <c r="H32" i="22"/>
  <c r="I32" i="22"/>
  <c r="F36" i="22"/>
  <c r="H31" i="22"/>
  <c r="I31" i="22"/>
  <c r="F35" i="22"/>
  <c r="H30" i="22"/>
  <c r="I30" i="22"/>
  <c r="F34" i="22"/>
  <c r="H29" i="22"/>
  <c r="I29" i="22"/>
  <c r="F33" i="22"/>
  <c r="H28" i="22"/>
  <c r="I28" i="22"/>
  <c r="F32" i="22"/>
  <c r="H27" i="22"/>
  <c r="I27" i="22"/>
  <c r="F31" i="22"/>
  <c r="H26" i="22"/>
  <c r="I26" i="22"/>
  <c r="F30" i="22"/>
  <c r="E25" i="22"/>
  <c r="H25" i="22"/>
  <c r="I25" i="22"/>
  <c r="F29" i="22"/>
  <c r="H24" i="22"/>
  <c r="I24" i="22"/>
  <c r="F28" i="22"/>
  <c r="H23" i="22"/>
  <c r="I23" i="22"/>
  <c r="F27" i="22"/>
  <c r="H22" i="22"/>
  <c r="I22" i="22"/>
  <c r="F26" i="22"/>
  <c r="H21" i="22"/>
  <c r="I21" i="22"/>
  <c r="F25" i="22"/>
  <c r="H20" i="22"/>
  <c r="I20" i="22"/>
  <c r="F24" i="22"/>
  <c r="E19" i="22"/>
  <c r="H19" i="22"/>
  <c r="I19" i="22"/>
  <c r="F23" i="22"/>
  <c r="E18" i="22"/>
  <c r="H18" i="22"/>
  <c r="I18" i="22"/>
  <c r="F22" i="22"/>
  <c r="E17" i="22"/>
  <c r="H17" i="22"/>
  <c r="I17" i="22"/>
  <c r="F21" i="22"/>
  <c r="H16" i="22"/>
  <c r="I16" i="22"/>
  <c r="F20" i="22"/>
  <c r="H15" i="22"/>
  <c r="I15" i="22"/>
  <c r="F19" i="22"/>
  <c r="A5" i="22"/>
  <c r="A6" i="22"/>
  <c r="A7" i="22"/>
  <c r="A8" i="22"/>
  <c r="A9" i="22"/>
  <c r="A10" i="22"/>
  <c r="A11" i="22"/>
  <c r="A12" i="22"/>
  <c r="A13" i="22"/>
  <c r="A14" i="22"/>
  <c r="A15" i="22"/>
  <c r="A16" i="22"/>
  <c r="A17" i="22"/>
  <c r="A18" i="22"/>
  <c r="A19" i="22"/>
  <c r="H14" i="22"/>
  <c r="I14" i="22"/>
  <c r="F18" i="22"/>
  <c r="E13" i="22"/>
  <c r="H13" i="22"/>
  <c r="I13" i="22"/>
  <c r="F17" i="22"/>
  <c r="B5" i="22"/>
  <c r="B6" i="22"/>
  <c r="B7" i="22"/>
  <c r="B8" i="22"/>
  <c r="B9" i="22"/>
  <c r="B10" i="22"/>
  <c r="B11" i="22"/>
  <c r="B12" i="22"/>
  <c r="B13" i="22"/>
  <c r="B14" i="22"/>
  <c r="B15" i="22"/>
  <c r="B16" i="22"/>
  <c r="B17" i="22"/>
  <c r="E12" i="22"/>
  <c r="H12" i="22"/>
  <c r="I12" i="22"/>
  <c r="F16" i="22"/>
  <c r="E11" i="22"/>
  <c r="H11" i="22"/>
  <c r="I11" i="22"/>
  <c r="F15" i="22"/>
  <c r="E10" i="22"/>
  <c r="H10" i="22"/>
  <c r="I10" i="22"/>
  <c r="F14" i="22"/>
  <c r="E9" i="22"/>
  <c r="H9" i="22"/>
  <c r="I9" i="22"/>
  <c r="F13" i="22"/>
  <c r="E8" i="22"/>
  <c r="H8" i="22"/>
  <c r="I8" i="22"/>
  <c r="F12" i="22"/>
  <c r="E7" i="22"/>
  <c r="H7" i="22"/>
  <c r="I7" i="22"/>
  <c r="F11" i="22"/>
  <c r="H6" i="22"/>
  <c r="I6" i="22"/>
  <c r="F10" i="22"/>
  <c r="E5" i="22"/>
  <c r="H5" i="22"/>
  <c r="I5" i="22"/>
  <c r="F9" i="22"/>
  <c r="E4" i="22"/>
  <c r="H4" i="22"/>
  <c r="I4" i="22"/>
  <c r="F8" i="22"/>
  <c r="E3" i="22"/>
  <c r="H3" i="22"/>
  <c r="I3" i="22"/>
  <c r="F7" i="22"/>
  <c r="E2" i="22"/>
  <c r="H2" i="22"/>
  <c r="I2" i="22"/>
  <c r="F6" i="22"/>
  <c r="B3" i="22"/>
  <c r="A3" i="22"/>
  <c r="C114" i="18"/>
  <c r="C112" i="18"/>
  <c r="M6" i="18"/>
  <c r="M15" i="18"/>
  <c r="M97" i="18"/>
  <c r="M99" i="18"/>
  <c r="L12" i="18"/>
  <c r="L17" i="18"/>
  <c r="L97" i="18"/>
  <c r="L99" i="18"/>
  <c r="H52" i="18"/>
  <c r="I52" i="18"/>
  <c r="F56" i="18"/>
  <c r="H51" i="18"/>
  <c r="I51" i="18"/>
  <c r="F55" i="18"/>
  <c r="H50" i="18"/>
  <c r="I50" i="18"/>
  <c r="F54" i="18"/>
  <c r="H49" i="18"/>
  <c r="I49" i="18"/>
  <c r="F53" i="18"/>
  <c r="H48" i="18"/>
  <c r="I48" i="18"/>
  <c r="F52" i="18"/>
  <c r="H47" i="18"/>
  <c r="I47" i="18"/>
  <c r="F51" i="18"/>
  <c r="H46" i="18"/>
  <c r="I46" i="18"/>
  <c r="F50" i="18"/>
  <c r="H45" i="18"/>
  <c r="I45" i="18"/>
  <c r="F49" i="18"/>
  <c r="H44" i="18"/>
  <c r="I44" i="18"/>
  <c r="F48" i="18"/>
  <c r="H43" i="18"/>
  <c r="I43" i="18"/>
  <c r="F47" i="18"/>
  <c r="H42" i="18"/>
  <c r="I42" i="18"/>
  <c r="F46" i="18"/>
  <c r="H41" i="18"/>
  <c r="I41" i="18"/>
  <c r="F45" i="18"/>
  <c r="H40" i="18"/>
  <c r="I40" i="18"/>
  <c r="F44" i="18"/>
  <c r="H39" i="18"/>
  <c r="I39" i="18"/>
  <c r="F43" i="18"/>
  <c r="H38" i="18"/>
  <c r="I38" i="18"/>
  <c r="F42" i="18"/>
  <c r="H37" i="18"/>
  <c r="I37" i="18"/>
  <c r="F41" i="18"/>
  <c r="H36" i="18"/>
  <c r="I36" i="18"/>
  <c r="F40" i="18"/>
  <c r="H35" i="18"/>
  <c r="I35" i="18"/>
  <c r="F39" i="18"/>
  <c r="H34" i="18"/>
  <c r="I34" i="18"/>
  <c r="F38" i="18"/>
  <c r="H33" i="18"/>
  <c r="I33" i="18"/>
  <c r="F37" i="18"/>
  <c r="H32" i="18"/>
  <c r="I32" i="18"/>
  <c r="F36" i="18"/>
  <c r="H31" i="18"/>
  <c r="I31" i="18"/>
  <c r="F35" i="18"/>
  <c r="H30" i="18"/>
  <c r="I30" i="18"/>
  <c r="F34" i="18"/>
  <c r="H29" i="18"/>
  <c r="I29" i="18"/>
  <c r="F33" i="18"/>
  <c r="H28" i="18"/>
  <c r="I28" i="18"/>
  <c r="F32" i="18"/>
  <c r="H27" i="18"/>
  <c r="I27" i="18"/>
  <c r="F31" i="18"/>
  <c r="H26" i="18"/>
  <c r="I26" i="18"/>
  <c r="F30" i="18"/>
  <c r="E25" i="18"/>
  <c r="H25" i="18"/>
  <c r="I25" i="18"/>
  <c r="F29" i="18"/>
  <c r="H24" i="18"/>
  <c r="I24" i="18"/>
  <c r="F28" i="18"/>
  <c r="H23" i="18"/>
  <c r="I23" i="18"/>
  <c r="F27" i="18"/>
  <c r="H22" i="18"/>
  <c r="I22" i="18"/>
  <c r="F26" i="18"/>
  <c r="H21" i="18"/>
  <c r="I21" i="18"/>
  <c r="F25" i="18"/>
  <c r="H20" i="18"/>
  <c r="I20" i="18"/>
  <c r="F24" i="18"/>
  <c r="E19" i="18"/>
  <c r="H19" i="18"/>
  <c r="I19" i="18"/>
  <c r="F23" i="18"/>
  <c r="E18" i="18"/>
  <c r="H18" i="18"/>
  <c r="I18" i="18"/>
  <c r="F22" i="18"/>
  <c r="E17" i="18"/>
  <c r="H17" i="18"/>
  <c r="I17" i="18"/>
  <c r="F21" i="18"/>
  <c r="H16" i="18"/>
  <c r="I16" i="18"/>
  <c r="F20" i="18"/>
  <c r="H15" i="18"/>
  <c r="I15" i="18"/>
  <c r="F19" i="18"/>
  <c r="A5" i="18"/>
  <c r="A6" i="18"/>
  <c r="A7" i="18"/>
  <c r="A8" i="18"/>
  <c r="A9" i="18"/>
  <c r="A10" i="18"/>
  <c r="A11" i="18"/>
  <c r="A12" i="18"/>
  <c r="A13" i="18"/>
  <c r="A14" i="18"/>
  <c r="A15" i="18"/>
  <c r="A16" i="18"/>
  <c r="A17" i="18"/>
  <c r="A18" i="18"/>
  <c r="A19" i="18"/>
  <c r="H14" i="18"/>
  <c r="I14" i="18"/>
  <c r="F18" i="18"/>
  <c r="E13" i="18"/>
  <c r="H13" i="18"/>
  <c r="I13" i="18"/>
  <c r="F17" i="18"/>
  <c r="B5" i="18"/>
  <c r="B6" i="18"/>
  <c r="B7" i="18"/>
  <c r="B8" i="18"/>
  <c r="B9" i="18"/>
  <c r="B10" i="18"/>
  <c r="B11" i="18"/>
  <c r="B12" i="18"/>
  <c r="B13" i="18"/>
  <c r="B14" i="18"/>
  <c r="B15" i="18"/>
  <c r="B16" i="18"/>
  <c r="B17" i="18"/>
  <c r="E12" i="18"/>
  <c r="H12" i="18"/>
  <c r="I12" i="18"/>
  <c r="F16" i="18"/>
  <c r="E11" i="18"/>
  <c r="H11" i="18"/>
  <c r="I11" i="18"/>
  <c r="F15" i="18"/>
  <c r="E10" i="18"/>
  <c r="H10" i="18"/>
  <c r="I10" i="18"/>
  <c r="F14" i="18"/>
  <c r="E9" i="18"/>
  <c r="H9" i="18"/>
  <c r="I9" i="18"/>
  <c r="F13" i="18"/>
  <c r="E8" i="18"/>
  <c r="H8" i="18"/>
  <c r="I8" i="18"/>
  <c r="F12" i="18"/>
  <c r="E7" i="18"/>
  <c r="H7" i="18"/>
  <c r="I7" i="18"/>
  <c r="F11" i="18"/>
  <c r="H6" i="18"/>
  <c r="I6" i="18"/>
  <c r="F10" i="18"/>
  <c r="E5" i="18"/>
  <c r="H5" i="18"/>
  <c r="I5" i="18"/>
  <c r="F9" i="18"/>
  <c r="E4" i="18"/>
  <c r="H4" i="18"/>
  <c r="I4" i="18"/>
  <c r="F8" i="18"/>
  <c r="E3" i="18"/>
  <c r="H3" i="18"/>
  <c r="I3" i="18"/>
  <c r="F7" i="18"/>
  <c r="E2" i="18"/>
  <c r="H2" i="18"/>
  <c r="I2" i="18"/>
  <c r="F6" i="18"/>
  <c r="B3" i="18"/>
  <c r="A3" i="18"/>
  <c r="C99" i="5"/>
  <c r="C97" i="5"/>
  <c r="C21" i="15"/>
  <c r="H66" i="5"/>
  <c r="I66" i="5"/>
  <c r="H65" i="5"/>
  <c r="I65" i="5"/>
  <c r="H60" i="5"/>
  <c r="I60" i="5"/>
  <c r="F64" i="5"/>
  <c r="H63" i="5"/>
  <c r="I63" i="5"/>
  <c r="F67" i="5"/>
  <c r="H62" i="5"/>
  <c r="I62" i="5"/>
  <c r="F66" i="5"/>
  <c r="H59" i="5"/>
  <c r="I59" i="5"/>
  <c r="F63" i="5"/>
  <c r="C5" i="2"/>
  <c r="C6" i="2"/>
  <c r="C7" i="2"/>
  <c r="C8" i="2"/>
  <c r="C9" i="2"/>
  <c r="C10" i="2"/>
  <c r="C11" i="2"/>
  <c r="C12" i="2"/>
  <c r="C93" i="15"/>
  <c r="D93" i="15"/>
  <c r="E93" i="15"/>
  <c r="F93" i="15"/>
  <c r="G93" i="15"/>
  <c r="H93" i="15"/>
  <c r="I93" i="15"/>
  <c r="C94" i="15"/>
  <c r="D94" i="15"/>
  <c r="E94" i="15"/>
  <c r="F94" i="15"/>
  <c r="G94" i="15"/>
  <c r="H94" i="15"/>
  <c r="I94" i="15"/>
  <c r="C95" i="15"/>
  <c r="D95" i="15"/>
  <c r="E95" i="15"/>
  <c r="F95" i="15"/>
  <c r="G95" i="15"/>
  <c r="H95" i="15"/>
  <c r="I95" i="15"/>
  <c r="C96" i="15"/>
  <c r="D96" i="15"/>
  <c r="E96" i="15"/>
  <c r="F96" i="15"/>
  <c r="G96" i="15"/>
  <c r="H96" i="15"/>
  <c r="I96" i="15"/>
  <c r="C97" i="15"/>
  <c r="D97" i="15"/>
  <c r="E97" i="15"/>
  <c r="F97" i="15"/>
  <c r="G97" i="15"/>
  <c r="H97" i="15"/>
  <c r="I97" i="15"/>
  <c r="C98" i="15"/>
  <c r="D98" i="15"/>
  <c r="E98" i="15"/>
  <c r="F98" i="15"/>
  <c r="G98" i="15"/>
  <c r="H98" i="15"/>
  <c r="I98" i="15"/>
  <c r="C85" i="15"/>
  <c r="D85" i="15"/>
  <c r="E85" i="15"/>
  <c r="F85" i="15"/>
  <c r="G85" i="15"/>
  <c r="H85" i="15"/>
  <c r="I85" i="15"/>
  <c r="C86" i="15"/>
  <c r="D86" i="15"/>
  <c r="E86" i="15"/>
  <c r="F86" i="15"/>
  <c r="G86" i="15"/>
  <c r="H86" i="15"/>
  <c r="I86" i="15"/>
  <c r="C87" i="15"/>
  <c r="D87" i="15"/>
  <c r="E87" i="15"/>
  <c r="F87" i="15"/>
  <c r="G87" i="15"/>
  <c r="H87" i="15"/>
  <c r="I87" i="15"/>
  <c r="C88" i="15"/>
  <c r="D88" i="15"/>
  <c r="E88" i="15"/>
  <c r="F88" i="15"/>
  <c r="G88" i="15"/>
  <c r="H88" i="15"/>
  <c r="I88" i="15"/>
  <c r="C89" i="15"/>
  <c r="D89" i="15"/>
  <c r="E89" i="15"/>
  <c r="F89" i="15"/>
  <c r="G89" i="15"/>
  <c r="H89" i="15"/>
  <c r="I89" i="15"/>
  <c r="C90" i="15"/>
  <c r="D90" i="15"/>
  <c r="E90" i="15"/>
  <c r="F90" i="15"/>
  <c r="G90" i="15"/>
  <c r="H90" i="15"/>
  <c r="I90" i="15"/>
  <c r="C77" i="15"/>
  <c r="D77" i="15"/>
  <c r="E77" i="15"/>
  <c r="F77" i="15"/>
  <c r="G77" i="15"/>
  <c r="H77" i="15"/>
  <c r="I77" i="15"/>
  <c r="C78" i="15"/>
  <c r="D78" i="15"/>
  <c r="E78" i="15"/>
  <c r="F78" i="15"/>
  <c r="G78" i="15"/>
  <c r="H78" i="15"/>
  <c r="I78" i="15"/>
  <c r="C79" i="15"/>
  <c r="D79" i="15"/>
  <c r="E79" i="15"/>
  <c r="F79" i="15"/>
  <c r="G79" i="15"/>
  <c r="H79" i="15"/>
  <c r="I79" i="15"/>
  <c r="C80" i="15"/>
  <c r="D80" i="15"/>
  <c r="E80" i="15"/>
  <c r="F80" i="15"/>
  <c r="G80" i="15"/>
  <c r="H80" i="15"/>
  <c r="I80" i="15"/>
  <c r="C81" i="15"/>
  <c r="D81" i="15"/>
  <c r="E81" i="15"/>
  <c r="F81" i="15"/>
  <c r="G81" i="15"/>
  <c r="H81" i="15"/>
  <c r="I81" i="15"/>
  <c r="C82" i="15"/>
  <c r="D82" i="15"/>
  <c r="E82" i="15"/>
  <c r="F82" i="15"/>
  <c r="G82" i="15"/>
  <c r="H82" i="15"/>
  <c r="I82" i="15"/>
  <c r="C69" i="15"/>
  <c r="D69" i="15"/>
  <c r="E69" i="15"/>
  <c r="F69" i="15"/>
  <c r="G69" i="15"/>
  <c r="H69" i="15"/>
  <c r="I69" i="15"/>
  <c r="C70" i="15"/>
  <c r="D70" i="15"/>
  <c r="E70" i="15"/>
  <c r="F70" i="15"/>
  <c r="G70" i="15"/>
  <c r="H70" i="15"/>
  <c r="I70" i="15"/>
  <c r="C71" i="15"/>
  <c r="D71" i="15"/>
  <c r="E71" i="15"/>
  <c r="F71" i="15"/>
  <c r="G71" i="15"/>
  <c r="H71" i="15"/>
  <c r="I71" i="15"/>
  <c r="C72" i="15"/>
  <c r="D72" i="15"/>
  <c r="E72" i="15"/>
  <c r="F72" i="15"/>
  <c r="G72" i="15"/>
  <c r="H72" i="15"/>
  <c r="I72" i="15"/>
  <c r="C73" i="15"/>
  <c r="D73" i="15"/>
  <c r="E73" i="15"/>
  <c r="F73" i="15"/>
  <c r="G73" i="15"/>
  <c r="H73" i="15"/>
  <c r="I73" i="15"/>
  <c r="C74" i="15"/>
  <c r="D74" i="15"/>
  <c r="E74" i="15"/>
  <c r="F74" i="15"/>
  <c r="G74" i="15"/>
  <c r="H74" i="15"/>
  <c r="I74" i="15"/>
  <c r="B60" i="15"/>
  <c r="C61" i="15"/>
  <c r="D61" i="15"/>
  <c r="E61" i="15"/>
  <c r="F61" i="15"/>
  <c r="G61" i="15"/>
  <c r="H61" i="15"/>
  <c r="B52" i="15"/>
  <c r="C53" i="15"/>
  <c r="D53" i="15"/>
  <c r="E53" i="15"/>
  <c r="F53" i="15"/>
  <c r="G53" i="15"/>
  <c r="H53" i="15"/>
  <c r="I53" i="15"/>
  <c r="C54" i="15"/>
  <c r="D54" i="15"/>
  <c r="E54" i="15"/>
  <c r="F54" i="15"/>
  <c r="G54" i="15"/>
  <c r="H54" i="15"/>
  <c r="I54" i="15"/>
  <c r="C55" i="15"/>
  <c r="D55" i="15"/>
  <c r="E55" i="15"/>
  <c r="F55" i="15"/>
  <c r="G55" i="15"/>
  <c r="H55" i="15"/>
  <c r="I55" i="15"/>
  <c r="C56" i="15"/>
  <c r="D56" i="15"/>
  <c r="E56" i="15"/>
  <c r="F56" i="15"/>
  <c r="G56" i="15"/>
  <c r="H56" i="15"/>
  <c r="I56" i="15"/>
  <c r="C57" i="15"/>
  <c r="D57" i="15"/>
  <c r="E57" i="15"/>
  <c r="F57" i="15"/>
  <c r="G57" i="15"/>
  <c r="H57" i="15"/>
  <c r="I57" i="15"/>
  <c r="C58" i="15"/>
  <c r="D58" i="15"/>
  <c r="E58" i="15"/>
  <c r="F58" i="15"/>
  <c r="G58" i="15"/>
  <c r="H58" i="15"/>
  <c r="I58" i="15"/>
  <c r="Q53" i="15"/>
  <c r="B44" i="15"/>
  <c r="D50" i="15"/>
  <c r="E50" i="15"/>
  <c r="F50" i="15"/>
  <c r="G50" i="15"/>
  <c r="H50" i="15"/>
  <c r="I50" i="15"/>
  <c r="C45" i="15"/>
  <c r="D45" i="15"/>
  <c r="E45" i="15"/>
  <c r="F45" i="15"/>
  <c r="G45" i="15"/>
  <c r="H45" i="15"/>
  <c r="I45" i="15"/>
  <c r="C46" i="15"/>
  <c r="D46" i="15"/>
  <c r="E46" i="15"/>
  <c r="F46" i="15"/>
  <c r="G46" i="15"/>
  <c r="H46" i="15"/>
  <c r="B36" i="15"/>
  <c r="C37" i="15"/>
  <c r="D37" i="15"/>
  <c r="E37" i="15"/>
  <c r="F37" i="15"/>
  <c r="G37" i="15"/>
  <c r="H37" i="15"/>
  <c r="B28" i="15"/>
  <c r="C29" i="15"/>
  <c r="D29" i="15"/>
  <c r="E29" i="15"/>
  <c r="F29" i="15"/>
  <c r="G29" i="15"/>
  <c r="H29" i="15"/>
  <c r="B20" i="15"/>
  <c r="D21" i="15"/>
  <c r="E21" i="15"/>
  <c r="F21" i="15"/>
  <c r="G21" i="15"/>
  <c r="H21" i="15"/>
  <c r="I21" i="15"/>
  <c r="C22" i="15"/>
  <c r="D22" i="15"/>
  <c r="E22" i="15"/>
  <c r="F22" i="15"/>
  <c r="G22" i="15"/>
  <c r="H22" i="15"/>
  <c r="Q21" i="15"/>
  <c r="B12" i="15"/>
  <c r="C13" i="15"/>
  <c r="D13" i="15"/>
  <c r="E13" i="15"/>
  <c r="F13" i="15"/>
  <c r="G13" i="15"/>
  <c r="H13" i="15"/>
  <c r="B4" i="15"/>
  <c r="C5" i="15"/>
  <c r="D5" i="15"/>
  <c r="E5" i="15"/>
  <c r="F5" i="15"/>
  <c r="G5" i="15"/>
  <c r="H5" i="15"/>
  <c r="H52" i="5"/>
  <c r="I52" i="5"/>
  <c r="F56" i="5"/>
  <c r="H53" i="5"/>
  <c r="I53" i="5"/>
  <c r="F57" i="5"/>
  <c r="H54" i="5"/>
  <c r="I54" i="5"/>
  <c r="F58" i="5"/>
  <c r="H55" i="5"/>
  <c r="I55" i="5"/>
  <c r="F59" i="5"/>
  <c r="H56" i="5"/>
  <c r="I56" i="5"/>
  <c r="F60" i="5"/>
  <c r="H57" i="5"/>
  <c r="I57" i="5"/>
  <c r="F61" i="5"/>
  <c r="H58" i="5"/>
  <c r="I58" i="5"/>
  <c r="F62" i="5"/>
  <c r="H51" i="5"/>
  <c r="I51" i="5"/>
  <c r="F55" i="5"/>
  <c r="H49" i="5"/>
  <c r="I49" i="5"/>
  <c r="F53" i="5"/>
  <c r="H50" i="5"/>
  <c r="I50" i="5"/>
  <c r="F54" i="5"/>
  <c r="H42" i="5"/>
  <c r="I42" i="5"/>
  <c r="F46" i="5"/>
  <c r="H43" i="5"/>
  <c r="I43" i="5"/>
  <c r="F47" i="5"/>
  <c r="H44" i="5"/>
  <c r="I44" i="5"/>
  <c r="F48" i="5"/>
  <c r="H45" i="5"/>
  <c r="I45" i="5"/>
  <c r="F49" i="5"/>
  <c r="H46" i="5"/>
  <c r="I46" i="5"/>
  <c r="F50" i="5"/>
  <c r="H47" i="5"/>
  <c r="I47" i="5"/>
  <c r="F51" i="5"/>
  <c r="H48" i="5"/>
  <c r="I48" i="5"/>
  <c r="F52" i="5"/>
  <c r="H41" i="5"/>
  <c r="I41" i="5"/>
  <c r="F45" i="5"/>
  <c r="H67" i="5"/>
  <c r="I67" i="5"/>
  <c r="H64" i="5"/>
  <c r="I64" i="5"/>
  <c r="H61" i="5"/>
  <c r="I61" i="5"/>
  <c r="F65" i="5"/>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1" i="14"/>
  <c r="B11" i="13"/>
  <c r="A11" i="13"/>
  <c r="E12" i="12"/>
  <c r="M6" i="11"/>
  <c r="M15" i="11"/>
  <c r="M56" i="11"/>
  <c r="M58" i="11"/>
  <c r="L12" i="11"/>
  <c r="L17" i="11"/>
  <c r="L56" i="11"/>
  <c r="L58" i="11"/>
  <c r="I55" i="11"/>
  <c r="H55" i="11"/>
  <c r="I51" i="11"/>
  <c r="H51" i="11"/>
  <c r="H47" i="11"/>
  <c r="I47" i="11"/>
  <c r="F51" i="11"/>
  <c r="H50" i="11"/>
  <c r="I50" i="11"/>
  <c r="H46" i="11"/>
  <c r="I46" i="11"/>
  <c r="F50" i="11"/>
  <c r="H49" i="11"/>
  <c r="I49" i="11"/>
  <c r="H45" i="11"/>
  <c r="I45" i="11"/>
  <c r="F49" i="11"/>
  <c r="H48" i="11"/>
  <c r="I48" i="11"/>
  <c r="H44" i="11"/>
  <c r="I44" i="11"/>
  <c r="F48" i="11"/>
  <c r="H43" i="11"/>
  <c r="I43" i="11"/>
  <c r="F47" i="11"/>
  <c r="H42" i="11"/>
  <c r="I42" i="11"/>
  <c r="F46" i="11"/>
  <c r="H41" i="11"/>
  <c r="I41" i="11"/>
  <c r="F45" i="11"/>
  <c r="H40" i="11"/>
  <c r="I40" i="11"/>
  <c r="F44" i="11"/>
  <c r="H39" i="11"/>
  <c r="I39" i="11"/>
  <c r="F43" i="11"/>
  <c r="H38" i="11"/>
  <c r="I38" i="11"/>
  <c r="F42" i="11"/>
  <c r="H37" i="11"/>
  <c r="I37" i="11"/>
  <c r="F41" i="11"/>
  <c r="H36" i="11"/>
  <c r="I36" i="11"/>
  <c r="F40" i="11"/>
  <c r="H35" i="11"/>
  <c r="I35" i="11"/>
  <c r="F39" i="11"/>
  <c r="H34" i="11"/>
  <c r="I34" i="11"/>
  <c r="F38" i="11"/>
  <c r="H33" i="11"/>
  <c r="I33" i="11"/>
  <c r="F37" i="11"/>
  <c r="H32" i="11"/>
  <c r="I32" i="11"/>
  <c r="F36" i="11"/>
  <c r="H31" i="11"/>
  <c r="I31" i="11"/>
  <c r="F35" i="11"/>
  <c r="H30" i="11"/>
  <c r="I30" i="11"/>
  <c r="F34" i="11"/>
  <c r="H29" i="11"/>
  <c r="I29" i="11"/>
  <c r="F33" i="11"/>
  <c r="H28" i="11"/>
  <c r="I28" i="11"/>
  <c r="F32" i="11"/>
  <c r="H27" i="11"/>
  <c r="I27" i="11"/>
  <c r="F31" i="11"/>
  <c r="H26" i="11"/>
  <c r="I26" i="11"/>
  <c r="F30" i="11"/>
  <c r="E25" i="11"/>
  <c r="H25" i="11"/>
  <c r="I25" i="11"/>
  <c r="F29" i="11"/>
  <c r="H24" i="11"/>
  <c r="I24" i="11"/>
  <c r="F28" i="11"/>
  <c r="H23" i="11"/>
  <c r="I23" i="11"/>
  <c r="F27" i="11"/>
  <c r="H22" i="11"/>
  <c r="I22" i="11"/>
  <c r="F26" i="11"/>
  <c r="H21" i="11"/>
  <c r="I21" i="11"/>
  <c r="F25" i="11"/>
  <c r="H20" i="11"/>
  <c r="I20" i="11"/>
  <c r="F24" i="11"/>
  <c r="E19" i="11"/>
  <c r="H19" i="11"/>
  <c r="I19" i="11"/>
  <c r="F23" i="11"/>
  <c r="E18" i="11"/>
  <c r="H18" i="11"/>
  <c r="I18" i="11"/>
  <c r="F22" i="11"/>
  <c r="E17" i="11"/>
  <c r="H17" i="11"/>
  <c r="I17" i="11"/>
  <c r="F21" i="11"/>
  <c r="H16" i="11"/>
  <c r="I16" i="11"/>
  <c r="F20" i="11"/>
  <c r="H15" i="11"/>
  <c r="I15" i="11"/>
  <c r="F19" i="11"/>
  <c r="A5" i="11"/>
  <c r="A6" i="11"/>
  <c r="A7" i="11"/>
  <c r="A8" i="11"/>
  <c r="A9" i="11"/>
  <c r="A10" i="11"/>
  <c r="A11" i="11"/>
  <c r="A12" i="11"/>
  <c r="A13" i="11"/>
  <c r="A14" i="11"/>
  <c r="A15" i="11"/>
  <c r="A16" i="11"/>
  <c r="A17" i="11"/>
  <c r="A18" i="11"/>
  <c r="A19" i="11"/>
  <c r="H14" i="11"/>
  <c r="I14" i="11"/>
  <c r="F18" i="11"/>
  <c r="E13" i="11"/>
  <c r="H13" i="11"/>
  <c r="I13" i="11"/>
  <c r="F17" i="11"/>
  <c r="B5" i="11"/>
  <c r="B6" i="11"/>
  <c r="B7" i="11"/>
  <c r="B8" i="11"/>
  <c r="B9" i="11"/>
  <c r="B10" i="11"/>
  <c r="B11" i="11"/>
  <c r="B12" i="11"/>
  <c r="B13" i="11"/>
  <c r="B14" i="11"/>
  <c r="B15" i="11"/>
  <c r="B16" i="11"/>
  <c r="B17" i="11"/>
  <c r="E12" i="11"/>
  <c r="H12" i="11"/>
  <c r="I12" i="11"/>
  <c r="F16" i="11"/>
  <c r="E11" i="11"/>
  <c r="H11" i="11"/>
  <c r="I11" i="11"/>
  <c r="F15" i="11"/>
  <c r="E10" i="11"/>
  <c r="H10" i="11"/>
  <c r="I10" i="11"/>
  <c r="F14" i="11"/>
  <c r="E9" i="11"/>
  <c r="H9" i="11"/>
  <c r="I9" i="11"/>
  <c r="F13" i="11"/>
  <c r="E8" i="11"/>
  <c r="H8" i="11"/>
  <c r="I8" i="11"/>
  <c r="F12" i="11"/>
  <c r="E7" i="11"/>
  <c r="H7" i="11"/>
  <c r="I7" i="11"/>
  <c r="F11" i="11"/>
  <c r="H6" i="11"/>
  <c r="I6" i="11"/>
  <c r="F10" i="11"/>
  <c r="E5" i="11"/>
  <c r="H5" i="11"/>
  <c r="I5" i="11"/>
  <c r="F9" i="11"/>
  <c r="E4" i="11"/>
  <c r="H4" i="11"/>
  <c r="I4" i="11"/>
  <c r="F8" i="11"/>
  <c r="E3" i="11"/>
  <c r="H3" i="11"/>
  <c r="I3" i="11"/>
  <c r="F7" i="11"/>
  <c r="E2" i="11"/>
  <c r="H2" i="11"/>
  <c r="I2" i="11"/>
  <c r="F6" i="11"/>
  <c r="B3" i="11"/>
  <c r="A3" i="11"/>
  <c r="H40" i="5"/>
  <c r="I40" i="5"/>
  <c r="F44" i="5"/>
  <c r="H39" i="5"/>
  <c r="I39" i="5"/>
  <c r="F43" i="5"/>
  <c r="H35" i="5"/>
  <c r="I35" i="5"/>
  <c r="F39" i="5"/>
  <c r="H17" i="10"/>
  <c r="I17" i="10"/>
  <c r="F17" i="10"/>
  <c r="H16" i="10"/>
  <c r="I16" i="10"/>
  <c r="F16" i="10"/>
  <c r="H15" i="10"/>
  <c r="I15" i="10"/>
  <c r="F15" i="10"/>
  <c r="H14" i="10"/>
  <c r="I14" i="10"/>
  <c r="F14" i="10"/>
  <c r="H13" i="10"/>
  <c r="I13" i="10"/>
  <c r="F13" i="10"/>
  <c r="H12" i="10"/>
  <c r="I12" i="10"/>
  <c r="F12" i="10"/>
  <c r="H11" i="10"/>
  <c r="I11" i="10"/>
  <c r="F11" i="10"/>
  <c r="H10" i="10"/>
  <c r="I10" i="10"/>
  <c r="F10" i="10"/>
  <c r="H9" i="10"/>
  <c r="I9" i="10"/>
  <c r="F9" i="10"/>
  <c r="H8" i="10"/>
  <c r="I8" i="10"/>
  <c r="F8" i="10"/>
  <c r="H7" i="10"/>
  <c r="I7" i="10"/>
  <c r="F7" i="10"/>
  <c r="H6" i="10"/>
  <c r="I6" i="10"/>
  <c r="F6" i="10"/>
  <c r="H5" i="10"/>
  <c r="I5" i="10"/>
  <c r="F5" i="10"/>
  <c r="H4" i="10"/>
  <c r="I4" i="10"/>
  <c r="F4" i="10"/>
  <c r="H3" i="10"/>
  <c r="I3" i="10"/>
  <c r="F3" i="10"/>
  <c r="H2" i="10"/>
  <c r="I2" i="10"/>
  <c r="F2" i="10"/>
  <c r="H32" i="5"/>
  <c r="I32" i="5"/>
  <c r="F36" i="5"/>
  <c r="H28" i="5"/>
  <c r="I28" i="5"/>
  <c r="F32" i="5"/>
  <c r="C5" i="8"/>
  <c r="D5" i="8"/>
  <c r="E5" i="8"/>
  <c r="F5" i="8"/>
  <c r="G5" i="8"/>
  <c r="H5" i="8"/>
  <c r="C93" i="8"/>
  <c r="D93" i="8"/>
  <c r="E93" i="8"/>
  <c r="F93" i="8"/>
  <c r="G93" i="8"/>
  <c r="H93" i="8"/>
  <c r="I93" i="8"/>
  <c r="C94" i="8"/>
  <c r="D94" i="8"/>
  <c r="E94" i="8"/>
  <c r="F94" i="8"/>
  <c r="G94" i="8"/>
  <c r="H94" i="8"/>
  <c r="I94" i="8"/>
  <c r="C95" i="8"/>
  <c r="D95" i="8"/>
  <c r="E95" i="8"/>
  <c r="F95" i="8"/>
  <c r="G95" i="8"/>
  <c r="H95" i="8"/>
  <c r="I95" i="8"/>
  <c r="C96" i="8"/>
  <c r="D96" i="8"/>
  <c r="E96" i="8"/>
  <c r="F96" i="8"/>
  <c r="G96" i="8"/>
  <c r="H96" i="8"/>
  <c r="I96" i="8"/>
  <c r="C97" i="8"/>
  <c r="D97" i="8"/>
  <c r="E97" i="8"/>
  <c r="F97" i="8"/>
  <c r="G97" i="8"/>
  <c r="H97" i="8"/>
  <c r="I97" i="8"/>
  <c r="C98" i="8"/>
  <c r="D98" i="8"/>
  <c r="E98" i="8"/>
  <c r="F98" i="8"/>
  <c r="G98" i="8"/>
  <c r="H98" i="8"/>
  <c r="I98" i="8"/>
  <c r="C85" i="8"/>
  <c r="D85" i="8"/>
  <c r="E85" i="8"/>
  <c r="F85" i="8"/>
  <c r="G85" i="8"/>
  <c r="H85" i="8"/>
  <c r="I85" i="8"/>
  <c r="C86" i="8"/>
  <c r="D86" i="8"/>
  <c r="E86" i="8"/>
  <c r="F86" i="8"/>
  <c r="G86" i="8"/>
  <c r="H86" i="8"/>
  <c r="I86" i="8"/>
  <c r="C87" i="8"/>
  <c r="D87" i="8"/>
  <c r="E87" i="8"/>
  <c r="F87" i="8"/>
  <c r="G87" i="8"/>
  <c r="H87" i="8"/>
  <c r="I87" i="8"/>
  <c r="C88" i="8"/>
  <c r="D88" i="8"/>
  <c r="E88" i="8"/>
  <c r="F88" i="8"/>
  <c r="G88" i="8"/>
  <c r="H88" i="8"/>
  <c r="I88" i="8"/>
  <c r="C89" i="8"/>
  <c r="D89" i="8"/>
  <c r="E89" i="8"/>
  <c r="F89" i="8"/>
  <c r="G89" i="8"/>
  <c r="H89" i="8"/>
  <c r="I89" i="8"/>
  <c r="C90" i="8"/>
  <c r="D90" i="8"/>
  <c r="E90" i="8"/>
  <c r="F90" i="8"/>
  <c r="G90" i="8"/>
  <c r="H90" i="8"/>
  <c r="I90" i="8"/>
  <c r="C77" i="8"/>
  <c r="D77" i="8"/>
  <c r="E77" i="8"/>
  <c r="F77" i="8"/>
  <c r="G77" i="8"/>
  <c r="H77" i="8"/>
  <c r="I77" i="8"/>
  <c r="C78" i="8"/>
  <c r="D78" i="8"/>
  <c r="E78" i="8"/>
  <c r="F78" i="8"/>
  <c r="G78" i="8"/>
  <c r="H78" i="8"/>
  <c r="I78" i="8"/>
  <c r="C79" i="8"/>
  <c r="D79" i="8"/>
  <c r="E79" i="8"/>
  <c r="F79" i="8"/>
  <c r="G79" i="8"/>
  <c r="H79" i="8"/>
  <c r="I79" i="8"/>
  <c r="C80" i="8"/>
  <c r="D80" i="8"/>
  <c r="E80" i="8"/>
  <c r="F80" i="8"/>
  <c r="G80" i="8"/>
  <c r="H80" i="8"/>
  <c r="I80" i="8"/>
  <c r="C81" i="8"/>
  <c r="D81" i="8"/>
  <c r="E81" i="8"/>
  <c r="F81" i="8"/>
  <c r="G81" i="8"/>
  <c r="H81" i="8"/>
  <c r="I81" i="8"/>
  <c r="C82" i="8"/>
  <c r="D82" i="8"/>
  <c r="E82" i="8"/>
  <c r="F82" i="8"/>
  <c r="G82" i="8"/>
  <c r="H82" i="8"/>
  <c r="I82" i="8"/>
  <c r="C69" i="8"/>
  <c r="D69" i="8"/>
  <c r="E69" i="8"/>
  <c r="F69" i="8"/>
  <c r="G69" i="8"/>
  <c r="H69" i="8"/>
  <c r="I69" i="8"/>
  <c r="C70" i="8"/>
  <c r="D70" i="8"/>
  <c r="E70" i="8"/>
  <c r="F70" i="8"/>
  <c r="G70" i="8"/>
  <c r="H70" i="8"/>
  <c r="I70" i="8"/>
  <c r="C71" i="8"/>
  <c r="D71" i="8"/>
  <c r="E71" i="8"/>
  <c r="F71" i="8"/>
  <c r="G71" i="8"/>
  <c r="H71" i="8"/>
  <c r="I71" i="8"/>
  <c r="C72" i="8"/>
  <c r="D72" i="8"/>
  <c r="E72" i="8"/>
  <c r="F72" i="8"/>
  <c r="G72" i="8"/>
  <c r="H72" i="8"/>
  <c r="I72" i="8"/>
  <c r="C73" i="8"/>
  <c r="D73" i="8"/>
  <c r="E73" i="8"/>
  <c r="F73" i="8"/>
  <c r="G73" i="8"/>
  <c r="H73" i="8"/>
  <c r="I73" i="8"/>
  <c r="C74" i="8"/>
  <c r="D74" i="8"/>
  <c r="E74" i="8"/>
  <c r="F74" i="8"/>
  <c r="G74" i="8"/>
  <c r="H74" i="8"/>
  <c r="I74" i="8"/>
  <c r="C61" i="8"/>
  <c r="D61" i="8"/>
  <c r="E61" i="8"/>
  <c r="F61" i="8"/>
  <c r="G61" i="8"/>
  <c r="H61" i="8"/>
  <c r="I61" i="8"/>
  <c r="C62" i="8"/>
  <c r="D62" i="8"/>
  <c r="E62" i="8"/>
  <c r="F62" i="8"/>
  <c r="G62" i="8"/>
  <c r="H62" i="8"/>
  <c r="I62" i="8"/>
  <c r="C63" i="8"/>
  <c r="D63" i="8"/>
  <c r="E63" i="8"/>
  <c r="F63" i="8"/>
  <c r="G63" i="8"/>
  <c r="H63" i="8"/>
  <c r="I63" i="8"/>
  <c r="C64" i="8"/>
  <c r="D64" i="8"/>
  <c r="E64" i="8"/>
  <c r="F64" i="8"/>
  <c r="G64" i="8"/>
  <c r="H64" i="8"/>
  <c r="I64" i="8"/>
  <c r="C65" i="8"/>
  <c r="D65" i="8"/>
  <c r="E65" i="8"/>
  <c r="F65" i="8"/>
  <c r="G65" i="8"/>
  <c r="H65" i="8"/>
  <c r="I65" i="8"/>
  <c r="C66" i="8"/>
  <c r="D66" i="8"/>
  <c r="E66" i="8"/>
  <c r="F66" i="8"/>
  <c r="G66" i="8"/>
  <c r="H66" i="8"/>
  <c r="I66" i="8"/>
  <c r="C53" i="8"/>
  <c r="D53" i="8"/>
  <c r="E53" i="8"/>
  <c r="F53" i="8"/>
  <c r="G53" i="8"/>
  <c r="H53" i="8"/>
  <c r="I53" i="8"/>
  <c r="C54" i="8"/>
  <c r="D54" i="8"/>
  <c r="E54" i="8"/>
  <c r="F54" i="8"/>
  <c r="G54" i="8"/>
  <c r="H54" i="8"/>
  <c r="I54" i="8"/>
  <c r="C55" i="8"/>
  <c r="D55" i="8"/>
  <c r="E55" i="8"/>
  <c r="F55" i="8"/>
  <c r="G55" i="8"/>
  <c r="H55" i="8"/>
  <c r="I55" i="8"/>
  <c r="C56" i="8"/>
  <c r="D56" i="8"/>
  <c r="E56" i="8"/>
  <c r="F56" i="8"/>
  <c r="G56" i="8"/>
  <c r="H56" i="8"/>
  <c r="I56" i="8"/>
  <c r="C57" i="8"/>
  <c r="D57" i="8"/>
  <c r="E57" i="8"/>
  <c r="F57" i="8"/>
  <c r="G57" i="8"/>
  <c r="H57" i="8"/>
  <c r="I57" i="8"/>
  <c r="C58" i="8"/>
  <c r="D58" i="8"/>
  <c r="E58" i="8"/>
  <c r="F58" i="8"/>
  <c r="G58" i="8"/>
  <c r="H58" i="8"/>
  <c r="I58" i="8"/>
  <c r="D50" i="8"/>
  <c r="E50" i="8"/>
  <c r="F50" i="8"/>
  <c r="G50" i="8"/>
  <c r="H50" i="8"/>
  <c r="I50" i="8"/>
  <c r="C45" i="8"/>
  <c r="D45" i="8"/>
  <c r="E45" i="8"/>
  <c r="F45" i="8"/>
  <c r="G45" i="8"/>
  <c r="H45" i="8"/>
  <c r="I45" i="8"/>
  <c r="C46" i="8"/>
  <c r="D46" i="8"/>
  <c r="E46" i="8"/>
  <c r="F46" i="8"/>
  <c r="G46" i="8"/>
  <c r="H46" i="8"/>
  <c r="I46" i="8"/>
  <c r="C47" i="8"/>
  <c r="D47" i="8"/>
  <c r="E47" i="8"/>
  <c r="F47" i="8"/>
  <c r="G47" i="8"/>
  <c r="H47" i="8"/>
  <c r="I47" i="8"/>
  <c r="C48" i="8"/>
  <c r="D48" i="8"/>
  <c r="E48" i="8"/>
  <c r="F48" i="8"/>
  <c r="G48" i="8"/>
  <c r="H48" i="8"/>
  <c r="I48" i="8"/>
  <c r="C49" i="8"/>
  <c r="D49" i="8"/>
  <c r="E49" i="8"/>
  <c r="F49" i="8"/>
  <c r="G49" i="8"/>
  <c r="H49" i="8"/>
  <c r="I49" i="8"/>
  <c r="C37" i="8"/>
  <c r="D37" i="8"/>
  <c r="E37" i="8"/>
  <c r="F37" i="8"/>
  <c r="G37" i="8"/>
  <c r="H37" i="8"/>
  <c r="I37" i="8"/>
  <c r="C38" i="8"/>
  <c r="D38" i="8"/>
  <c r="E38" i="8"/>
  <c r="F38" i="8"/>
  <c r="G38" i="8"/>
  <c r="H38" i="8"/>
  <c r="I38" i="8"/>
  <c r="C39" i="8"/>
  <c r="D39" i="8"/>
  <c r="E39" i="8"/>
  <c r="F39" i="8"/>
  <c r="G39" i="8"/>
  <c r="H39" i="8"/>
  <c r="I39" i="8"/>
  <c r="C40" i="8"/>
  <c r="D40" i="8"/>
  <c r="E40" i="8"/>
  <c r="F40" i="8"/>
  <c r="G40" i="8"/>
  <c r="H40" i="8"/>
  <c r="I40" i="8"/>
  <c r="C41" i="8"/>
  <c r="D41" i="8"/>
  <c r="E41" i="8"/>
  <c r="F41" i="8"/>
  <c r="G41" i="8"/>
  <c r="H41" i="8"/>
  <c r="I41" i="8"/>
  <c r="C42" i="8"/>
  <c r="D42" i="8"/>
  <c r="E42" i="8"/>
  <c r="F42" i="8"/>
  <c r="G42" i="8"/>
  <c r="H42" i="8"/>
  <c r="I42" i="8"/>
  <c r="C29" i="8"/>
  <c r="D29" i="8"/>
  <c r="E29" i="8"/>
  <c r="F29" i="8"/>
  <c r="G29" i="8"/>
  <c r="H29" i="8"/>
  <c r="I29" i="8"/>
  <c r="C30" i="8"/>
  <c r="D30" i="8"/>
  <c r="E30" i="8"/>
  <c r="F30" i="8"/>
  <c r="G30" i="8"/>
  <c r="H30" i="8"/>
  <c r="I30" i="8"/>
  <c r="C31" i="8"/>
  <c r="D31" i="8"/>
  <c r="E31" i="8"/>
  <c r="F31" i="8"/>
  <c r="G31" i="8"/>
  <c r="H31" i="8"/>
  <c r="I31" i="8"/>
  <c r="C32" i="8"/>
  <c r="D32" i="8"/>
  <c r="E32" i="8"/>
  <c r="F32" i="8"/>
  <c r="G32" i="8"/>
  <c r="H32" i="8"/>
  <c r="I32" i="8"/>
  <c r="C33" i="8"/>
  <c r="D33" i="8"/>
  <c r="E33" i="8"/>
  <c r="F33" i="8"/>
  <c r="G33" i="8"/>
  <c r="H33" i="8"/>
  <c r="I33" i="8"/>
  <c r="C34" i="8"/>
  <c r="D34" i="8"/>
  <c r="E34" i="8"/>
  <c r="F34" i="8"/>
  <c r="G34" i="8"/>
  <c r="H34" i="8"/>
  <c r="I34" i="8"/>
  <c r="C21" i="8"/>
  <c r="D21" i="8"/>
  <c r="E21" i="8"/>
  <c r="F21" i="8"/>
  <c r="G21" i="8"/>
  <c r="H21" i="8"/>
  <c r="I21" i="8"/>
  <c r="C22" i="8"/>
  <c r="D22" i="8"/>
  <c r="E22" i="8"/>
  <c r="F22" i="8"/>
  <c r="G22" i="8"/>
  <c r="H22" i="8"/>
  <c r="I22" i="8"/>
  <c r="C23" i="8"/>
  <c r="D23" i="8"/>
  <c r="E23" i="8"/>
  <c r="F23" i="8"/>
  <c r="G23" i="8"/>
  <c r="H23" i="8"/>
  <c r="I23" i="8"/>
  <c r="C24" i="8"/>
  <c r="D24" i="8"/>
  <c r="E24" i="8"/>
  <c r="F24" i="8"/>
  <c r="G24" i="8"/>
  <c r="H24" i="8"/>
  <c r="I24" i="8"/>
  <c r="C25" i="8"/>
  <c r="D25" i="8"/>
  <c r="E25" i="8"/>
  <c r="F25" i="8"/>
  <c r="G25" i="8"/>
  <c r="H25" i="8"/>
  <c r="I25" i="8"/>
  <c r="C26" i="8"/>
  <c r="D26" i="8"/>
  <c r="E26" i="8"/>
  <c r="F26" i="8"/>
  <c r="G26" i="8"/>
  <c r="H26" i="8"/>
  <c r="I26" i="8"/>
  <c r="C13" i="8"/>
  <c r="D13" i="8"/>
  <c r="E13" i="8"/>
  <c r="F13" i="8"/>
  <c r="G13" i="8"/>
  <c r="H13" i="8"/>
  <c r="I13" i="8"/>
  <c r="C14" i="8"/>
  <c r="D14" i="8"/>
  <c r="E14" i="8"/>
  <c r="F14" i="8"/>
  <c r="G14" i="8"/>
  <c r="H14" i="8"/>
  <c r="B4" i="8"/>
  <c r="H37" i="5"/>
  <c r="I37" i="5"/>
  <c r="F41" i="5"/>
  <c r="H36" i="5"/>
  <c r="I36" i="5"/>
  <c r="F40" i="5"/>
  <c r="H38" i="5"/>
  <c r="I38" i="5"/>
  <c r="F42" i="5"/>
  <c r="H27" i="5"/>
  <c r="I27" i="5"/>
  <c r="F31" i="5"/>
  <c r="E25" i="5"/>
  <c r="H25" i="5"/>
  <c r="I25" i="5"/>
  <c r="F29" i="5"/>
  <c r="H34" i="5"/>
  <c r="I34" i="5"/>
  <c r="F38" i="5"/>
  <c r="L17" i="5"/>
  <c r="L12" i="5"/>
  <c r="M15" i="5"/>
  <c r="M6" i="5"/>
  <c r="H26" i="5"/>
  <c r="I26" i="5"/>
  <c r="F30" i="5"/>
  <c r="H29" i="5"/>
  <c r="I29" i="5"/>
  <c r="F33" i="5"/>
  <c r="H30" i="5"/>
  <c r="I30" i="5"/>
  <c r="F34" i="5"/>
  <c r="H31" i="5"/>
  <c r="I31" i="5"/>
  <c r="F35" i="5"/>
  <c r="H33" i="5"/>
  <c r="I33" i="5"/>
  <c r="F37" i="5"/>
  <c r="H21" i="5"/>
  <c r="I21" i="5"/>
  <c r="F25" i="5"/>
  <c r="H22" i="5"/>
  <c r="I22" i="5"/>
  <c r="F26" i="5"/>
  <c r="H23" i="5"/>
  <c r="I23" i="5"/>
  <c r="F27" i="5"/>
  <c r="H24" i="5"/>
  <c r="I24" i="5"/>
  <c r="F28" i="5"/>
  <c r="H20" i="5"/>
  <c r="I20" i="5"/>
  <c r="F24" i="5"/>
  <c r="E17" i="5"/>
  <c r="H17" i="5"/>
  <c r="I17" i="5"/>
  <c r="F21" i="5"/>
  <c r="H14" i="5"/>
  <c r="E19" i="7"/>
  <c r="H19" i="7"/>
  <c r="I19" i="7"/>
  <c r="F22" i="7"/>
  <c r="E18" i="7"/>
  <c r="H18" i="7"/>
  <c r="I18" i="7"/>
  <c r="F21" i="7"/>
  <c r="H17" i="7"/>
  <c r="I17" i="7"/>
  <c r="F20" i="7"/>
  <c r="E16" i="7"/>
  <c r="H16" i="7"/>
  <c r="I16" i="7"/>
  <c r="F19" i="7"/>
  <c r="E15" i="7"/>
  <c r="H15" i="7"/>
  <c r="I15" i="7"/>
  <c r="F18" i="7"/>
  <c r="E14" i="7"/>
  <c r="H14" i="7"/>
  <c r="I14" i="7"/>
  <c r="F17" i="7"/>
  <c r="E13" i="7"/>
  <c r="H13" i="7"/>
  <c r="I13" i="7"/>
  <c r="F16" i="7"/>
  <c r="E12" i="7"/>
  <c r="H12" i="7"/>
  <c r="I12" i="7"/>
  <c r="F15" i="7"/>
  <c r="E11" i="7"/>
  <c r="H11" i="7"/>
  <c r="I11" i="7"/>
  <c r="F14" i="7"/>
  <c r="E10" i="7"/>
  <c r="H10" i="7"/>
  <c r="I10" i="7"/>
  <c r="F13" i="7"/>
  <c r="E9" i="7"/>
  <c r="H9" i="7"/>
  <c r="I9" i="7"/>
  <c r="E8" i="7"/>
  <c r="H8" i="7"/>
  <c r="I8" i="7"/>
  <c r="F12" i="7"/>
  <c r="E7" i="7"/>
  <c r="H7" i="7"/>
  <c r="I7" i="7"/>
  <c r="F11" i="7"/>
  <c r="H6" i="7"/>
  <c r="I6" i="7"/>
  <c r="F10" i="7"/>
  <c r="A5" i="7"/>
  <c r="A6" i="7"/>
  <c r="A7" i="7"/>
  <c r="A8" i="7"/>
  <c r="A9" i="7"/>
  <c r="A10" i="7"/>
  <c r="A11" i="7"/>
  <c r="A12" i="7"/>
  <c r="A13" i="7"/>
  <c r="A14" i="7"/>
  <c r="A15" i="7"/>
  <c r="A16" i="7"/>
  <c r="A17" i="7"/>
  <c r="A18" i="7"/>
  <c r="A19" i="7"/>
  <c r="E5" i="7"/>
  <c r="H5" i="7"/>
  <c r="I5" i="7"/>
  <c r="F9" i="7"/>
  <c r="B5" i="7"/>
  <c r="B6" i="7"/>
  <c r="B7" i="7"/>
  <c r="B8" i="7"/>
  <c r="B9" i="7"/>
  <c r="B10" i="7"/>
  <c r="B11" i="7"/>
  <c r="B12" i="7"/>
  <c r="B13" i="7"/>
  <c r="B14" i="7"/>
  <c r="B15" i="7"/>
  <c r="B16" i="7"/>
  <c r="B17" i="7"/>
  <c r="E4" i="7"/>
  <c r="H4" i="7"/>
  <c r="I4" i="7"/>
  <c r="F8" i="7"/>
  <c r="E3" i="7"/>
  <c r="H3" i="7"/>
  <c r="I3" i="7"/>
  <c r="F7" i="7"/>
  <c r="B3" i="7"/>
  <c r="A3" i="7"/>
  <c r="E2" i="7"/>
  <c r="H2" i="7"/>
  <c r="I2" i="7"/>
  <c r="F6" i="7"/>
  <c r="A5" i="5"/>
  <c r="A6" i="5"/>
  <c r="A7" i="5"/>
  <c r="A8" i="5"/>
  <c r="A9" i="5"/>
  <c r="A10" i="5"/>
  <c r="A11" i="5"/>
  <c r="A12" i="5"/>
  <c r="A13" i="5"/>
  <c r="A14" i="5"/>
  <c r="A15" i="5"/>
  <c r="A16" i="5"/>
  <c r="A17" i="5"/>
  <c r="A18" i="5"/>
  <c r="A19" i="5"/>
  <c r="E11" i="5"/>
  <c r="H11" i="5"/>
  <c r="I11" i="5"/>
  <c r="F15" i="5"/>
  <c r="E12" i="5"/>
  <c r="H12" i="5"/>
  <c r="I12" i="5"/>
  <c r="F16" i="5"/>
  <c r="E13" i="5"/>
  <c r="H13" i="5"/>
  <c r="I13" i="5"/>
  <c r="F17" i="5"/>
  <c r="I14" i="5"/>
  <c r="F18" i="5"/>
  <c r="H15" i="5"/>
  <c r="I15" i="5"/>
  <c r="F19" i="5"/>
  <c r="H16" i="5"/>
  <c r="I16" i="5"/>
  <c r="F20" i="5"/>
  <c r="E18" i="5"/>
  <c r="H18" i="5"/>
  <c r="I18" i="5"/>
  <c r="F22" i="5"/>
  <c r="E19" i="5"/>
  <c r="H19" i="5"/>
  <c r="I19" i="5"/>
  <c r="F23" i="5"/>
  <c r="B5" i="5"/>
  <c r="B6" i="5"/>
  <c r="B7" i="5"/>
  <c r="B8" i="5"/>
  <c r="B9" i="5"/>
  <c r="B10" i="5"/>
  <c r="B11" i="5"/>
  <c r="B12" i="5"/>
  <c r="B13" i="5"/>
  <c r="B14" i="5"/>
  <c r="B15" i="5"/>
  <c r="B16" i="5"/>
  <c r="B17" i="5"/>
  <c r="O49" i="3"/>
  <c r="R99" i="3"/>
  <c r="Q99" i="3"/>
  <c r="P99" i="3"/>
  <c r="O99" i="3"/>
  <c r="T99" i="1"/>
  <c r="U99" i="1"/>
  <c r="S87" i="1"/>
  <c r="S99" i="1"/>
  <c r="R99" i="1"/>
  <c r="R103" i="1"/>
  <c r="E2" i="5"/>
  <c r="H2" i="5"/>
  <c r="I2" i="5"/>
  <c r="F6" i="5"/>
  <c r="A3" i="5"/>
  <c r="B3" i="5"/>
  <c r="E3" i="5"/>
  <c r="H3" i="5"/>
  <c r="I3" i="5"/>
  <c r="F7" i="5"/>
  <c r="E4" i="5"/>
  <c r="H4" i="5"/>
  <c r="I4" i="5"/>
  <c r="F8" i="5"/>
  <c r="E5" i="5"/>
  <c r="H5" i="5"/>
  <c r="I5" i="5"/>
  <c r="F9" i="5"/>
  <c r="H6" i="5"/>
  <c r="I6" i="5"/>
  <c r="F10" i="5"/>
  <c r="E7" i="5"/>
  <c r="H7" i="5"/>
  <c r="I7" i="5"/>
  <c r="F11" i="5"/>
  <c r="E8" i="5"/>
  <c r="H8" i="5"/>
  <c r="I8" i="5"/>
  <c r="F12" i="5"/>
  <c r="E9" i="5"/>
  <c r="H9" i="5"/>
  <c r="I9" i="5"/>
  <c r="F13" i="5"/>
  <c r="E10" i="5"/>
  <c r="H10" i="5"/>
  <c r="I10" i="5"/>
  <c r="F14" i="5"/>
  <c r="C93" i="4"/>
  <c r="D93" i="4"/>
  <c r="E93" i="4"/>
  <c r="F93" i="4"/>
  <c r="G93" i="4"/>
  <c r="H93" i="4"/>
  <c r="I93" i="4"/>
  <c r="C94" i="4"/>
  <c r="D94" i="4"/>
  <c r="E94" i="4"/>
  <c r="F94" i="4"/>
  <c r="G94" i="4"/>
  <c r="H94" i="4"/>
  <c r="I94" i="4"/>
  <c r="C95" i="4"/>
  <c r="D95" i="4"/>
  <c r="E95" i="4"/>
  <c r="F95" i="4"/>
  <c r="G95" i="4"/>
  <c r="H95" i="4"/>
  <c r="I95" i="4"/>
  <c r="C96" i="4"/>
  <c r="D96" i="4"/>
  <c r="E96" i="4"/>
  <c r="F96" i="4"/>
  <c r="G96" i="4"/>
  <c r="H96" i="4"/>
  <c r="I96" i="4"/>
  <c r="C97" i="4"/>
  <c r="D97" i="4"/>
  <c r="E97" i="4"/>
  <c r="F97" i="4"/>
  <c r="G97" i="4"/>
  <c r="H97" i="4"/>
  <c r="I97" i="4"/>
  <c r="C98" i="4"/>
  <c r="D98" i="4"/>
  <c r="E98" i="4"/>
  <c r="F98" i="4"/>
  <c r="G98" i="4"/>
  <c r="H98" i="4"/>
  <c r="I98" i="4"/>
  <c r="C85" i="4"/>
  <c r="D85" i="4"/>
  <c r="E85" i="4"/>
  <c r="F85" i="4"/>
  <c r="G85" i="4"/>
  <c r="H85" i="4"/>
  <c r="I85" i="4"/>
  <c r="C86" i="4"/>
  <c r="D86" i="4"/>
  <c r="E86" i="4"/>
  <c r="F86" i="4"/>
  <c r="G86" i="4"/>
  <c r="H86" i="4"/>
  <c r="I86" i="4"/>
  <c r="C87" i="4"/>
  <c r="D87" i="4"/>
  <c r="E87" i="4"/>
  <c r="F87" i="4"/>
  <c r="G87" i="4"/>
  <c r="H87" i="4"/>
  <c r="I87" i="4"/>
  <c r="C88" i="4"/>
  <c r="D88" i="4"/>
  <c r="E88" i="4"/>
  <c r="F88" i="4"/>
  <c r="G88" i="4"/>
  <c r="H88" i="4"/>
  <c r="I88" i="4"/>
  <c r="C89" i="4"/>
  <c r="D89" i="4"/>
  <c r="E89" i="4"/>
  <c r="F89" i="4"/>
  <c r="G89" i="4"/>
  <c r="H89" i="4"/>
  <c r="I89" i="4"/>
  <c r="C90" i="4"/>
  <c r="D90" i="4"/>
  <c r="E90" i="4"/>
  <c r="F90" i="4"/>
  <c r="G90" i="4"/>
  <c r="H90" i="4"/>
  <c r="I90" i="4"/>
  <c r="C77" i="4"/>
  <c r="D77" i="4"/>
  <c r="E77" i="4"/>
  <c r="F77" i="4"/>
  <c r="G77" i="4"/>
  <c r="H77" i="4"/>
  <c r="I77" i="4"/>
  <c r="C78" i="4"/>
  <c r="D78" i="4"/>
  <c r="E78" i="4"/>
  <c r="F78" i="4"/>
  <c r="G78" i="4"/>
  <c r="H78" i="4"/>
  <c r="I78" i="4"/>
  <c r="C79" i="4"/>
  <c r="D79" i="4"/>
  <c r="E79" i="4"/>
  <c r="F79" i="4"/>
  <c r="G79" i="4"/>
  <c r="H79" i="4"/>
  <c r="I79" i="4"/>
  <c r="C80" i="4"/>
  <c r="D80" i="4"/>
  <c r="E80" i="4"/>
  <c r="F80" i="4"/>
  <c r="G80" i="4"/>
  <c r="H80" i="4"/>
  <c r="I80" i="4"/>
  <c r="C81" i="4"/>
  <c r="D81" i="4"/>
  <c r="E81" i="4"/>
  <c r="F81" i="4"/>
  <c r="G81" i="4"/>
  <c r="H81" i="4"/>
  <c r="I81" i="4"/>
  <c r="C82" i="4"/>
  <c r="D82" i="4"/>
  <c r="E82" i="4"/>
  <c r="F82" i="4"/>
  <c r="G82" i="4"/>
  <c r="H82" i="4"/>
  <c r="I82" i="4"/>
  <c r="C69" i="4"/>
  <c r="D69" i="4"/>
  <c r="E69" i="4"/>
  <c r="F69" i="4"/>
  <c r="G69" i="4"/>
  <c r="H69" i="4"/>
  <c r="I69" i="4"/>
  <c r="C70" i="4"/>
  <c r="D70" i="4"/>
  <c r="E70" i="4"/>
  <c r="F70" i="4"/>
  <c r="G70" i="4"/>
  <c r="H70" i="4"/>
  <c r="I70" i="4"/>
  <c r="C71" i="4"/>
  <c r="D71" i="4"/>
  <c r="E71" i="4"/>
  <c r="F71" i="4"/>
  <c r="G71" i="4"/>
  <c r="H71" i="4"/>
  <c r="I71" i="4"/>
  <c r="C72" i="4"/>
  <c r="D72" i="4"/>
  <c r="E72" i="4"/>
  <c r="F72" i="4"/>
  <c r="G72" i="4"/>
  <c r="H72" i="4"/>
  <c r="I72" i="4"/>
  <c r="C73" i="4"/>
  <c r="D73" i="4"/>
  <c r="E73" i="4"/>
  <c r="F73" i="4"/>
  <c r="G73" i="4"/>
  <c r="H73" i="4"/>
  <c r="I73" i="4"/>
  <c r="C74" i="4"/>
  <c r="D74" i="4"/>
  <c r="E74" i="4"/>
  <c r="F74" i="4"/>
  <c r="G74" i="4"/>
  <c r="H74" i="4"/>
  <c r="I74" i="4"/>
  <c r="C61" i="4"/>
  <c r="D61" i="4"/>
  <c r="E61" i="4"/>
  <c r="F61" i="4"/>
  <c r="G61" i="4"/>
  <c r="H61" i="4"/>
  <c r="I61" i="4"/>
  <c r="C62" i="4"/>
  <c r="D62" i="4"/>
  <c r="E62" i="4"/>
  <c r="F62" i="4"/>
  <c r="G62" i="4"/>
  <c r="H62" i="4"/>
  <c r="I62" i="4"/>
  <c r="C63" i="4"/>
  <c r="D63" i="4"/>
  <c r="E63" i="4"/>
  <c r="F63" i="4"/>
  <c r="G63" i="4"/>
  <c r="H63" i="4"/>
  <c r="I63" i="4"/>
  <c r="C64" i="4"/>
  <c r="D64" i="4"/>
  <c r="E64" i="4"/>
  <c r="F64" i="4"/>
  <c r="G64" i="4"/>
  <c r="H64" i="4"/>
  <c r="I64" i="4"/>
  <c r="C65" i="4"/>
  <c r="D65" i="4"/>
  <c r="E65" i="4"/>
  <c r="F65" i="4"/>
  <c r="G65" i="4"/>
  <c r="H65" i="4"/>
  <c r="I65" i="4"/>
  <c r="C66" i="4"/>
  <c r="D66" i="4"/>
  <c r="E66" i="4"/>
  <c r="F66" i="4"/>
  <c r="G66" i="4"/>
  <c r="H66" i="4"/>
  <c r="C53" i="4"/>
  <c r="D53" i="4"/>
  <c r="E53" i="4"/>
  <c r="F53" i="4"/>
  <c r="G53" i="4"/>
  <c r="H53" i="4"/>
  <c r="I53" i="4"/>
  <c r="C54" i="4"/>
  <c r="D54" i="4"/>
  <c r="E54" i="4"/>
  <c r="F54" i="4"/>
  <c r="G54" i="4"/>
  <c r="H54" i="4"/>
  <c r="I54" i="4"/>
  <c r="C55" i="4"/>
  <c r="D55" i="4"/>
  <c r="E55" i="4"/>
  <c r="F55" i="4"/>
  <c r="G55" i="4"/>
  <c r="H55" i="4"/>
  <c r="I55" i="4"/>
  <c r="C56" i="4"/>
  <c r="D56" i="4"/>
  <c r="E56" i="4"/>
  <c r="F56" i="4"/>
  <c r="G56" i="4"/>
  <c r="H56" i="4"/>
  <c r="I56" i="4"/>
  <c r="C57" i="4"/>
  <c r="D57" i="4"/>
  <c r="E57" i="4"/>
  <c r="F57" i="4"/>
  <c r="G57" i="4"/>
  <c r="H57" i="4"/>
  <c r="I57" i="4"/>
  <c r="C58" i="4"/>
  <c r="D58" i="4"/>
  <c r="E58" i="4"/>
  <c r="F58" i="4"/>
  <c r="G58" i="4"/>
  <c r="H58" i="4"/>
  <c r="I58" i="4"/>
  <c r="C45" i="4"/>
  <c r="D45" i="4"/>
  <c r="E45" i="4"/>
  <c r="F45" i="4"/>
  <c r="G45" i="4"/>
  <c r="H45" i="4"/>
  <c r="I45" i="4"/>
  <c r="C46" i="4"/>
  <c r="D46" i="4"/>
  <c r="E46" i="4"/>
  <c r="F46" i="4"/>
  <c r="G46" i="4"/>
  <c r="H46" i="4"/>
  <c r="I46" i="4"/>
  <c r="C47" i="4"/>
  <c r="D47" i="4"/>
  <c r="E47" i="4"/>
  <c r="F47" i="4"/>
  <c r="G47" i="4"/>
  <c r="H47" i="4"/>
  <c r="I47" i="4"/>
  <c r="C48" i="4"/>
  <c r="D48" i="4"/>
  <c r="E48" i="4"/>
  <c r="F48" i="4"/>
  <c r="G48" i="4"/>
  <c r="H48" i="4"/>
  <c r="I48" i="4"/>
  <c r="C49" i="4"/>
  <c r="D49" i="4"/>
  <c r="E49" i="4"/>
  <c r="F49" i="4"/>
  <c r="G49" i="4"/>
  <c r="H49" i="4"/>
  <c r="I49" i="4"/>
  <c r="C37" i="4"/>
  <c r="D37" i="4"/>
  <c r="E37" i="4"/>
  <c r="F37" i="4"/>
  <c r="G37" i="4"/>
  <c r="H37" i="4"/>
  <c r="I37" i="4"/>
  <c r="C38" i="4"/>
  <c r="D38" i="4"/>
  <c r="E38" i="4"/>
  <c r="F38" i="4"/>
  <c r="G38" i="4"/>
  <c r="H38" i="4"/>
  <c r="I38" i="4"/>
  <c r="C39" i="4"/>
  <c r="D39" i="4"/>
  <c r="E39" i="4"/>
  <c r="F39" i="4"/>
  <c r="G39" i="4"/>
  <c r="H39" i="4"/>
  <c r="I39" i="4"/>
  <c r="C40" i="4"/>
  <c r="D40" i="4"/>
  <c r="E40" i="4"/>
  <c r="F40" i="4"/>
  <c r="G40" i="4"/>
  <c r="H40" i="4"/>
  <c r="C29" i="4"/>
  <c r="D29" i="4"/>
  <c r="E29" i="4"/>
  <c r="F29" i="4"/>
  <c r="G29" i="4"/>
  <c r="H29" i="4"/>
  <c r="I29" i="4"/>
  <c r="C30" i="4"/>
  <c r="D30" i="4"/>
  <c r="E30" i="4"/>
  <c r="F30" i="4"/>
  <c r="G30" i="4"/>
  <c r="H30" i="4"/>
  <c r="I30" i="4"/>
  <c r="C31" i="4"/>
  <c r="D31" i="4"/>
  <c r="E31" i="4"/>
  <c r="F31" i="4"/>
  <c r="G31" i="4"/>
  <c r="H31" i="4"/>
  <c r="C21" i="4"/>
  <c r="D21" i="4"/>
  <c r="E21" i="4"/>
  <c r="F21" i="4"/>
  <c r="G21" i="4"/>
  <c r="H21" i="4"/>
  <c r="I21" i="4"/>
  <c r="C22" i="4"/>
  <c r="D22" i="4"/>
  <c r="E22" i="4"/>
  <c r="F22" i="4"/>
  <c r="G22" i="4"/>
  <c r="H22" i="4"/>
  <c r="I22" i="4"/>
  <c r="C23" i="4"/>
  <c r="D23" i="4"/>
  <c r="E23" i="4"/>
  <c r="F23" i="4"/>
  <c r="G23" i="4"/>
  <c r="H23" i="4"/>
  <c r="C13" i="4"/>
  <c r="D13" i="4"/>
  <c r="E13" i="4"/>
  <c r="F13" i="4"/>
  <c r="G13" i="4"/>
  <c r="H13" i="4"/>
  <c r="I13" i="4"/>
  <c r="C14" i="4"/>
  <c r="D14" i="4"/>
  <c r="E14" i="4"/>
  <c r="F14" i="4"/>
  <c r="G14" i="4"/>
  <c r="H14" i="4"/>
  <c r="I14" i="4"/>
  <c r="C15" i="4"/>
  <c r="C5" i="4"/>
  <c r="D5" i="4"/>
  <c r="E5" i="4"/>
  <c r="F5" i="4"/>
  <c r="G5" i="4"/>
  <c r="H5" i="4"/>
  <c r="B4" i="4"/>
  <c r="C93" i="3"/>
  <c r="D93" i="3"/>
  <c r="E93" i="3"/>
  <c r="F93" i="3"/>
  <c r="G93" i="3"/>
  <c r="H93" i="3"/>
  <c r="I93" i="3"/>
  <c r="C94" i="3"/>
  <c r="D94" i="3"/>
  <c r="E94" i="3"/>
  <c r="F94" i="3"/>
  <c r="G94" i="3"/>
  <c r="H94" i="3"/>
  <c r="I94" i="3"/>
  <c r="C95" i="3"/>
  <c r="D95" i="3"/>
  <c r="E95" i="3"/>
  <c r="F95" i="3"/>
  <c r="G95" i="3"/>
  <c r="H95" i="3"/>
  <c r="I95" i="3"/>
  <c r="C96" i="3"/>
  <c r="D96" i="3"/>
  <c r="E96" i="3"/>
  <c r="F96" i="3"/>
  <c r="G96" i="3"/>
  <c r="H96" i="3"/>
  <c r="I96" i="3"/>
  <c r="C97" i="3"/>
  <c r="D97" i="3"/>
  <c r="E97" i="3"/>
  <c r="F97" i="3"/>
  <c r="G97" i="3"/>
  <c r="H97" i="3"/>
  <c r="I97" i="3"/>
  <c r="C98" i="3"/>
  <c r="D98" i="3"/>
  <c r="E98" i="3"/>
  <c r="F98" i="3"/>
  <c r="G98" i="3"/>
  <c r="H98" i="3"/>
  <c r="I98" i="3"/>
  <c r="C85" i="3"/>
  <c r="D85" i="3"/>
  <c r="E85" i="3"/>
  <c r="F85" i="3"/>
  <c r="G85" i="3"/>
  <c r="H85" i="3"/>
  <c r="I85" i="3"/>
  <c r="C86" i="3"/>
  <c r="D86" i="3"/>
  <c r="E86" i="3"/>
  <c r="F86" i="3"/>
  <c r="G86" i="3"/>
  <c r="H86" i="3"/>
  <c r="I86" i="3"/>
  <c r="C87" i="3"/>
  <c r="D87" i="3"/>
  <c r="E87" i="3"/>
  <c r="F87" i="3"/>
  <c r="G87" i="3"/>
  <c r="H87" i="3"/>
  <c r="I87" i="3"/>
  <c r="C88" i="3"/>
  <c r="D88" i="3"/>
  <c r="E88" i="3"/>
  <c r="F88" i="3"/>
  <c r="G88" i="3"/>
  <c r="H88" i="3"/>
  <c r="I88" i="3"/>
  <c r="C89" i="3"/>
  <c r="D89" i="3"/>
  <c r="E89" i="3"/>
  <c r="F89" i="3"/>
  <c r="G89" i="3"/>
  <c r="H89" i="3"/>
  <c r="I89" i="3"/>
  <c r="C90" i="3"/>
  <c r="D90" i="3"/>
  <c r="E90" i="3"/>
  <c r="F90" i="3"/>
  <c r="G90" i="3"/>
  <c r="H90" i="3"/>
  <c r="I90" i="3"/>
  <c r="C77" i="3"/>
  <c r="D77" i="3"/>
  <c r="E77" i="3"/>
  <c r="F77" i="3"/>
  <c r="G77" i="3"/>
  <c r="H77" i="3"/>
  <c r="I77" i="3"/>
  <c r="C78" i="3"/>
  <c r="D78" i="3"/>
  <c r="E78" i="3"/>
  <c r="F78" i="3"/>
  <c r="G78" i="3"/>
  <c r="H78" i="3"/>
  <c r="I78" i="3"/>
  <c r="C79" i="3"/>
  <c r="D79" i="3"/>
  <c r="E79" i="3"/>
  <c r="F79" i="3"/>
  <c r="G79" i="3"/>
  <c r="H79" i="3"/>
  <c r="I79" i="3"/>
  <c r="C80" i="3"/>
  <c r="D80" i="3"/>
  <c r="E80" i="3"/>
  <c r="F80" i="3"/>
  <c r="G80" i="3"/>
  <c r="H80" i="3"/>
  <c r="I80" i="3"/>
  <c r="C81" i="3"/>
  <c r="D81" i="3"/>
  <c r="E81" i="3"/>
  <c r="F81" i="3"/>
  <c r="G81" i="3"/>
  <c r="H81" i="3"/>
  <c r="I81" i="3"/>
  <c r="C82" i="3"/>
  <c r="D82" i="3"/>
  <c r="E82" i="3"/>
  <c r="F82" i="3"/>
  <c r="G82" i="3"/>
  <c r="H82" i="3"/>
  <c r="I82" i="3"/>
  <c r="C69" i="3"/>
  <c r="D69" i="3"/>
  <c r="E69" i="3"/>
  <c r="F69" i="3"/>
  <c r="G69" i="3"/>
  <c r="H69" i="3"/>
  <c r="I69" i="3"/>
  <c r="C70" i="3"/>
  <c r="D70" i="3"/>
  <c r="E70" i="3"/>
  <c r="F70" i="3"/>
  <c r="G70" i="3"/>
  <c r="H70" i="3"/>
  <c r="I70" i="3"/>
  <c r="C71" i="3"/>
  <c r="D71" i="3"/>
  <c r="E71" i="3"/>
  <c r="F71" i="3"/>
  <c r="G71" i="3"/>
  <c r="H71" i="3"/>
  <c r="I71" i="3"/>
  <c r="C72" i="3"/>
  <c r="D72" i="3"/>
  <c r="E72" i="3"/>
  <c r="F72" i="3"/>
  <c r="G72" i="3"/>
  <c r="H72" i="3"/>
  <c r="I72" i="3"/>
  <c r="C73" i="3"/>
  <c r="D73" i="3"/>
  <c r="E73" i="3"/>
  <c r="F73" i="3"/>
  <c r="G73" i="3"/>
  <c r="H73" i="3"/>
  <c r="I73" i="3"/>
  <c r="C61" i="3"/>
  <c r="D61" i="3"/>
  <c r="E61" i="3"/>
  <c r="F61" i="3"/>
  <c r="G61" i="3"/>
  <c r="H61" i="3"/>
  <c r="I61" i="3"/>
  <c r="C62" i="3"/>
  <c r="D62" i="3"/>
  <c r="E62" i="3"/>
  <c r="F62" i="3"/>
  <c r="G62" i="3"/>
  <c r="H62" i="3"/>
  <c r="I62" i="3"/>
  <c r="C63" i="3"/>
  <c r="D63" i="3"/>
  <c r="E63" i="3"/>
  <c r="F63" i="3"/>
  <c r="G63" i="3"/>
  <c r="H63" i="3"/>
  <c r="I63" i="3"/>
  <c r="C64" i="3"/>
  <c r="D64" i="3"/>
  <c r="E64" i="3"/>
  <c r="F64" i="3"/>
  <c r="G64" i="3"/>
  <c r="H64" i="3"/>
  <c r="I64" i="3"/>
  <c r="C65" i="3"/>
  <c r="D65" i="3"/>
  <c r="E65" i="3"/>
  <c r="F65" i="3"/>
  <c r="G65" i="3"/>
  <c r="C53" i="3"/>
  <c r="D53" i="3"/>
  <c r="E53" i="3"/>
  <c r="F53" i="3"/>
  <c r="G53" i="3"/>
  <c r="H53" i="3"/>
  <c r="I53" i="3"/>
  <c r="C54" i="3"/>
  <c r="D54" i="3"/>
  <c r="E54" i="3"/>
  <c r="F54" i="3"/>
  <c r="G54" i="3"/>
  <c r="H54" i="3"/>
  <c r="I54" i="3"/>
  <c r="C55" i="3"/>
  <c r="D55" i="3"/>
  <c r="E55" i="3"/>
  <c r="F55" i="3"/>
  <c r="G55" i="3"/>
  <c r="H55" i="3"/>
  <c r="I55" i="3"/>
  <c r="C56" i="3"/>
  <c r="D56" i="3"/>
  <c r="E56" i="3"/>
  <c r="F56" i="3"/>
  <c r="G56" i="3"/>
  <c r="H56" i="3"/>
  <c r="I56" i="3"/>
  <c r="C57" i="3"/>
  <c r="D57" i="3"/>
  <c r="E57" i="3"/>
  <c r="F57" i="3"/>
  <c r="G57" i="3"/>
  <c r="H57" i="3"/>
  <c r="I57" i="3"/>
  <c r="C58" i="3"/>
  <c r="D58" i="3"/>
  <c r="E58" i="3"/>
  <c r="F58" i="3"/>
  <c r="G58" i="3"/>
  <c r="H58" i="3"/>
  <c r="I58" i="3"/>
  <c r="C45" i="3"/>
  <c r="D45" i="3"/>
  <c r="E45" i="3"/>
  <c r="F45" i="3"/>
  <c r="G45" i="3"/>
  <c r="H45" i="3"/>
  <c r="I45" i="3"/>
  <c r="C46" i="3"/>
  <c r="D46" i="3"/>
  <c r="E46" i="3"/>
  <c r="F46" i="3"/>
  <c r="G46" i="3"/>
  <c r="H46" i="3"/>
  <c r="I46" i="3"/>
  <c r="C47" i="3"/>
  <c r="D47" i="3"/>
  <c r="E47" i="3"/>
  <c r="F47" i="3"/>
  <c r="G47" i="3"/>
  <c r="H47" i="3"/>
  <c r="I47" i="3"/>
  <c r="C48" i="3"/>
  <c r="D48" i="3"/>
  <c r="E48" i="3"/>
  <c r="F48" i="3"/>
  <c r="G48" i="3"/>
  <c r="H48" i="3"/>
  <c r="I48" i="3"/>
  <c r="C49" i="3"/>
  <c r="D49" i="3"/>
  <c r="E49" i="3"/>
  <c r="F49" i="3"/>
  <c r="G49" i="3"/>
  <c r="H49" i="3"/>
  <c r="I49" i="3"/>
  <c r="C50" i="3"/>
  <c r="D50" i="3"/>
  <c r="E50" i="3"/>
  <c r="F50" i="3"/>
  <c r="G50" i="3"/>
  <c r="H50" i="3"/>
  <c r="I50" i="3"/>
  <c r="C37" i="3"/>
  <c r="D37" i="3"/>
  <c r="E37" i="3"/>
  <c r="F37" i="3"/>
  <c r="G37" i="3"/>
  <c r="H37" i="3"/>
  <c r="I37" i="3"/>
  <c r="C38" i="3"/>
  <c r="D38" i="3"/>
  <c r="E38" i="3"/>
  <c r="F38" i="3"/>
  <c r="G38" i="3"/>
  <c r="H38" i="3"/>
  <c r="I38" i="3"/>
  <c r="C39" i="3"/>
  <c r="D39" i="3"/>
  <c r="E39" i="3"/>
  <c r="F39" i="3"/>
  <c r="G39" i="3"/>
  <c r="H39" i="3"/>
  <c r="I39" i="3"/>
  <c r="C40" i="3"/>
  <c r="D40" i="3"/>
  <c r="E40" i="3"/>
  <c r="F40" i="3"/>
  <c r="G40" i="3"/>
  <c r="H40" i="3"/>
  <c r="I40" i="3"/>
  <c r="C41" i="3"/>
  <c r="D41" i="3"/>
  <c r="E41" i="3"/>
  <c r="F41" i="3"/>
  <c r="G41" i="3"/>
  <c r="H41" i="3"/>
  <c r="I41" i="3"/>
  <c r="C42" i="3"/>
  <c r="D42" i="3"/>
  <c r="E42" i="3"/>
  <c r="F42" i="3"/>
  <c r="G42" i="3"/>
  <c r="H42" i="3"/>
  <c r="I42" i="3"/>
  <c r="C29" i="3"/>
  <c r="D29" i="3"/>
  <c r="E29" i="3"/>
  <c r="F29" i="3"/>
  <c r="G29" i="3"/>
  <c r="H29" i="3"/>
  <c r="I29" i="3"/>
  <c r="C30" i="3"/>
  <c r="D30" i="3"/>
  <c r="E30" i="3"/>
  <c r="F30" i="3"/>
  <c r="G30" i="3"/>
  <c r="H30" i="3"/>
  <c r="I30" i="3"/>
  <c r="C31" i="3"/>
  <c r="D31" i="3"/>
  <c r="E31" i="3"/>
  <c r="F31" i="3"/>
  <c r="G31" i="3"/>
  <c r="H31" i="3"/>
  <c r="I31" i="3"/>
  <c r="C32" i="3"/>
  <c r="D32" i="3"/>
  <c r="E32" i="3"/>
  <c r="F32" i="3"/>
  <c r="G32" i="3"/>
  <c r="H32" i="3"/>
  <c r="I32" i="3"/>
  <c r="C33" i="3"/>
  <c r="D33" i="3"/>
  <c r="E33" i="3"/>
  <c r="F33" i="3"/>
  <c r="G33" i="3"/>
  <c r="H33" i="3"/>
  <c r="I33" i="3"/>
  <c r="C34" i="3"/>
  <c r="D34" i="3"/>
  <c r="E34" i="3"/>
  <c r="F34" i="3"/>
  <c r="G34" i="3"/>
  <c r="H34" i="3"/>
  <c r="I34" i="3"/>
  <c r="C21" i="3"/>
  <c r="D21" i="3"/>
  <c r="E21" i="3"/>
  <c r="F21" i="3"/>
  <c r="G21" i="3"/>
  <c r="H21" i="3"/>
  <c r="I21" i="3"/>
  <c r="C22" i="3"/>
  <c r="D22" i="3"/>
  <c r="E22" i="3"/>
  <c r="F22" i="3"/>
  <c r="G22" i="3"/>
  <c r="H22" i="3"/>
  <c r="I22" i="3"/>
  <c r="C23" i="3"/>
  <c r="D23" i="3"/>
  <c r="E23" i="3"/>
  <c r="F23" i="3"/>
  <c r="G23" i="3"/>
  <c r="H23" i="3"/>
  <c r="I23" i="3"/>
  <c r="C24" i="3"/>
  <c r="D24" i="3"/>
  <c r="E24" i="3"/>
  <c r="F24" i="3"/>
  <c r="G24" i="3"/>
  <c r="H24" i="3"/>
  <c r="I24" i="3"/>
  <c r="C25" i="3"/>
  <c r="D25" i="3"/>
  <c r="E25" i="3"/>
  <c r="F25" i="3"/>
  <c r="G25" i="3"/>
  <c r="H25" i="3"/>
  <c r="I25" i="3"/>
  <c r="C26" i="3"/>
  <c r="D26" i="3"/>
  <c r="E26" i="3"/>
  <c r="F26" i="3"/>
  <c r="G26" i="3"/>
  <c r="H26" i="3"/>
  <c r="I26" i="3"/>
  <c r="C13" i="3"/>
  <c r="D13" i="3"/>
  <c r="E13" i="3"/>
  <c r="F13" i="3"/>
  <c r="G13" i="3"/>
  <c r="H13" i="3"/>
  <c r="I13" i="3"/>
  <c r="C14" i="3"/>
  <c r="D14" i="3"/>
  <c r="E14" i="3"/>
  <c r="F14" i="3"/>
  <c r="G14" i="3"/>
  <c r="H14" i="3"/>
  <c r="I14" i="3"/>
  <c r="C15" i="3"/>
  <c r="D15" i="3"/>
  <c r="E15" i="3"/>
  <c r="F15" i="3"/>
  <c r="G15" i="3"/>
  <c r="H15" i="3"/>
  <c r="I15" i="3"/>
  <c r="C16" i="3"/>
  <c r="D16" i="3"/>
  <c r="E16" i="3"/>
  <c r="F16" i="3"/>
  <c r="G16" i="3"/>
  <c r="H16" i="3"/>
  <c r="I16" i="3"/>
  <c r="C17" i="3"/>
  <c r="D17" i="3"/>
  <c r="E17" i="3"/>
  <c r="F17" i="3"/>
  <c r="G17" i="3"/>
  <c r="H17" i="3"/>
  <c r="I17" i="3"/>
  <c r="C18" i="3"/>
  <c r="D18" i="3"/>
  <c r="E18" i="3"/>
  <c r="F18" i="3"/>
  <c r="G18" i="3"/>
  <c r="H18" i="3"/>
  <c r="I18" i="3"/>
  <c r="C5" i="3"/>
  <c r="D5" i="3"/>
  <c r="E5" i="3"/>
  <c r="F5" i="3"/>
  <c r="G5" i="3"/>
  <c r="H5" i="3"/>
  <c r="I5" i="3"/>
  <c r="C6" i="3"/>
  <c r="D6" i="3"/>
  <c r="E6" i="3"/>
  <c r="F6" i="3"/>
  <c r="G6" i="3"/>
  <c r="H6" i="3"/>
  <c r="I6" i="3"/>
  <c r="C7" i="3"/>
  <c r="D7" i="3"/>
  <c r="E7" i="3"/>
  <c r="F7" i="3"/>
  <c r="G7" i="3"/>
  <c r="H7" i="3"/>
  <c r="I7" i="3"/>
  <c r="C8" i="3"/>
  <c r="D8" i="3"/>
  <c r="E8" i="3"/>
  <c r="F8" i="3"/>
  <c r="G8" i="3"/>
  <c r="H8" i="3"/>
  <c r="I8" i="3"/>
  <c r="C9" i="3"/>
  <c r="D9" i="3"/>
  <c r="E9" i="3"/>
  <c r="F9" i="3"/>
  <c r="G9" i="3"/>
  <c r="H9" i="3"/>
  <c r="I9" i="3"/>
  <c r="C10" i="3"/>
  <c r="D10" i="3"/>
  <c r="E10" i="3"/>
  <c r="F10" i="3"/>
  <c r="G10" i="3"/>
  <c r="H10" i="3"/>
  <c r="I10" i="3"/>
  <c r="B4" i="3"/>
  <c r="C29" i="1"/>
  <c r="D29" i="1"/>
  <c r="E29" i="1"/>
  <c r="F29" i="1"/>
  <c r="G29" i="1"/>
  <c r="H29" i="1"/>
  <c r="C21" i="1"/>
  <c r="D21" i="1"/>
  <c r="E21" i="1"/>
  <c r="F21" i="1"/>
  <c r="G21" i="1"/>
  <c r="H21" i="1"/>
  <c r="C13" i="1"/>
  <c r="D13" i="1"/>
  <c r="E13" i="1"/>
  <c r="F13" i="1"/>
  <c r="G13" i="1"/>
  <c r="H13" i="1"/>
  <c r="I13" i="1"/>
  <c r="C14" i="1"/>
  <c r="D14" i="1"/>
  <c r="E14" i="1"/>
  <c r="F14" i="1"/>
  <c r="G14" i="1"/>
  <c r="H14" i="1"/>
  <c r="I14" i="1"/>
  <c r="C15" i="1"/>
  <c r="D15" i="1"/>
  <c r="E15" i="1"/>
  <c r="F15" i="1"/>
  <c r="G15" i="1"/>
  <c r="H15" i="1"/>
  <c r="C5" i="1"/>
  <c r="D5" i="1"/>
  <c r="E5" i="1"/>
  <c r="F5" i="1"/>
  <c r="G5" i="1"/>
  <c r="H5" i="1"/>
  <c r="B4" i="1"/>
  <c r="C37" i="1"/>
  <c r="D37" i="1"/>
  <c r="E37" i="1"/>
  <c r="F37" i="1"/>
  <c r="G37" i="1"/>
  <c r="H37" i="1"/>
  <c r="I37" i="1"/>
  <c r="C38" i="1"/>
  <c r="D38" i="1"/>
  <c r="E38" i="1"/>
  <c r="F38" i="1"/>
  <c r="G38" i="1"/>
  <c r="H38" i="1"/>
  <c r="C45" i="1"/>
  <c r="D45" i="1"/>
  <c r="E45" i="1"/>
  <c r="F45" i="1"/>
  <c r="G45" i="1"/>
  <c r="H45" i="1"/>
  <c r="I45" i="1"/>
  <c r="C46" i="1"/>
  <c r="D46" i="1"/>
  <c r="E46" i="1"/>
  <c r="F46" i="1"/>
  <c r="C53" i="1"/>
  <c r="D53" i="1"/>
  <c r="E53" i="1"/>
  <c r="F53" i="1"/>
  <c r="G53" i="1"/>
  <c r="H53" i="1"/>
  <c r="I53" i="1"/>
  <c r="C54" i="1"/>
  <c r="D54" i="1"/>
  <c r="E54" i="1"/>
  <c r="F54" i="1"/>
  <c r="G54" i="1"/>
  <c r="H54" i="1"/>
  <c r="C61" i="1"/>
  <c r="D61" i="1"/>
  <c r="E61" i="1"/>
  <c r="F61" i="1"/>
  <c r="G61" i="1"/>
  <c r="H61" i="1"/>
  <c r="I61" i="1"/>
  <c r="C62" i="1"/>
  <c r="D62" i="1"/>
  <c r="E62" i="1"/>
  <c r="F62" i="1"/>
  <c r="G62" i="1"/>
  <c r="H62" i="1"/>
  <c r="C69" i="1"/>
  <c r="D69" i="1"/>
  <c r="E69" i="1"/>
  <c r="F69" i="1"/>
  <c r="G69" i="1"/>
  <c r="H69" i="1"/>
  <c r="I69" i="1"/>
  <c r="C70" i="1"/>
  <c r="D70" i="1"/>
  <c r="E70" i="1"/>
  <c r="F70" i="1"/>
  <c r="G70" i="1"/>
  <c r="H70" i="1"/>
  <c r="C77" i="1"/>
  <c r="D77" i="1"/>
  <c r="E77" i="1"/>
  <c r="F77" i="1"/>
  <c r="G77" i="1"/>
  <c r="H77" i="1"/>
  <c r="I77" i="1"/>
  <c r="C78" i="1"/>
  <c r="D78" i="1"/>
  <c r="E78" i="1"/>
  <c r="F78" i="1"/>
  <c r="G78" i="1"/>
  <c r="H78" i="1"/>
  <c r="I78" i="1"/>
  <c r="C79" i="1"/>
  <c r="D79" i="1"/>
  <c r="E79" i="1"/>
  <c r="F79" i="1"/>
  <c r="G79" i="1"/>
  <c r="H79" i="1"/>
  <c r="I79" i="1"/>
  <c r="C80" i="1"/>
  <c r="D80" i="1"/>
  <c r="E80" i="1"/>
  <c r="F80" i="1"/>
  <c r="G80" i="1"/>
  <c r="H80" i="1"/>
  <c r="I80" i="1"/>
  <c r="C81" i="1"/>
  <c r="D81" i="1"/>
  <c r="E81" i="1"/>
  <c r="F81" i="1"/>
  <c r="G81" i="1"/>
  <c r="H81" i="1"/>
  <c r="I81" i="1"/>
  <c r="C82" i="1"/>
  <c r="D82" i="1"/>
  <c r="E82" i="1"/>
  <c r="F82" i="1"/>
  <c r="G82" i="1"/>
  <c r="H82" i="1"/>
  <c r="I82" i="1"/>
  <c r="C85" i="1"/>
  <c r="D85" i="1"/>
  <c r="E85" i="1"/>
  <c r="F85" i="1"/>
  <c r="G85" i="1"/>
  <c r="H85" i="1"/>
  <c r="I85" i="1"/>
  <c r="C86" i="1"/>
  <c r="D86" i="1"/>
  <c r="E86" i="1"/>
  <c r="F86" i="1"/>
  <c r="G86" i="1"/>
  <c r="H86" i="1"/>
  <c r="I86" i="1"/>
  <c r="C87" i="1"/>
  <c r="D87" i="1"/>
  <c r="E87" i="1"/>
  <c r="F87" i="1"/>
  <c r="G87" i="1"/>
  <c r="H87" i="1"/>
  <c r="I87" i="1"/>
  <c r="C88" i="1"/>
  <c r="D88" i="1"/>
  <c r="E88" i="1"/>
  <c r="F88" i="1"/>
  <c r="G88" i="1"/>
  <c r="H88" i="1"/>
  <c r="I88" i="1"/>
  <c r="C89" i="1"/>
  <c r="D89" i="1"/>
  <c r="E89" i="1"/>
  <c r="F89" i="1"/>
  <c r="G89" i="1"/>
  <c r="H89" i="1"/>
  <c r="I89" i="1"/>
  <c r="C90" i="1"/>
  <c r="D90" i="1"/>
  <c r="E90" i="1"/>
  <c r="F90" i="1"/>
  <c r="G90" i="1"/>
  <c r="H90" i="1"/>
  <c r="I90" i="1"/>
  <c r="C93" i="1"/>
  <c r="D93" i="1"/>
  <c r="E93" i="1"/>
  <c r="F93" i="1"/>
  <c r="G93" i="1"/>
  <c r="H93" i="1"/>
  <c r="I93" i="1"/>
  <c r="C94" i="1"/>
  <c r="D94" i="1"/>
  <c r="E94" i="1"/>
  <c r="F94" i="1"/>
  <c r="G94" i="1"/>
  <c r="H94" i="1"/>
  <c r="I94" i="1"/>
  <c r="C95" i="1"/>
  <c r="D95" i="1"/>
  <c r="E95" i="1"/>
  <c r="F95" i="1"/>
  <c r="G95" i="1"/>
  <c r="H95" i="1"/>
  <c r="I95" i="1"/>
  <c r="C96" i="1"/>
  <c r="D96" i="1"/>
  <c r="E96" i="1"/>
  <c r="F96" i="1"/>
  <c r="G96" i="1"/>
  <c r="H96" i="1"/>
  <c r="I96" i="1"/>
  <c r="C97" i="1"/>
  <c r="D97" i="1"/>
  <c r="E97" i="1"/>
  <c r="F97" i="1"/>
  <c r="G97" i="1"/>
  <c r="H97" i="1"/>
  <c r="I97" i="1"/>
  <c r="C98" i="1"/>
  <c r="D98" i="1"/>
  <c r="E98" i="1"/>
  <c r="F98" i="1"/>
  <c r="G98" i="1"/>
  <c r="H98" i="1"/>
  <c r="I98" i="1"/>
  <c r="B12" i="3"/>
  <c r="I65" i="3"/>
  <c r="C66" i="3"/>
  <c r="D66" i="3"/>
  <c r="E66" i="3"/>
  <c r="F66" i="3"/>
  <c r="G66" i="3"/>
  <c r="H66" i="3"/>
  <c r="I66" i="3"/>
  <c r="D74" i="3"/>
  <c r="E74" i="3"/>
  <c r="F74" i="3"/>
  <c r="G74" i="3"/>
  <c r="H74" i="3"/>
  <c r="I74" i="3"/>
  <c r="D50" i="4"/>
  <c r="E50" i="4"/>
  <c r="F50" i="4"/>
  <c r="G50" i="4"/>
  <c r="H50" i="4"/>
  <c r="L82" i="5"/>
  <c r="L84" i="5"/>
  <c r="B12" i="1"/>
  <c r="B12" i="8"/>
  <c r="Q14" i="8"/>
  <c r="B12" i="4"/>
  <c r="Q13" i="4"/>
  <c r="S103" i="1"/>
  <c r="M82" i="5"/>
  <c r="M84" i="5"/>
  <c r="B20" i="8"/>
  <c r="Q23" i="8"/>
  <c r="B20" i="4"/>
  <c r="B20" i="3"/>
  <c r="B20" i="1"/>
  <c r="I14" i="8"/>
  <c r="C15" i="8"/>
  <c r="D15" i="8"/>
  <c r="E15" i="8"/>
  <c r="F15" i="8"/>
  <c r="G15" i="8"/>
  <c r="H15" i="8"/>
  <c r="Q5" i="8"/>
  <c r="I5" i="8"/>
  <c r="C6" i="8"/>
  <c r="D6" i="8"/>
  <c r="E6" i="8"/>
  <c r="F6" i="8"/>
  <c r="G6" i="8"/>
  <c r="H6" i="8"/>
  <c r="Q6" i="8"/>
  <c r="Q13" i="8"/>
  <c r="Q26" i="8"/>
  <c r="Q22" i="8"/>
  <c r="B28" i="8"/>
  <c r="Q30" i="8"/>
  <c r="B28" i="1"/>
  <c r="B28" i="4"/>
  <c r="Q29" i="4"/>
  <c r="B28" i="3"/>
  <c r="B36" i="8"/>
  <c r="Q40" i="8"/>
  <c r="B36" i="1"/>
  <c r="B36" i="3"/>
  <c r="B36" i="4"/>
  <c r="Q29" i="8"/>
  <c r="Q41" i="8"/>
  <c r="B44" i="8"/>
  <c r="B44" i="4"/>
  <c r="B44" i="3"/>
  <c r="B44" i="1"/>
  <c r="Q46" i="4"/>
  <c r="Q47" i="4"/>
  <c r="B52" i="8"/>
  <c r="Q56" i="8"/>
  <c r="Q55" i="8"/>
  <c r="Q58" i="8"/>
  <c r="D15" i="4"/>
  <c r="E15" i="4"/>
  <c r="F15" i="4"/>
  <c r="G15" i="4"/>
  <c r="H15" i="4"/>
  <c r="Q14" i="4"/>
  <c r="Q45" i="8"/>
  <c r="Q47" i="8"/>
  <c r="Q49" i="8"/>
  <c r="Q46" i="8"/>
  <c r="Q45" i="1"/>
  <c r="B52" i="4"/>
  <c r="B52" i="1"/>
  <c r="Q53" i="8"/>
  <c r="Q50" i="8"/>
  <c r="I50" i="4"/>
  <c r="Q50" i="4"/>
  <c r="I31" i="4"/>
  <c r="C32" i="4"/>
  <c r="D32" i="4"/>
  <c r="E32" i="4"/>
  <c r="F32" i="4"/>
  <c r="G32" i="4"/>
  <c r="H32" i="4"/>
  <c r="Q31" i="4"/>
  <c r="Q57" i="8"/>
  <c r="Q54" i="8"/>
  <c r="B52" i="3"/>
  <c r="Q48" i="8"/>
  <c r="I6" i="8"/>
  <c r="C7" i="8"/>
  <c r="D7" i="8"/>
  <c r="E7" i="8"/>
  <c r="F7" i="8"/>
  <c r="G7" i="8"/>
  <c r="H7" i="8"/>
  <c r="I21" i="1"/>
  <c r="C22" i="1"/>
  <c r="D22" i="1"/>
  <c r="E22" i="1"/>
  <c r="F22" i="1"/>
  <c r="G22" i="1"/>
  <c r="H22" i="1"/>
  <c r="Q21" i="1"/>
  <c r="Q37" i="1"/>
  <c r="Q22" i="4"/>
  <c r="Q13" i="1"/>
  <c r="Q21" i="4"/>
  <c r="Q54" i="4"/>
  <c r="Q56" i="4"/>
  <c r="Q58" i="4"/>
  <c r="Q55" i="4"/>
  <c r="Q57" i="4"/>
  <c r="Q53" i="4"/>
  <c r="B60" i="8"/>
  <c r="B60" i="4"/>
  <c r="Q61" i="4"/>
  <c r="B60" i="1"/>
  <c r="B60" i="3"/>
  <c r="Q53" i="1"/>
  <c r="B68" i="4"/>
  <c r="B68" i="8"/>
  <c r="Q69" i="8"/>
  <c r="B68" i="3"/>
  <c r="B68" i="1"/>
  <c r="Q62" i="8"/>
  <c r="Q61" i="8"/>
  <c r="Q65" i="8"/>
  <c r="Q63" i="8"/>
  <c r="Q66" i="8"/>
  <c r="Q64" i="8"/>
  <c r="M61" i="1"/>
  <c r="Q61" i="1"/>
  <c r="M62" i="1"/>
  <c r="Q73" i="8"/>
  <c r="Q70" i="4"/>
  <c r="Q74" i="4"/>
  <c r="Q71" i="4"/>
  <c r="Q69" i="4"/>
  <c r="Q72" i="4"/>
  <c r="Q73" i="4"/>
  <c r="Q69" i="1"/>
  <c r="I70" i="1"/>
  <c r="C71" i="1"/>
  <c r="D71" i="1"/>
  <c r="E71" i="1"/>
  <c r="F71" i="1"/>
  <c r="G71" i="1"/>
  <c r="H71" i="1"/>
  <c r="Q70" i="1"/>
  <c r="I62" i="1"/>
  <c r="C63" i="1"/>
  <c r="D63" i="1"/>
  <c r="E63" i="1"/>
  <c r="F63" i="1"/>
  <c r="G63" i="1"/>
  <c r="H63" i="1"/>
  <c r="Q62" i="1"/>
  <c r="Q38" i="1"/>
  <c r="I38" i="1"/>
  <c r="C39" i="1"/>
  <c r="D39" i="1"/>
  <c r="E39" i="1"/>
  <c r="F39" i="1"/>
  <c r="G39" i="1"/>
  <c r="H39" i="1"/>
  <c r="I29" i="1"/>
  <c r="C30" i="1"/>
  <c r="D30" i="1"/>
  <c r="E30" i="1"/>
  <c r="F30" i="1"/>
  <c r="G30" i="1"/>
  <c r="H30" i="1"/>
  <c r="Q29" i="1"/>
  <c r="I40" i="4"/>
  <c r="C41" i="4"/>
  <c r="D41" i="4"/>
  <c r="E41" i="4"/>
  <c r="F41" i="4"/>
  <c r="G41" i="4"/>
  <c r="H41" i="4"/>
  <c r="Q40" i="4"/>
  <c r="I66" i="4"/>
  <c r="Q66" i="4"/>
  <c r="I54" i="1"/>
  <c r="C55" i="1"/>
  <c r="D55" i="1"/>
  <c r="E55" i="1"/>
  <c r="F55" i="1"/>
  <c r="G55" i="1"/>
  <c r="H55" i="1"/>
  <c r="Q54" i="1"/>
  <c r="Q32" i="4"/>
  <c r="I32" i="4"/>
  <c r="C33" i="4"/>
  <c r="D33" i="4"/>
  <c r="E33" i="4"/>
  <c r="F33" i="4"/>
  <c r="G33" i="4"/>
  <c r="H33" i="4"/>
  <c r="Q7" i="8"/>
  <c r="I7" i="8"/>
  <c r="C8" i="8"/>
  <c r="D8" i="8"/>
  <c r="E8" i="8"/>
  <c r="F8" i="8"/>
  <c r="G8" i="8"/>
  <c r="H8" i="8"/>
  <c r="I15" i="8"/>
  <c r="C16" i="8"/>
  <c r="D16" i="8"/>
  <c r="E16" i="8"/>
  <c r="F16" i="8"/>
  <c r="G16" i="8"/>
  <c r="H16" i="8"/>
  <c r="Q15" i="8"/>
  <c r="I5" i="1"/>
  <c r="C6" i="1"/>
  <c r="D6" i="1"/>
  <c r="E6" i="1"/>
  <c r="F6" i="1"/>
  <c r="G6" i="1"/>
  <c r="H6" i="1"/>
  <c r="Q5" i="1"/>
  <c r="Q23" i="4"/>
  <c r="I23" i="4"/>
  <c r="C24" i="4"/>
  <c r="D24" i="4"/>
  <c r="E24" i="4"/>
  <c r="F24" i="4"/>
  <c r="G24" i="4"/>
  <c r="H24" i="4"/>
  <c r="Q15" i="4"/>
  <c r="I15" i="4"/>
  <c r="C16" i="4"/>
  <c r="D16" i="4"/>
  <c r="E16" i="4"/>
  <c r="F16" i="4"/>
  <c r="G16" i="4"/>
  <c r="H16" i="4"/>
  <c r="G46" i="1"/>
  <c r="H46" i="1"/>
  <c r="M45" i="1"/>
  <c r="I15" i="1"/>
  <c r="C16" i="1"/>
  <c r="D16" i="1"/>
  <c r="E16" i="1"/>
  <c r="F16" i="1"/>
  <c r="G16" i="1"/>
  <c r="H16" i="1"/>
  <c r="Q15" i="1"/>
  <c r="I22" i="1"/>
  <c r="C23" i="1"/>
  <c r="D23" i="1"/>
  <c r="E23" i="1"/>
  <c r="F23" i="1"/>
  <c r="G23" i="1"/>
  <c r="H23" i="1"/>
  <c r="Q22" i="1"/>
  <c r="Q74" i="8"/>
  <c r="Q62" i="4"/>
  <c r="Q42" i="8"/>
  <c r="Q38" i="4"/>
  <c r="Q39" i="4"/>
  <c r="Q37" i="4"/>
  <c r="Q70" i="8"/>
  <c r="Q71" i="8"/>
  <c r="Q64" i="4"/>
  <c r="Q65" i="4"/>
  <c r="Q48" i="4"/>
  <c r="Q45" i="4"/>
  <c r="Q49" i="4"/>
  <c r="Q38" i="8"/>
  <c r="Q31" i="8"/>
  <c r="I5" i="4"/>
  <c r="C6" i="4"/>
  <c r="D6" i="4"/>
  <c r="E6" i="4"/>
  <c r="F6" i="4"/>
  <c r="G6" i="4"/>
  <c r="H6" i="4"/>
  <c r="Q5" i="4"/>
  <c r="Q72" i="8"/>
  <c r="Q63" i="4"/>
  <c r="S104" i="1"/>
  <c r="S105" i="1"/>
  <c r="Q14" i="1"/>
  <c r="Q39" i="8"/>
  <c r="Q37" i="8"/>
  <c r="Q33" i="8"/>
  <c r="Q32" i="8"/>
  <c r="Q34" i="8"/>
  <c r="Q30" i="4"/>
  <c r="Q21" i="8"/>
  <c r="Q25" i="8"/>
  <c r="Q24" i="8"/>
  <c r="Q13" i="15"/>
  <c r="I13" i="15"/>
  <c r="C14" i="15"/>
  <c r="D14" i="15"/>
  <c r="E14" i="15"/>
  <c r="F14" i="15"/>
  <c r="G14" i="15"/>
  <c r="H14" i="15"/>
  <c r="Q29" i="15"/>
  <c r="I29" i="15"/>
  <c r="C30" i="15"/>
  <c r="D30" i="15"/>
  <c r="E30" i="15"/>
  <c r="F30" i="15"/>
  <c r="G30" i="15"/>
  <c r="H30" i="15"/>
  <c r="I30" i="15"/>
  <c r="C31" i="15"/>
  <c r="D31" i="15"/>
  <c r="E31" i="15"/>
  <c r="F31" i="15"/>
  <c r="G31" i="15"/>
  <c r="H31" i="15"/>
  <c r="I31" i="15"/>
  <c r="C32" i="15"/>
  <c r="D32" i="15"/>
  <c r="E32" i="15"/>
  <c r="F32" i="15"/>
  <c r="G32" i="15"/>
  <c r="H32" i="15"/>
  <c r="I46" i="15"/>
  <c r="C47" i="15"/>
  <c r="D47" i="15"/>
  <c r="E47" i="15"/>
  <c r="F47" i="15"/>
  <c r="G47" i="15"/>
  <c r="H47" i="15"/>
  <c r="Q46" i="15"/>
  <c r="I5" i="15"/>
  <c r="C6" i="15"/>
  <c r="D6" i="15"/>
  <c r="E6" i="15"/>
  <c r="F6" i="15"/>
  <c r="G6" i="15"/>
  <c r="H6" i="15"/>
  <c r="I6" i="15"/>
  <c r="C7" i="15"/>
  <c r="D7" i="15"/>
  <c r="E7" i="15"/>
  <c r="F7" i="15"/>
  <c r="G7" i="15"/>
  <c r="H7" i="15"/>
  <c r="Q5" i="15"/>
  <c r="I22" i="15"/>
  <c r="C23" i="15"/>
  <c r="D23" i="15"/>
  <c r="E23" i="15"/>
  <c r="F23" i="15"/>
  <c r="G23" i="15"/>
  <c r="H23" i="15"/>
  <c r="Q22" i="15"/>
  <c r="I37" i="15"/>
  <c r="C38" i="15"/>
  <c r="D38" i="15"/>
  <c r="E38" i="15"/>
  <c r="F38" i="15"/>
  <c r="G38" i="15"/>
  <c r="H38" i="15"/>
  <c r="I38" i="15"/>
  <c r="C39" i="15"/>
  <c r="D39" i="15"/>
  <c r="E39" i="15"/>
  <c r="F39" i="15"/>
  <c r="G39" i="15"/>
  <c r="H39" i="15"/>
  <c r="I39" i="15"/>
  <c r="C40" i="15"/>
  <c r="D40" i="15"/>
  <c r="E40" i="15"/>
  <c r="F40" i="15"/>
  <c r="G40" i="15"/>
  <c r="H40" i="15"/>
  <c r="Q37" i="15"/>
  <c r="Q6" i="15"/>
  <c r="Q30" i="15"/>
  <c r="Q38" i="15"/>
  <c r="Q50" i="15"/>
  <c r="Q57" i="15"/>
  <c r="I61" i="15"/>
  <c r="C62" i="15"/>
  <c r="D62" i="15"/>
  <c r="E62" i="15"/>
  <c r="F62" i="15"/>
  <c r="G62" i="15"/>
  <c r="H62" i="15"/>
  <c r="I62" i="15"/>
  <c r="C63" i="15"/>
  <c r="D63" i="15"/>
  <c r="E63" i="15"/>
  <c r="F63" i="15"/>
  <c r="G63" i="15"/>
  <c r="H63" i="15"/>
  <c r="I63" i="15"/>
  <c r="C64" i="15"/>
  <c r="D64" i="15"/>
  <c r="E64" i="15"/>
  <c r="F64" i="15"/>
  <c r="G64" i="15"/>
  <c r="H64" i="15"/>
  <c r="I64" i="15"/>
  <c r="C65" i="15"/>
  <c r="D65" i="15"/>
  <c r="E65" i="15"/>
  <c r="F65" i="15"/>
  <c r="G65" i="15"/>
  <c r="H65" i="15"/>
  <c r="I65" i="15"/>
  <c r="C66" i="15"/>
  <c r="D66" i="15"/>
  <c r="E66" i="15"/>
  <c r="F66" i="15"/>
  <c r="G66" i="15"/>
  <c r="H66" i="15"/>
  <c r="I66" i="15"/>
  <c r="Q61" i="15"/>
  <c r="Q65" i="15"/>
  <c r="Q31" i="15"/>
  <c r="Q58" i="15"/>
  <c r="Q55" i="15"/>
  <c r="Q54" i="15"/>
  <c r="Q66" i="15"/>
  <c r="Q63" i="15"/>
  <c r="Q62" i="15"/>
  <c r="C13" i="2"/>
  <c r="B68" i="15"/>
  <c r="Q45" i="15"/>
  <c r="Q56" i="15"/>
  <c r="Q64" i="15"/>
  <c r="Q74" i="15"/>
  <c r="Q71" i="15"/>
  <c r="Q70" i="15"/>
  <c r="Q73" i="15"/>
  <c r="Q69" i="15"/>
  <c r="Q72" i="15"/>
  <c r="C14" i="2"/>
  <c r="B76" i="15"/>
  <c r="B76" i="8"/>
  <c r="B76" i="3"/>
  <c r="B76" i="1"/>
  <c r="B76" i="4"/>
  <c r="Q39" i="15"/>
  <c r="I23" i="15"/>
  <c r="C24" i="15"/>
  <c r="D24" i="15"/>
  <c r="E24" i="15"/>
  <c r="F24" i="15"/>
  <c r="G24" i="15"/>
  <c r="H24" i="15"/>
  <c r="Q23" i="15"/>
  <c r="Q6" i="4"/>
  <c r="I6" i="4"/>
  <c r="C7" i="4"/>
  <c r="D7" i="4"/>
  <c r="E7" i="4"/>
  <c r="F7" i="4"/>
  <c r="G7" i="4"/>
  <c r="H7" i="4"/>
  <c r="I24" i="4"/>
  <c r="C25" i="4"/>
  <c r="D25" i="4"/>
  <c r="E25" i="4"/>
  <c r="F25" i="4"/>
  <c r="G25" i="4"/>
  <c r="H25" i="4"/>
  <c r="Q24" i="4"/>
  <c r="Q33" i="4"/>
  <c r="I33" i="4"/>
  <c r="C34" i="4"/>
  <c r="D34" i="4"/>
  <c r="E34" i="4"/>
  <c r="F34" i="4"/>
  <c r="G34" i="4"/>
  <c r="H34" i="4"/>
  <c r="Q47" i="15"/>
  <c r="I47" i="15"/>
  <c r="C48" i="15"/>
  <c r="D48" i="15"/>
  <c r="E48" i="15"/>
  <c r="F48" i="15"/>
  <c r="G48" i="15"/>
  <c r="H48" i="15"/>
  <c r="I23" i="1"/>
  <c r="C24" i="1"/>
  <c r="D24" i="1"/>
  <c r="E24" i="1"/>
  <c r="F24" i="1"/>
  <c r="G24" i="1"/>
  <c r="H24" i="1"/>
  <c r="Q23" i="1"/>
  <c r="I46" i="1"/>
  <c r="C47" i="1"/>
  <c r="D47" i="1"/>
  <c r="E47" i="1"/>
  <c r="F47" i="1"/>
  <c r="G47" i="1"/>
  <c r="H47" i="1"/>
  <c r="Q46" i="1"/>
  <c r="Q16" i="8"/>
  <c r="I16" i="8"/>
  <c r="C17" i="8"/>
  <c r="D17" i="8"/>
  <c r="E17" i="8"/>
  <c r="F17" i="8"/>
  <c r="G17" i="8"/>
  <c r="H17" i="8"/>
  <c r="Q30" i="1"/>
  <c r="I30" i="1"/>
  <c r="C31" i="1"/>
  <c r="D31" i="1"/>
  <c r="E31" i="1"/>
  <c r="F31" i="1"/>
  <c r="G31" i="1"/>
  <c r="H31" i="1"/>
  <c r="Q63" i="1"/>
  <c r="I63" i="1"/>
  <c r="C64" i="1"/>
  <c r="D64" i="1"/>
  <c r="E64" i="1"/>
  <c r="F64" i="1"/>
  <c r="G64" i="1"/>
  <c r="H64" i="1"/>
  <c r="I40" i="15"/>
  <c r="C41" i="15"/>
  <c r="D41" i="15"/>
  <c r="E41" i="15"/>
  <c r="F41" i="15"/>
  <c r="G41" i="15"/>
  <c r="H41" i="15"/>
  <c r="Q40" i="15"/>
  <c r="I32" i="15"/>
  <c r="C33" i="15"/>
  <c r="D33" i="15"/>
  <c r="E33" i="15"/>
  <c r="F33" i="15"/>
  <c r="G33" i="15"/>
  <c r="H33" i="15"/>
  <c r="Q32" i="15"/>
  <c r="Q14" i="15"/>
  <c r="I14" i="15"/>
  <c r="C15" i="15"/>
  <c r="D15" i="15"/>
  <c r="E15" i="15"/>
  <c r="F15" i="15"/>
  <c r="G15" i="15"/>
  <c r="H15" i="15"/>
  <c r="I16" i="4"/>
  <c r="C17" i="4"/>
  <c r="D17" i="4"/>
  <c r="E17" i="4"/>
  <c r="F17" i="4"/>
  <c r="G17" i="4"/>
  <c r="H17" i="4"/>
  <c r="Q16" i="4"/>
  <c r="Q8" i="8"/>
  <c r="I8" i="8"/>
  <c r="C9" i="8"/>
  <c r="D9" i="8"/>
  <c r="E9" i="8"/>
  <c r="F9" i="8"/>
  <c r="G9" i="8"/>
  <c r="H9" i="8"/>
  <c r="I39" i="1"/>
  <c r="C40" i="1"/>
  <c r="D40" i="1"/>
  <c r="E40" i="1"/>
  <c r="F40" i="1"/>
  <c r="G40" i="1"/>
  <c r="H40" i="1"/>
  <c r="Q39" i="1"/>
  <c r="I7" i="15"/>
  <c r="C8" i="15"/>
  <c r="D8" i="15"/>
  <c r="E8" i="15"/>
  <c r="F8" i="15"/>
  <c r="G8" i="15"/>
  <c r="H8" i="15"/>
  <c r="Q7" i="15"/>
  <c r="I16" i="1"/>
  <c r="C17" i="1"/>
  <c r="D17" i="1"/>
  <c r="E17" i="1"/>
  <c r="F17" i="1"/>
  <c r="G17" i="1"/>
  <c r="H17" i="1"/>
  <c r="Q16" i="1"/>
  <c r="I6" i="1"/>
  <c r="C7" i="1"/>
  <c r="D7" i="1"/>
  <c r="E7" i="1"/>
  <c r="F7" i="1"/>
  <c r="G7" i="1"/>
  <c r="H7" i="1"/>
  <c r="Q6" i="1"/>
  <c r="I55" i="1"/>
  <c r="C56" i="1"/>
  <c r="D56" i="1"/>
  <c r="E56" i="1"/>
  <c r="F56" i="1"/>
  <c r="G56" i="1"/>
  <c r="H56" i="1"/>
  <c r="Q55" i="1"/>
  <c r="I41" i="4"/>
  <c r="C42" i="4"/>
  <c r="D42" i="4"/>
  <c r="E42" i="4"/>
  <c r="F42" i="4"/>
  <c r="G42" i="4"/>
  <c r="H42" i="4"/>
  <c r="Q41" i="4"/>
  <c r="I71" i="1"/>
  <c r="C72" i="1"/>
  <c r="D72" i="1"/>
  <c r="E72" i="1"/>
  <c r="F72" i="1"/>
  <c r="G72" i="1"/>
  <c r="H72" i="1"/>
  <c r="Q71" i="1"/>
  <c r="I72" i="1"/>
  <c r="C73" i="1"/>
  <c r="D73" i="1"/>
  <c r="E73" i="1"/>
  <c r="Q72" i="1"/>
  <c r="I56" i="1"/>
  <c r="C57" i="1"/>
  <c r="Q56" i="1"/>
  <c r="I17" i="4"/>
  <c r="C18" i="4"/>
  <c r="D18" i="4"/>
  <c r="E18" i="4"/>
  <c r="F18" i="4"/>
  <c r="G18" i="4"/>
  <c r="H18" i="4"/>
  <c r="Q17" i="4"/>
  <c r="I33" i="15"/>
  <c r="C34" i="15"/>
  <c r="D34" i="15"/>
  <c r="E34" i="15"/>
  <c r="F34" i="15"/>
  <c r="G34" i="15"/>
  <c r="H34" i="15"/>
  <c r="Q33" i="15"/>
  <c r="I24" i="1"/>
  <c r="C25" i="1"/>
  <c r="D25" i="1"/>
  <c r="E25" i="1"/>
  <c r="F25" i="1"/>
  <c r="G25" i="1"/>
  <c r="H25" i="1"/>
  <c r="Q24" i="1"/>
  <c r="Q82" i="4"/>
  <c r="Q80" i="4"/>
  <c r="Q78" i="4"/>
  <c r="Q79" i="4"/>
  <c r="Q77" i="4"/>
  <c r="Q81" i="4"/>
  <c r="Q78" i="15"/>
  <c r="Q81" i="15"/>
  <c r="Q77" i="15"/>
  <c r="Q80" i="15"/>
  <c r="Q79" i="15"/>
  <c r="Q82" i="15"/>
  <c r="I64" i="1"/>
  <c r="C65" i="1"/>
  <c r="D65" i="1"/>
  <c r="E65" i="1"/>
  <c r="F65" i="1"/>
  <c r="G65" i="1"/>
  <c r="H65" i="1"/>
  <c r="Q64" i="1"/>
  <c r="I17" i="1"/>
  <c r="C18" i="1"/>
  <c r="D18" i="1"/>
  <c r="E18" i="1"/>
  <c r="F18" i="1"/>
  <c r="G18" i="1"/>
  <c r="H18" i="1"/>
  <c r="Q17" i="1"/>
  <c r="I40" i="1"/>
  <c r="C41" i="1"/>
  <c r="D41" i="1"/>
  <c r="E41" i="1"/>
  <c r="F41" i="1"/>
  <c r="G41" i="1"/>
  <c r="H41" i="1"/>
  <c r="Q40" i="1"/>
  <c r="Q9" i="8"/>
  <c r="I9" i="8"/>
  <c r="C10" i="8"/>
  <c r="D10" i="8"/>
  <c r="E10" i="8"/>
  <c r="F10" i="8"/>
  <c r="G10" i="8"/>
  <c r="H10" i="8"/>
  <c r="I15" i="15"/>
  <c r="C16" i="15"/>
  <c r="D16" i="15"/>
  <c r="E16" i="15"/>
  <c r="F16" i="15"/>
  <c r="G16" i="15"/>
  <c r="H16" i="15"/>
  <c r="Q15" i="15"/>
  <c r="I31" i="1"/>
  <c r="C32" i="1"/>
  <c r="D32" i="1"/>
  <c r="E32" i="1"/>
  <c r="F32" i="1"/>
  <c r="G32" i="1"/>
  <c r="H32" i="1"/>
  <c r="Q31" i="1"/>
  <c r="Q48" i="15"/>
  <c r="I48" i="15"/>
  <c r="C49" i="15"/>
  <c r="D49" i="15"/>
  <c r="E49" i="15"/>
  <c r="F49" i="15"/>
  <c r="G49" i="15"/>
  <c r="H49" i="15"/>
  <c r="Q80" i="1"/>
  <c r="Q79" i="1"/>
  <c r="Q81" i="1"/>
  <c r="Q82" i="1"/>
  <c r="M81" i="1"/>
  <c r="Q78" i="1"/>
  <c r="M79" i="1"/>
  <c r="Q77" i="1"/>
  <c r="M82" i="1"/>
  <c r="B84" i="15"/>
  <c r="C15" i="2"/>
  <c r="B84" i="3"/>
  <c r="B84" i="8"/>
  <c r="B84" i="1"/>
  <c r="B84" i="4"/>
  <c r="Q42" i="4"/>
  <c r="I42" i="4"/>
  <c r="Q7" i="1"/>
  <c r="I7" i="1"/>
  <c r="C8" i="1"/>
  <c r="D8" i="1"/>
  <c r="E8" i="1"/>
  <c r="F8" i="1"/>
  <c r="G8" i="1"/>
  <c r="H8" i="1"/>
  <c r="I8" i="15"/>
  <c r="C9" i="15"/>
  <c r="D9" i="15"/>
  <c r="E9" i="15"/>
  <c r="F9" i="15"/>
  <c r="G9" i="15"/>
  <c r="H9" i="15"/>
  <c r="Q8" i="15"/>
  <c r="I41" i="15"/>
  <c r="C42" i="15"/>
  <c r="D42" i="15"/>
  <c r="E42" i="15"/>
  <c r="F42" i="15"/>
  <c r="G42" i="15"/>
  <c r="H42" i="15"/>
  <c r="Q41" i="15"/>
  <c r="I47" i="1"/>
  <c r="C48" i="1"/>
  <c r="D48" i="1"/>
  <c r="E48" i="1"/>
  <c r="F48" i="1"/>
  <c r="G48" i="1"/>
  <c r="H48" i="1"/>
  <c r="Q47" i="1"/>
  <c r="Q25" i="4"/>
  <c r="I25" i="4"/>
  <c r="C26" i="4"/>
  <c r="D26" i="4"/>
  <c r="E26" i="4"/>
  <c r="F26" i="4"/>
  <c r="G26" i="4"/>
  <c r="H26" i="4"/>
  <c r="I24" i="15"/>
  <c r="C25" i="15"/>
  <c r="D25" i="15"/>
  <c r="E25" i="15"/>
  <c r="F25" i="15"/>
  <c r="G25" i="15"/>
  <c r="H25" i="15"/>
  <c r="Q24" i="15"/>
  <c r="I17" i="8"/>
  <c r="C18" i="8"/>
  <c r="D18" i="8"/>
  <c r="E18" i="8"/>
  <c r="F18" i="8"/>
  <c r="G18" i="8"/>
  <c r="H18" i="8"/>
  <c r="Q17" i="8"/>
  <c r="Q34" i="4"/>
  <c r="I34" i="4"/>
  <c r="I7" i="4"/>
  <c r="C8" i="4"/>
  <c r="D8" i="4"/>
  <c r="E8" i="4"/>
  <c r="F8" i="4"/>
  <c r="G8" i="4"/>
  <c r="H8" i="4"/>
  <c r="Q7" i="4"/>
  <c r="Q78" i="8"/>
  <c r="Q82" i="8"/>
  <c r="Q79" i="8"/>
  <c r="Q77" i="8"/>
  <c r="Q81" i="8"/>
  <c r="Q80" i="8"/>
  <c r="I25" i="15"/>
  <c r="C26" i="15"/>
  <c r="D26" i="15"/>
  <c r="E26" i="15"/>
  <c r="F26" i="15"/>
  <c r="G26" i="15"/>
  <c r="H26" i="15"/>
  <c r="Q25" i="15"/>
  <c r="I48" i="1"/>
  <c r="C49" i="1"/>
  <c r="D49" i="1"/>
  <c r="E49" i="1"/>
  <c r="F49" i="1"/>
  <c r="G49" i="1"/>
  <c r="H49" i="1"/>
  <c r="Q48" i="1"/>
  <c r="Q9" i="15"/>
  <c r="I9" i="15"/>
  <c r="C10" i="15"/>
  <c r="D10" i="15"/>
  <c r="E10" i="15"/>
  <c r="F10" i="15"/>
  <c r="G10" i="15"/>
  <c r="H10" i="15"/>
  <c r="I49" i="15"/>
  <c r="Q49" i="15"/>
  <c r="Q26" i="4"/>
  <c r="I26" i="4"/>
  <c r="I8" i="1"/>
  <c r="C9" i="1"/>
  <c r="D9" i="1"/>
  <c r="E9" i="1"/>
  <c r="F9" i="1"/>
  <c r="G9" i="1"/>
  <c r="H9" i="1"/>
  <c r="Q8" i="1"/>
  <c r="Q89" i="4"/>
  <c r="Q87" i="4"/>
  <c r="Q90" i="4"/>
  <c r="Q85" i="4"/>
  <c r="Q88" i="4"/>
  <c r="Q86" i="4"/>
  <c r="B92" i="15"/>
  <c r="B92" i="4"/>
  <c r="B92" i="1"/>
  <c r="B92" i="8"/>
  <c r="B92" i="3"/>
  <c r="I16" i="15"/>
  <c r="C17" i="15"/>
  <c r="D17" i="15"/>
  <c r="E17" i="15"/>
  <c r="F17" i="15"/>
  <c r="G17" i="15"/>
  <c r="H17" i="15"/>
  <c r="Q16" i="15"/>
  <c r="I41" i="1"/>
  <c r="C42" i="1"/>
  <c r="D42" i="1"/>
  <c r="E42" i="1"/>
  <c r="F42" i="1"/>
  <c r="G42" i="1"/>
  <c r="H42" i="1"/>
  <c r="Q41" i="1"/>
  <c r="I65" i="1"/>
  <c r="C66" i="1"/>
  <c r="D66" i="1"/>
  <c r="E66" i="1"/>
  <c r="F66" i="1"/>
  <c r="G66" i="1"/>
  <c r="H66" i="1"/>
  <c r="Q65" i="1"/>
  <c r="I34" i="15"/>
  <c r="Q34" i="15"/>
  <c r="D57" i="1"/>
  <c r="E57" i="1"/>
  <c r="F57" i="1"/>
  <c r="G57" i="1"/>
  <c r="H57" i="1"/>
  <c r="M56" i="1"/>
  <c r="I8" i="4"/>
  <c r="C9" i="4"/>
  <c r="D9" i="4"/>
  <c r="E9" i="4"/>
  <c r="F9" i="4"/>
  <c r="G9" i="4"/>
  <c r="H9" i="4"/>
  <c r="Q8" i="4"/>
  <c r="I18" i="8"/>
  <c r="Q18" i="8"/>
  <c r="I42" i="15"/>
  <c r="Q42" i="15"/>
  <c r="Q87" i="1"/>
  <c r="Q88" i="1"/>
  <c r="Q90" i="1"/>
  <c r="Q85" i="1"/>
  <c r="Q89" i="1"/>
  <c r="Q86" i="1"/>
  <c r="Q89" i="15"/>
  <c r="Q85" i="15"/>
  <c r="Q88" i="15"/>
  <c r="Q90" i="15"/>
  <c r="Q87" i="15"/>
  <c r="Q86" i="15"/>
  <c r="Q10" i="8"/>
  <c r="I10" i="8"/>
  <c r="Q88" i="8"/>
  <c r="Q89" i="8"/>
  <c r="Q90" i="8"/>
  <c r="Q87" i="8"/>
  <c r="Q85" i="8"/>
  <c r="Q86" i="8"/>
  <c r="I32" i="1"/>
  <c r="C33" i="1"/>
  <c r="D33" i="1"/>
  <c r="E33" i="1"/>
  <c r="F33" i="1"/>
  <c r="G33" i="1"/>
  <c r="H33" i="1"/>
  <c r="Q32" i="1"/>
  <c r="I18" i="1"/>
  <c r="Q18" i="1"/>
  <c r="I25" i="1"/>
  <c r="C26" i="1"/>
  <c r="D26" i="1"/>
  <c r="E26" i="1"/>
  <c r="F26" i="1"/>
  <c r="G26" i="1"/>
  <c r="H26" i="1"/>
  <c r="Q25" i="1"/>
  <c r="Q18" i="4"/>
  <c r="I18" i="4"/>
  <c r="F73" i="1"/>
  <c r="G73" i="1"/>
  <c r="H73" i="1"/>
  <c r="M73" i="1"/>
  <c r="I73" i="1"/>
  <c r="C74" i="1"/>
  <c r="D74" i="1"/>
  <c r="E74" i="1"/>
  <c r="F74" i="1"/>
  <c r="G74" i="1"/>
  <c r="H74" i="1"/>
  <c r="Q73" i="1"/>
  <c r="I57" i="1"/>
  <c r="C58" i="1"/>
  <c r="D58" i="1"/>
  <c r="E58" i="1"/>
  <c r="F58" i="1"/>
  <c r="G58" i="1"/>
  <c r="H58" i="1"/>
  <c r="M57" i="1"/>
  <c r="Q57" i="1"/>
  <c r="I66" i="1"/>
  <c r="Q66" i="1"/>
  <c r="Q17" i="15"/>
  <c r="I17" i="15"/>
  <c r="C18" i="15"/>
  <c r="D18" i="15"/>
  <c r="E18" i="15"/>
  <c r="F18" i="15"/>
  <c r="G18" i="15"/>
  <c r="H18" i="15"/>
  <c r="Q96" i="4"/>
  <c r="Q98" i="4"/>
  <c r="Q93" i="4"/>
  <c r="Q95" i="4"/>
  <c r="Q94" i="4"/>
  <c r="Q97" i="4"/>
  <c r="Q33" i="1"/>
  <c r="I33" i="1"/>
  <c r="C34" i="1"/>
  <c r="D34" i="1"/>
  <c r="E34" i="1"/>
  <c r="F34" i="1"/>
  <c r="G34" i="1"/>
  <c r="H34" i="1"/>
  <c r="Q96" i="15"/>
  <c r="Q98" i="15"/>
  <c r="Q95" i="15"/>
  <c r="Q94" i="15"/>
  <c r="Q97" i="15"/>
  <c r="Q93" i="15"/>
  <c r="Q9" i="1"/>
  <c r="I9" i="1"/>
  <c r="C10" i="1"/>
  <c r="D10" i="1"/>
  <c r="E10" i="1"/>
  <c r="F10" i="1"/>
  <c r="G10" i="1"/>
  <c r="H10" i="1"/>
  <c r="Q49" i="1"/>
  <c r="I49" i="1"/>
  <c r="C50" i="1"/>
  <c r="D50" i="1"/>
  <c r="E50" i="1"/>
  <c r="F50" i="1"/>
  <c r="G50" i="1"/>
  <c r="H50" i="1"/>
  <c r="Q9" i="4"/>
  <c r="I9" i="4"/>
  <c r="C10" i="4"/>
  <c r="D10" i="4"/>
  <c r="E10" i="4"/>
  <c r="F10" i="4"/>
  <c r="G10" i="4"/>
  <c r="H10" i="4"/>
  <c r="I42" i="1"/>
  <c r="Q42" i="1"/>
  <c r="Q95" i="8"/>
  <c r="Q96" i="8"/>
  <c r="Q97" i="8"/>
  <c r="Q98" i="8"/>
  <c r="Q94" i="8"/>
  <c r="Q93" i="8"/>
  <c r="I10" i="15"/>
  <c r="Q10" i="15"/>
  <c r="I26" i="1"/>
  <c r="Q26" i="1"/>
  <c r="Q93" i="1"/>
  <c r="Q94" i="1"/>
  <c r="Q98" i="1"/>
  <c r="Q97" i="1"/>
  <c r="M97" i="1"/>
  <c r="M96" i="1"/>
  <c r="Q96" i="1"/>
  <c r="Q95" i="1"/>
  <c r="M95" i="1"/>
  <c r="Q26" i="15"/>
  <c r="I26" i="15"/>
  <c r="Q34" i="1"/>
  <c r="I34" i="1"/>
  <c r="I50" i="1"/>
  <c r="Q50" i="1"/>
  <c r="I58" i="1"/>
  <c r="Q58" i="1"/>
  <c r="I10" i="4"/>
  <c r="Q10" i="4"/>
  <c r="Q10" i="1"/>
  <c r="I10" i="1"/>
  <c r="I18" i="15"/>
  <c r="Q18" i="15"/>
  <c r="I74" i="1"/>
  <c r="Q74" i="1"/>
</calcChain>
</file>

<file path=xl/sharedStrings.xml><?xml version="1.0" encoding="utf-8"?>
<sst xmlns="http://schemas.openxmlformats.org/spreadsheetml/2006/main" count="3445" uniqueCount="816">
  <si>
    <t>S</t>
  </si>
  <si>
    <t>M</t>
  </si>
  <si>
    <t>T</t>
  </si>
  <si>
    <t>W</t>
  </si>
  <si>
    <t>F</t>
  </si>
  <si>
    <t>MAY</t>
  </si>
  <si>
    <t>JAN</t>
  </si>
  <si>
    <t>FEB</t>
  </si>
  <si>
    <t>MAR</t>
  </si>
  <si>
    <t>JUL</t>
  </si>
  <si>
    <t>AUG</t>
  </si>
  <si>
    <t>SEP</t>
  </si>
  <si>
    <t>APR</t>
  </si>
  <si>
    <t>JUN</t>
  </si>
  <si>
    <t>OCT</t>
  </si>
  <si>
    <t>NOV</t>
  </si>
  <si>
    <t>DEC</t>
  </si>
  <si>
    <t>Week #</t>
  </si>
  <si>
    <t>Angela Move-in</t>
  </si>
  <si>
    <t>Michael Move-in</t>
  </si>
  <si>
    <t>Thanksgiving Break</t>
  </si>
  <si>
    <t>Winterbreak:</t>
  </si>
  <si>
    <t>Angela</t>
  </si>
  <si>
    <t>Springbreak:</t>
  </si>
  <si>
    <t>3/27/17 - 3/31/17</t>
  </si>
  <si>
    <t>12/17/16 - 1/9/17</t>
  </si>
  <si>
    <t>Michael</t>
  </si>
  <si>
    <t>沧州世窗</t>
  </si>
  <si>
    <t>苏州</t>
  </si>
  <si>
    <t>南京</t>
  </si>
  <si>
    <t>无锡</t>
  </si>
  <si>
    <t>深圳</t>
  </si>
  <si>
    <t>Shirley Paris</t>
  </si>
  <si>
    <t>Readiness Review - Ocal</t>
  </si>
  <si>
    <t>Ocal，Turkey，ATM training &amp; SCAMPI B</t>
  </si>
  <si>
    <t>Turkey Planning Skype</t>
  </si>
  <si>
    <t>北京东方网力/郑州宇通/新益华/上海评估王平</t>
  </si>
  <si>
    <t>12/24/16 - 1/22/17</t>
  </si>
  <si>
    <t>3/13/17 - 3/19/17</t>
  </si>
  <si>
    <t>12/23/17 - 1/21/18</t>
  </si>
  <si>
    <t>3/12/18 - 3/18/18</t>
  </si>
  <si>
    <t>Chinese New Year</t>
  </si>
  <si>
    <t>QingMing</t>
  </si>
  <si>
    <t>23-27 金鑫评估，27-29福州，29飞美国</t>
  </si>
  <si>
    <t>北京职信鼎诚  10-14</t>
  </si>
  <si>
    <t>石家庄光之翼  27-31</t>
  </si>
  <si>
    <t>54所小型评估？？回美？</t>
  </si>
  <si>
    <t>16-18 Intro培训，19-20  东方网力培训，21苏轨院</t>
  </si>
  <si>
    <t>长春万易</t>
  </si>
  <si>
    <t>#1</t>
  </si>
  <si>
    <t>#2</t>
  </si>
  <si>
    <t>#3</t>
  </si>
  <si>
    <t>#4</t>
  </si>
  <si>
    <t>#5</t>
  </si>
  <si>
    <t>#6</t>
  </si>
  <si>
    <t>#8</t>
  </si>
  <si>
    <t>#9</t>
  </si>
  <si>
    <t>#10</t>
  </si>
  <si>
    <t>#11</t>
  </si>
  <si>
    <t>#12</t>
  </si>
  <si>
    <t>Re-arrange the orders and add in the 6th day for L4</t>
  </si>
  <si>
    <t>Shanghai Betasoft 4级</t>
  </si>
  <si>
    <t>回美</t>
  </si>
  <si>
    <t>TurkTrust - Ocal</t>
  </si>
  <si>
    <t xml:space="preserve">Partner Workshop, Alexandria, VA </t>
  </si>
  <si>
    <t>杭州登虹 23991 春节1/28</t>
  </si>
  <si>
    <t>新益华 28646</t>
  </si>
  <si>
    <t>Open</t>
  </si>
  <si>
    <t>中科宇图 28648</t>
  </si>
  <si>
    <t xml:space="preserve">Mebitech Planning SKYPE - Tentative </t>
  </si>
  <si>
    <t>1/21 MG ORD-EWR</t>
  </si>
  <si>
    <t>Shijiazhuang, 1/31 PEK-ORD</t>
  </si>
  <si>
    <t>湖南佳瑛 23440, 16 &amp;18 TurkTrust RR 8AM</t>
  </si>
  <si>
    <t>Japan with MG 12-17</t>
  </si>
  <si>
    <t>AG &amp; SM Mexico 3/25 - 4/1</t>
  </si>
  <si>
    <t>* Overide # of days each appraisal takes (Col E) if needed.</t>
  </si>
  <si>
    <t>* Enter info to blue highlighted cells</t>
  </si>
  <si>
    <t>Mebitech</t>
  </si>
  <si>
    <t>东方网力</t>
  </si>
  <si>
    <t>郑州宇通</t>
  </si>
  <si>
    <t>4/29-5/1 Holidays</t>
  </si>
  <si>
    <t>4/1-4 Holidays</t>
  </si>
  <si>
    <t>Need travel time from Turkey</t>
  </si>
  <si>
    <t>TurkTrust 27865</t>
  </si>
  <si>
    <t>No restriction. Start anytime</t>
  </si>
  <si>
    <t>杭州登虹 23991</t>
  </si>
  <si>
    <t>湖南佳瑛 23440</t>
  </si>
  <si>
    <t>ChangChun WanYi</t>
  </si>
  <si>
    <t>ShangHai Betasoft</t>
  </si>
  <si>
    <t>Days</t>
  </si>
  <si>
    <t>Level</t>
  </si>
  <si>
    <t>Comments</t>
  </si>
  <si>
    <t>Passed 60-day</t>
  </si>
  <si>
    <t>Ending Date</t>
  </si>
  <si>
    <t>Starting Date</t>
  </si>
  <si>
    <t>Earliest Starting Date</t>
  </si>
  <si>
    <t>Client</t>
  </si>
  <si>
    <t>Year</t>
  </si>
  <si>
    <t>ID</t>
  </si>
  <si>
    <t>注释</t>
  </si>
  <si>
    <t>结束时间</t>
  </si>
  <si>
    <t>开始时间</t>
  </si>
  <si>
    <t>天数</t>
  </si>
  <si>
    <t>等级</t>
  </si>
  <si>
    <t>客户</t>
  </si>
  <si>
    <t>年份</t>
  </si>
  <si>
    <t>新益华 28646, confirmed</t>
  </si>
  <si>
    <t>1/11 ORD-PEK, 14 新益华</t>
  </si>
  <si>
    <t>Ankara, Intro to CMMI</t>
  </si>
  <si>
    <t xml:space="preserve">亿得力-Syed </t>
  </si>
  <si>
    <t>王平 （苏州）22-26 南京ICT</t>
  </si>
  <si>
    <t>北京12:30李海波/54所/中秋节 （54所）</t>
  </si>
  <si>
    <t>中科宇图</t>
  </si>
  <si>
    <t>宇通 20%</t>
  </si>
  <si>
    <t>宇通 40%</t>
  </si>
  <si>
    <t>培训About 5</t>
  </si>
  <si>
    <t>Revenue</t>
  </si>
  <si>
    <t>Cost</t>
  </si>
  <si>
    <t>2016年 Income Summary</t>
  </si>
  <si>
    <t>Income in USD</t>
  </si>
  <si>
    <t>Income in RMB</t>
  </si>
  <si>
    <t>韩老师</t>
  </si>
  <si>
    <t>（确认合同）</t>
  </si>
  <si>
    <t>网力(应收帐）</t>
  </si>
  <si>
    <t>#7 (应收帐）</t>
  </si>
  <si>
    <t>王平  2/19/2017</t>
  </si>
  <si>
    <t>新益华 2/23/2017</t>
  </si>
  <si>
    <t>新益华 3/20/2017</t>
  </si>
  <si>
    <t xml:space="preserve"> （4550+3990） 4/3/2017</t>
  </si>
  <si>
    <t>（2/24 1859.54 4/10 1767）</t>
  </si>
  <si>
    <t>殷雪峰，北京杰软3级</t>
  </si>
  <si>
    <t>见8507</t>
  </si>
  <si>
    <t>有韩老师7万rmb</t>
  </si>
  <si>
    <t>苏州云政网络</t>
  </si>
  <si>
    <t>Mebitech SCAMPI B Turkey</t>
  </si>
  <si>
    <t>应收：83156.56</t>
  </si>
  <si>
    <t>清明</t>
  </si>
  <si>
    <t>苏州云政网络 （应收 ￥71202.73）</t>
  </si>
  <si>
    <t>殷学峰-杰软</t>
  </si>
  <si>
    <t>殷雪峰-北明兆业</t>
  </si>
  <si>
    <t>Paul</t>
  </si>
  <si>
    <t>天津5级</t>
  </si>
  <si>
    <t>甘肃紫光</t>
  </si>
  <si>
    <t>企业</t>
  </si>
  <si>
    <t>评估日期</t>
  </si>
  <si>
    <t>评估师</t>
  </si>
  <si>
    <t>南京苏轨院</t>
  </si>
  <si>
    <t>北京国遥</t>
  </si>
  <si>
    <t>北京长能</t>
  </si>
  <si>
    <t>苏州辉创</t>
  </si>
  <si>
    <t>石家庄明达</t>
  </si>
  <si>
    <t>石家庄华网</t>
  </si>
  <si>
    <t>合同</t>
  </si>
  <si>
    <t>付款1</t>
  </si>
  <si>
    <t>日期1</t>
  </si>
  <si>
    <t>付款2</t>
  </si>
  <si>
    <t>日期2</t>
  </si>
  <si>
    <t>付款3</t>
  </si>
  <si>
    <t>日期3</t>
  </si>
  <si>
    <t>总付款</t>
  </si>
  <si>
    <t>还款率</t>
  </si>
  <si>
    <t>飞美国 AG+ MG</t>
  </si>
  <si>
    <t>郑州宇通预评估 2天， 6/1-6/2，6/5 AG和MG开始实习</t>
  </si>
  <si>
    <t>28-30端午节， 29-31 石家庄</t>
  </si>
  <si>
    <t>殷学峰，CMMI3 BMZY， 福州 敏捷培训</t>
  </si>
  <si>
    <t>6/12 东方网力  Intro to CMMI 培训， 北京</t>
  </si>
  <si>
    <t>福州长威</t>
  </si>
  <si>
    <t>北京新宇</t>
  </si>
  <si>
    <t>天津5级预评估 长威敏捷培训</t>
  </si>
  <si>
    <t>王平-苏州</t>
  </si>
  <si>
    <t>王保平</t>
  </si>
  <si>
    <t>是否确认？</t>
  </si>
  <si>
    <t>Y</t>
  </si>
  <si>
    <t>N</t>
  </si>
  <si>
    <t xml:space="preserve">6.26 东方网力下午，6.29.2017 辉创启动    敏捷培训 30、1 </t>
  </si>
  <si>
    <t>Larry</t>
  </si>
  <si>
    <t>应收款：78528.23, 收到7/8</t>
  </si>
  <si>
    <t>天津天地伟业5级， AG 17 飞美国</t>
  </si>
  <si>
    <t>王老师-CMMI5级北京</t>
  </si>
  <si>
    <t xml:space="preserve">Tuekey SCAMPI B Mebtech </t>
  </si>
  <si>
    <t>9/1 Michael Move in</t>
  </si>
  <si>
    <t xml:space="preserve">8/19-21 送Angela,   8/14-18 苏轨院 CMMI3级评估 Paul   </t>
  </si>
  <si>
    <t>7/Doc App, 8-15/希腊</t>
  </si>
  <si>
    <t>东方网力 ML5 10/26 - 11/3</t>
  </si>
  <si>
    <t>Mebitech - 3 Turkey 10/1 - 6</t>
  </si>
  <si>
    <t>东方网力 24-25预评估, 王平26-30</t>
  </si>
  <si>
    <t xml:space="preserve">CMMI 2.0 Upgrade Training </t>
  </si>
  <si>
    <t>TurnningPoint ML4 评估 9/11-12 HM training. 13-20 Onsite</t>
  </si>
  <si>
    <t>TurningPoint ML4</t>
  </si>
  <si>
    <t>Yao</t>
  </si>
  <si>
    <t>Syed</t>
  </si>
  <si>
    <t>王老师CMMI5级预评估 9-10 + HM training</t>
  </si>
  <si>
    <t>国开行</t>
  </si>
  <si>
    <t>？</t>
  </si>
  <si>
    <t xml:space="preserve"> 9/18-19 东方网力预评估 韩老师, Mebitech RR</t>
  </si>
  <si>
    <t xml:space="preserve">6/Doc App 4:15P, 1924 Springbrook Square Drive, Naperville, Shilla </t>
  </si>
  <si>
    <t>MG 3/10-18 Spring break,</t>
  </si>
  <si>
    <t>AG 3/24-4/1 Spring Break</t>
  </si>
  <si>
    <t>4.30-5.1劳动节</t>
  </si>
  <si>
    <t>福州高级别培训ATM黄燕飞</t>
  </si>
  <si>
    <t>北京回美</t>
  </si>
  <si>
    <t>北京新宇复评（珠海）</t>
  </si>
  <si>
    <t>付款跟踪</t>
  </si>
  <si>
    <t>备注：我的评估</t>
  </si>
  <si>
    <t>备注：其他评估师</t>
  </si>
  <si>
    <t>咨询师</t>
  </si>
  <si>
    <t>李少杰</t>
  </si>
  <si>
    <t>79800， 10/20/2016， all clear</t>
  </si>
  <si>
    <t>51600, 4/27/27</t>
  </si>
  <si>
    <t>29968, 5/19/2017</t>
  </si>
  <si>
    <t>47088, 12/20/16</t>
  </si>
  <si>
    <t>高山</t>
  </si>
  <si>
    <t>韩大雄、高山</t>
  </si>
  <si>
    <t>高山,韩大雄</t>
  </si>
  <si>
    <t>萨纳斯5级评估，济南</t>
  </si>
  <si>
    <t>潜在客户</t>
  </si>
  <si>
    <t>圣世信通5级</t>
  </si>
  <si>
    <t>东方网力5级</t>
  </si>
  <si>
    <t>青岛萨纳斯5级</t>
  </si>
  <si>
    <t>北京新宇-珠海</t>
  </si>
  <si>
    <t>黄雁飞</t>
  </si>
  <si>
    <t>9.5W 11/05/2017</t>
  </si>
  <si>
    <t>开发票， 收到115000 12/3</t>
  </si>
  <si>
    <t>2.15-2.21春节, 23-25 贾老师</t>
  </si>
  <si>
    <t>4.5-6 清明， 26-27 预评估和培训</t>
  </si>
  <si>
    <t>福州恒峰（黄）</t>
  </si>
  <si>
    <t>郑州天迈 （宋）</t>
  </si>
  <si>
    <t>天津天地伟业</t>
  </si>
  <si>
    <t>王平-苏州 长沙</t>
  </si>
  <si>
    <t>Shirley 2.17-26</t>
  </si>
  <si>
    <t>支付</t>
  </si>
  <si>
    <t xml:space="preserve">29673， </t>
  </si>
  <si>
    <t xml:space="preserve">4/29-5/1 Holidays, </t>
  </si>
  <si>
    <t>支付 76157RMB。5/5，5/26 高</t>
  </si>
  <si>
    <t>87907+90000+1252 8/3+7/25+7/24 高</t>
  </si>
  <si>
    <t>支付78528 7/8 高</t>
  </si>
  <si>
    <t>25834+50000 10/8 高 + 12615 飞机 微信</t>
  </si>
  <si>
    <t>1.1 元旦，</t>
  </si>
  <si>
    <t>25000+50000, 11/13, 5954+45000+50000, 12/19</t>
  </si>
  <si>
    <t>95000 11/05, 机票</t>
  </si>
  <si>
    <t>140240 2/19 佳英和登弘</t>
  </si>
  <si>
    <t>71202 5/4 云证网络</t>
  </si>
  <si>
    <t>应支付高山19万</t>
  </si>
  <si>
    <t>1859+8507+1767 USD</t>
  </si>
  <si>
    <t>26826 USD 4/18</t>
  </si>
  <si>
    <t>29968 USD 5/19,  差第二期</t>
  </si>
  <si>
    <t>4517+4715，差30USD</t>
  </si>
  <si>
    <t>255000 USD 10/23</t>
  </si>
  <si>
    <t xml:space="preserve">50000+26000 12/9, </t>
  </si>
  <si>
    <t>金额RMB</t>
  </si>
  <si>
    <t>金额USD</t>
  </si>
  <si>
    <t>29968USD</t>
  </si>
  <si>
    <t>76000+93000+190000</t>
  </si>
  <si>
    <t>实付</t>
  </si>
  <si>
    <t>应付</t>
  </si>
  <si>
    <t>2/5 100000</t>
  </si>
  <si>
    <t>PAB onsite</t>
  </si>
  <si>
    <t>许继5级评估-北京</t>
  </si>
  <si>
    <t>嘉和美康5级评估-北京</t>
  </si>
  <si>
    <t>合力亿捷5级评估-北京</t>
  </si>
  <si>
    <t>May Day 4/30 Workshop</t>
  </si>
  <si>
    <t>周老师</t>
  </si>
  <si>
    <t>长软</t>
  </si>
  <si>
    <t>合力忆捷（周）</t>
  </si>
  <si>
    <t>631所-4？</t>
  </si>
  <si>
    <t>Etiya Option 1: 10/1-5; Option 2: 11/29-12/3, Option 3(best option): 11/5-9. SCAMPI B &amp; ATM training: Sept. 3-5</t>
  </si>
  <si>
    <t xml:space="preserve">土耳其Intro training Etiya </t>
  </si>
  <si>
    <t>ASIS 20-25紫光评估</t>
  </si>
  <si>
    <t>26下午 研讨会 27美国</t>
  </si>
  <si>
    <t>5/1-2 Capability Counts 5/3 AgileCxo</t>
  </si>
  <si>
    <t>福州恒锋CMMI5</t>
  </si>
  <si>
    <t>郑州CMMI5</t>
  </si>
  <si>
    <t>付了16万到公司账号</t>
  </si>
  <si>
    <t>全部支付了</t>
  </si>
  <si>
    <t>许继集团（朱）</t>
  </si>
  <si>
    <t>嘉和美康（朱）</t>
  </si>
  <si>
    <t>第二期付款支付了</t>
  </si>
  <si>
    <t>望海（Jim）</t>
  </si>
  <si>
    <t>预评估+HM 6.6-8</t>
  </si>
  <si>
    <t>曼陀罗软件 (贾-无锡)</t>
  </si>
  <si>
    <t>南京擎天（贾老师）</t>
  </si>
  <si>
    <t>望海CMMI5评估</t>
  </si>
  <si>
    <t>ASIS</t>
  </si>
  <si>
    <t>周老师5级预评估+HM培训</t>
  </si>
  <si>
    <t>开行敏捷培训6.4-5；望海预评估+HM；CSM公开课</t>
  </si>
  <si>
    <t>Fly Beijing</t>
  </si>
  <si>
    <t>Scrum@Scale培训，Boston</t>
  </si>
  <si>
    <t xml:space="preserve">Translation Deadline; Paris、Basouluona </t>
  </si>
  <si>
    <t>Intro to CMMI (长软、国开行、长威、明达、？）需确认！</t>
  </si>
  <si>
    <r>
      <t>5000 演讲 CMMI与敏捷-</t>
    </r>
    <r>
      <rPr>
        <b/>
        <sz val="10"/>
        <color rgb="FFFF0000"/>
        <rFont val="Calibri"/>
        <family val="2"/>
      </rPr>
      <t>需确认！</t>
    </r>
    <r>
      <rPr>
        <sz val="10"/>
        <color theme="1"/>
        <rFont val="Calibri"/>
        <family val="2"/>
      </rPr>
      <t>；Fly US</t>
    </r>
  </si>
  <si>
    <t xml:space="preserve">还是期望6.28 以后 </t>
  </si>
  <si>
    <t>擎天HM，见老板</t>
  </si>
  <si>
    <t>6.16-18端午节 预评估 6.11-15 待定</t>
  </si>
  <si>
    <t>廊坊-周岩</t>
  </si>
  <si>
    <t>预评估+HM-Done</t>
  </si>
  <si>
    <t>6.16-18端午节;曼陀罗预评估+HM（无锡）；擎天HM培训</t>
  </si>
  <si>
    <t>王平</t>
  </si>
  <si>
    <t>南天软件</t>
  </si>
  <si>
    <t>南天股份</t>
  </si>
  <si>
    <t>2019</t>
  </si>
  <si>
    <t>2/4-10春节</t>
  </si>
  <si>
    <t>数码医疗-5级评估</t>
  </si>
  <si>
    <t>无锡曼陀罗5级评估</t>
  </si>
  <si>
    <t>志晟廊坊5级</t>
  </si>
  <si>
    <t>长威启动；南天预评估；长软10.12-18</t>
  </si>
  <si>
    <t xml:space="preserve"> 廊坊预评估+HM；</t>
  </si>
  <si>
    <t>Intro to CMMI 培训，张昆</t>
  </si>
  <si>
    <t xml:space="preserve">TID Conference 16-18; </t>
  </si>
  <si>
    <t>南京擎天预评估；（？？远程）</t>
  </si>
  <si>
    <t>南京擎天预评估；（？？远程）21号 孙春艳 敏捷讲座</t>
  </si>
  <si>
    <t>10.1-10.7国庆， 刘总尽快建立合同。</t>
  </si>
  <si>
    <t>智卓-杨</t>
  </si>
  <si>
    <t>长威预评估，南京擎天5级</t>
  </si>
  <si>
    <t>长软预评估+HM，fly to Turkey, Moon Festival</t>
  </si>
  <si>
    <t>ASIS预评估，Fly to Beijing, 深圳杨总预评估+HM</t>
  </si>
  <si>
    <t>National Day, Fly to Chicago, Fly to Beijing</t>
  </si>
  <si>
    <t>王平5级评估?</t>
  </si>
  <si>
    <t>27号深圳培训CSM</t>
  </si>
  <si>
    <t>收到17万 到高中温账户</t>
  </si>
  <si>
    <t>93000 还没付，TMC收到 14797 USD</t>
  </si>
  <si>
    <t>16.5到公司账户</t>
  </si>
  <si>
    <t>太平洋保险</t>
  </si>
  <si>
    <t>22-26 ASIS SCAMPI A appraisal Turkey</t>
  </si>
  <si>
    <t>APH 培训？（1天）</t>
  </si>
  <si>
    <t>收到10万，9/1 收到周岩18万</t>
  </si>
  <si>
    <t>太保5级？</t>
  </si>
  <si>
    <t>SAS done</t>
  </si>
  <si>
    <t>2.16-2.22 春节 SAS done</t>
  </si>
  <si>
    <t>需确认</t>
  </si>
  <si>
    <t>梁培林1</t>
  </si>
  <si>
    <t>智卓-杨 年底</t>
  </si>
  <si>
    <t>12/14开始</t>
  </si>
  <si>
    <t>北京5级评估-用友 1340</t>
  </si>
  <si>
    <t>太保预评估</t>
  </si>
  <si>
    <t>深圳杨总国泰安4级</t>
  </si>
  <si>
    <t>南天5级， 王平预评估+HM ？李少杰</t>
  </si>
  <si>
    <t>推2天</t>
  </si>
  <si>
    <t>4.5-7清明节</t>
  </si>
  <si>
    <t>国庆节 29-1号</t>
  </si>
  <si>
    <t>4.29-5.1国庆节</t>
  </si>
  <si>
    <t>南天股份5级评估 1244</t>
  </si>
  <si>
    <t>太保5级2168</t>
  </si>
  <si>
    <t>周老师? David Yang</t>
  </si>
  <si>
    <t>David Yang</t>
  </si>
  <si>
    <t>Michael Graduation Ceremony</t>
  </si>
  <si>
    <t>俞 -2 5--6月 待定</t>
  </si>
  <si>
    <t>梁培林2 ？</t>
  </si>
  <si>
    <t>梁培林3 ？</t>
  </si>
  <si>
    <t>梁培林4 ？</t>
  </si>
  <si>
    <t>梁培林-2173</t>
  </si>
  <si>
    <t>SCAMPI V1.3</t>
  </si>
  <si>
    <t>CMMI-DEV v1.3</t>
  </si>
  <si>
    <t>Team Leader</t>
  </si>
  <si>
    <t>Aug 07, 2018 to Aug 13, 2018</t>
  </si>
  <si>
    <t>CLOSED</t>
  </si>
  <si>
    <t>[delete]</t>
  </si>
  <si>
    <t>260: Beijing-Neusoft-Viewhigh-2018-7</t>
  </si>
  <si>
    <t>Jul 01, 2018 to Jul 07, 2018</t>
  </si>
  <si>
    <t>261: Wuxi--MandalaT-2018-8</t>
  </si>
  <si>
    <t>Aug 14, 2018 to Aug 20, 2018</t>
  </si>
  <si>
    <t>263: Sinosoft-2018-9</t>
  </si>
  <si>
    <t>Sep 04, 2018 to Sep 10, 2018</t>
  </si>
  <si>
    <t>264: Raisesun-2018-9</t>
  </si>
  <si>
    <t>Sep 11, 2018 to Sep 17, 2018</t>
  </si>
  <si>
    <t>503: ASIS-Turkey-2018-10</t>
  </si>
  <si>
    <t>Oct 22, 2018 to Oct 26, 2018</t>
  </si>
  <si>
    <t>937: Beijing-GWSSI-2018-10</t>
  </si>
  <si>
    <t>Oct 12, 2018 to Oct 18, 2018</t>
  </si>
  <si>
    <t>1242: ShenZhen-GTA-2018-11-16</t>
  </si>
  <si>
    <t>Nov 16, 2018 to Nov 21, 2018</t>
  </si>
  <si>
    <t>1243: Wangping-2018-12</t>
  </si>
  <si>
    <t>Dec 17, 2018 to Dec 23, 2018</t>
  </si>
  <si>
    <t>OPEN</t>
  </si>
  <si>
    <t>1244: Nantian-gufen-2019-1</t>
  </si>
  <si>
    <t>Jan 04, 2019 to Jan 10, 2019</t>
  </si>
  <si>
    <t>1340: Yonyou Broadcast &amp;Telecom-2019</t>
  </si>
  <si>
    <t>Jan 22, 2019 to Jan 28, 2019</t>
  </si>
  <si>
    <t>1826: Ebaonet-2019-2</t>
  </si>
  <si>
    <t>Feb 21, 2019 to Feb 27, 2019</t>
  </si>
  <si>
    <t>2131: Beijing Anrong ML5 3-30</t>
  </si>
  <si>
    <t>Mar 29, 2019 to Apr 04, 2019</t>
  </si>
  <si>
    <t>2167: Beijing TJTLT ML5 2019-1</t>
  </si>
  <si>
    <t>Jan 14, 2019 to Jan 21, 2019</t>
  </si>
  <si>
    <t>2168: Shanghai-Pacific-Insurance-2019-3</t>
  </si>
  <si>
    <t>Mar 12, 2019 to Mar 18, 2019</t>
  </si>
  <si>
    <t>2169: Zhizhuo ML5 2019-3</t>
  </si>
  <si>
    <t>Mar 22, 2019 to Mar 28, 2019</t>
  </si>
  <si>
    <t>2170: Wuhan-David-2019-5</t>
  </si>
  <si>
    <t>May 02, 2019 to May 08, 2019</t>
  </si>
  <si>
    <t>2171: Beijing Everbright Bank 2019-6</t>
  </si>
  <si>
    <t>Jun 11, 2019 to Jun 17, 2019</t>
  </si>
  <si>
    <t>2173: LPL 2019-6</t>
  </si>
  <si>
    <t>Jun 18, 2019 to Jun 24, 2019</t>
  </si>
  <si>
    <t>9795: Hangzhou Starsino Technology Co., Ltd.</t>
  </si>
  <si>
    <t>SCAMPI v1.1</t>
  </si>
  <si>
    <t>CMMI v1.1 SE</t>
  </si>
  <si>
    <t>Jul 30, 2007 to Aug 04, 2007</t>
  </si>
  <si>
    <t>9796: Hangzhou Eastelsoft Co., Ltd.</t>
  </si>
  <si>
    <t>CMMI v1.1 SW</t>
  </si>
  <si>
    <t>Aug 06, 2007 to Aug 10, 2007</t>
  </si>
  <si>
    <t>9881: Chinasoft International L3</t>
  </si>
  <si>
    <t>Aug 15, 2007 to Aug 20, 2007</t>
  </si>
  <si>
    <t>10228: TurningPoint ML2</t>
  </si>
  <si>
    <t>SCAMPI v1.2</t>
  </si>
  <si>
    <t>CMMI-DEV v1.2</t>
  </si>
  <si>
    <t>Nov 15, 2007 to Nov 19, 2007</t>
  </si>
  <si>
    <t>10437: Sichuan ChangHong ML3</t>
  </si>
  <si>
    <t>Dec 24, 2007 to Dec 30, 2007</t>
  </si>
  <si>
    <t>16096: QinHuangDao Yandayanruan Information System Ltd.</t>
  </si>
  <si>
    <t>Jan 23, 2011 to Jan 28, 2011</t>
  </si>
  <si>
    <t>16432: Evecom Technology Co,. Ltd. CMMI ML3</t>
  </si>
  <si>
    <t>Jun 27, 2011 to Jul 02, 2011</t>
  </si>
  <si>
    <t>16609: Beijing Leading People Information Technology Co.,</t>
  </si>
  <si>
    <t>Jun 20, 2011 to Jun 25, 2011</t>
  </si>
  <si>
    <t>16893: Jiangsu Huichuang CMMI 3</t>
  </si>
  <si>
    <t>Aug 22, 2011 to Aug 27, 2011</t>
  </si>
  <si>
    <t>17068: Beijing ShenZhou CMMI 3</t>
  </si>
  <si>
    <t>Dec 11, 2011 to Dec 16, 2011</t>
  </si>
  <si>
    <t>17118: Beijing CMMI 3</t>
  </si>
  <si>
    <t>Oct 17, 2011 to Oct 22, 2011</t>
  </si>
  <si>
    <t>17360: Yayuanjing CMMI - CISDI</t>
  </si>
  <si>
    <t>Nov 13, 2011 to Nov 18, 2011</t>
  </si>
  <si>
    <t>17362: Yayuanjing CMMI -3</t>
  </si>
  <si>
    <t>Jun 24, 2012 to Jun 29, 2012</t>
  </si>
  <si>
    <t>17363: CMMI HM - 1</t>
  </si>
  <si>
    <t>May 17, 2012 to May 22, 2012</t>
  </si>
  <si>
    <t>17364: Henan CMMI3 - Sept 2012</t>
  </si>
  <si>
    <t>Sep 09, 2012 to Sep 14, 2012</t>
  </si>
  <si>
    <t>17668: Changsha Nov11 SCAMPI A</t>
  </si>
  <si>
    <t>Team Member</t>
  </si>
  <si>
    <t>Nov 29, 2011 to Dec 06, 2011</t>
  </si>
  <si>
    <t>18116: Shijiazhuang Tianyuan CMMI3</t>
  </si>
  <si>
    <t>Sep 08, 2013 to Sep 13, 2013</t>
  </si>
  <si>
    <t>18118: Hebei Chinasoft 7-2014</t>
  </si>
  <si>
    <t>Jul 27, 2014 to Aug 01, 2014</t>
  </si>
  <si>
    <t>18119: Yao</t>
  </si>
  <si>
    <t>Apr 22, 2012 to Apr 27, 2012</t>
  </si>
  <si>
    <t>18293: Yao - Nanjing</t>
  </si>
  <si>
    <t>Jul 01, 2012 to Jul 06, 2012</t>
  </si>
  <si>
    <t>18294: Shandong CMMI3 - Nov 2012</t>
  </si>
  <si>
    <t>Nov 18, 2012 to Nov 23, 2012</t>
  </si>
  <si>
    <t>18522: Beijing CMMI3 - Dec 2012 UEC</t>
  </si>
  <si>
    <t>Dec 12, 2012 to Dec 17, 2012</t>
  </si>
  <si>
    <t>19065: Harbin YJ CMMI3 - Oct 2012</t>
  </si>
  <si>
    <t>Oct 08, 2012 to Oct 13, 2012</t>
  </si>
  <si>
    <t>19066: Nanchang CMMI3 - Oct 2012</t>
  </si>
  <si>
    <t>Oct 15, 2012 to Oct 20, 2012</t>
  </si>
  <si>
    <t>19494: Henan Chuangyuan CMMI 3 - Dec. 2012</t>
  </si>
  <si>
    <t>Dec 19, 2012 to Dec 24, 2012</t>
  </si>
  <si>
    <t>20398: Xiamen Kaiya 2013</t>
  </si>
  <si>
    <t>Jul 04, 2013 to Jul 09, 2013</t>
  </si>
  <si>
    <t>20401: MAPUNI-CMMI3</t>
  </si>
  <si>
    <t>Aug 29, 2013 to Sep 03, 2013</t>
  </si>
  <si>
    <t>20402: Fujian Sanao 2013</t>
  </si>
  <si>
    <t>Jun 27, 2013 to Jul 02, 2013</t>
  </si>
  <si>
    <t>20403: Guangdong Zhaobang Smartech 2013</t>
  </si>
  <si>
    <t>Jun 20, 2013 to Jun 25, 2013</t>
  </si>
  <si>
    <t>20404: EarthView Image Inc - CMMI 3 - 2013</t>
  </si>
  <si>
    <t>Oct 15, 2013 to Oct 20, 2013</t>
  </si>
  <si>
    <t>20982: Fuzhou HongXiang Nov 2013</t>
  </si>
  <si>
    <t>Nov 14, 2013 to Nov 19, 2013</t>
  </si>
  <si>
    <t>20983: Xi'an Jiaotong University Jump Network Technology</t>
  </si>
  <si>
    <t>Dec 13, 2013 to Dec 18, 2013</t>
  </si>
  <si>
    <t>20984: Changchun WHY-E CMMI3 2013-12</t>
  </si>
  <si>
    <t>Dec 19, 2013 to Dec 24, 2013</t>
  </si>
  <si>
    <t>21674: Beijing Jiuzhou - 1-2014</t>
  </si>
  <si>
    <t>Jan 18, 2014 to Jan 24, 2014</t>
  </si>
  <si>
    <t>21675: Boss Software 2013-12-Waiver</t>
  </si>
  <si>
    <t>Dec 25, 2013 to Dec 30, 2013</t>
  </si>
  <si>
    <t>21863: Kingnod 2014-4</t>
  </si>
  <si>
    <t>Apr 17, 2014 to Apr 22, 2014</t>
  </si>
  <si>
    <t>21864: King Star - 2014-4</t>
  </si>
  <si>
    <t>Apr 23, 2014 to Apr 28, 2014</t>
  </si>
  <si>
    <t>21911: MAPUNI ML5 SCAMPI A</t>
  </si>
  <si>
    <t>Mar 03, 2014 to Mar 20, 2014</t>
  </si>
  <si>
    <t>21959: Automation-3-2014</t>
  </si>
  <si>
    <t>Mar 22, 2014 to Mar 27, 2014</t>
  </si>
  <si>
    <t>22005: Corporation Friend Soft -6-2014</t>
  </si>
  <si>
    <t>Jun 09, 2014 to Jun 14, 2014</t>
  </si>
  <si>
    <t>22006: Tianchang Weiye - 6-2014</t>
  </si>
  <si>
    <t>Jun 16, 2014 to Jun 21, 2014</t>
  </si>
  <si>
    <t>22244: Evecom-6-2014</t>
  </si>
  <si>
    <t>Jun 23, 2014 to Jun 27, 2014</t>
  </si>
  <si>
    <t>22245: Fuzhou-Dijia-11-29-2014</t>
  </si>
  <si>
    <t>Nov 29, 2014 to Dec 03, 2014</t>
  </si>
  <si>
    <t>22246: Beijing Yuxin-12-2014</t>
  </si>
  <si>
    <t>Dec 19, 2014 to Dec 24, 2014</t>
  </si>
  <si>
    <t>22673: Suzhou Whetron - 8-2014</t>
  </si>
  <si>
    <t>Aug 17, 2014 to Aug 22, 2014</t>
  </si>
  <si>
    <t>22674: Fuzhou-ZhiYong-8-2014</t>
  </si>
  <si>
    <t>Aug 30, 2014 to Sep 04, 2014</t>
  </si>
  <si>
    <t>22676: EWS-2015-10</t>
  </si>
  <si>
    <t>Oct 17, 2015 to Oct 22, 2015</t>
  </si>
  <si>
    <t>22797: Mingda-7-2015</t>
  </si>
  <si>
    <t>Jul 06, 2015 to Jul 11, 2015</t>
  </si>
  <si>
    <t>23200: Gansu-UNIS CMMI3 1-11-2015</t>
  </si>
  <si>
    <t>Jan 11, 2015 to Jan 16, 2015</t>
  </si>
  <si>
    <t>23201: Zhuhai-NewSky-12-2014</t>
  </si>
  <si>
    <t>Dec 12, 2014 to Dec 17, 2014</t>
  </si>
  <si>
    <t>23440: Hunan Jiaying 2017-1</t>
  </si>
  <si>
    <t>Jan 15, 2017 to Jan 19, 2017</t>
  </si>
  <si>
    <t>23991: Hangzhou Closeli 2017-1</t>
  </si>
  <si>
    <t>Jan 21, 2017 to Jan 25, 2017</t>
  </si>
  <si>
    <t>23992: ITLogica-2015-7</t>
  </si>
  <si>
    <t>Jul 23, 2015 to Jul 28, 2015</t>
  </si>
  <si>
    <t>23993: UEC-2015-12</t>
  </si>
  <si>
    <t>Dec 13, 2015 to Dec 17, 2015</t>
  </si>
  <si>
    <t>23994: UNIFUN-5-2015</t>
  </si>
  <si>
    <t>May 07, 2015 to May 12, 2015</t>
  </si>
  <si>
    <t>23995: TPGSI-ML4-9-2017</t>
  </si>
  <si>
    <t>Sep 13, 2017 to Sep 20, 2017</t>
  </si>
  <si>
    <t>23996: Beijing JRSoft 2017-4</t>
  </si>
  <si>
    <t>Apr 24, 2017 to Apr 28, 2017</t>
  </si>
  <si>
    <t>25333: Evecom ML5 SCAMPI A</t>
  </si>
  <si>
    <t>Oct 09, 2015 to Oct 16, 2015</t>
  </si>
  <si>
    <t>25666: Suzhou-Suda-2015-11-18</t>
  </si>
  <si>
    <t>Nov 18, 2015 to Nov 23, 2015</t>
  </si>
  <si>
    <t>25667: Suzhou-weThink-2015-12-3</t>
  </si>
  <si>
    <t>Dec 03, 2015 to Dec 07, 2015</t>
  </si>
  <si>
    <t>26689: Nanjing ICT - 2016-10</t>
  </si>
  <si>
    <t>Oct 22, 2016 to Oct 26, 2016</t>
  </si>
  <si>
    <t>26690: Nanjing-Tiansu-5-2016 26690</t>
  </si>
  <si>
    <t>May 16, 2016 to May 21, 2016</t>
  </si>
  <si>
    <t>26691: Saitron 6-2016 26691</t>
  </si>
  <si>
    <t>Jun 03, 2016 to Jun 08, 2016</t>
  </si>
  <si>
    <t>26838: Nanjing-TEBA-5-2016 26838</t>
  </si>
  <si>
    <t>May 22, 2016 to May 27, 2016</t>
  </si>
  <si>
    <t>27214: Suzhou JET 7-20-2016</t>
  </si>
  <si>
    <t>Jul 20, 2016 to Jul 24, 2016</t>
  </si>
  <si>
    <t>27334: Nanjing-Co-Lander-7-25-2016</t>
  </si>
  <si>
    <t>Jul 25, 2016 to Jul 29, 2016</t>
  </si>
  <si>
    <t>27335: Wuxi Anzhentong 2016-7-30</t>
  </si>
  <si>
    <t>Jul 30, 2016 to Aug 03, 2016</t>
  </si>
  <si>
    <t>27336: Nanjing-Kingdom-2016-8-7</t>
  </si>
  <si>
    <t>Aug 07, 2016 to Aug 11, 2016</t>
  </si>
  <si>
    <t>27768: FineGold Shanghai - 9-23-2016</t>
  </si>
  <si>
    <t>Sep 23, 2016 to Sep 27, 2016</t>
  </si>
  <si>
    <t>27865: TurkTrust 2017</t>
  </si>
  <si>
    <t>Feb 13, 2017 to Feb 18, 2017</t>
  </si>
  <si>
    <t>27968: Beijing Credit and Future - 2016-10-10</t>
  </si>
  <si>
    <t>Oct 10, 2016 to Oct 14, 2016</t>
  </si>
  <si>
    <t>27969: Shijiazhuang - 2016-10</t>
  </si>
  <si>
    <t>Oct 27, 2016 to Oct 31, 2016</t>
  </si>
  <si>
    <t>28158: Beijing-BMZY-2017-6-5</t>
  </si>
  <si>
    <t>Jun 05, 2017 to Jun 09, 2017</t>
  </si>
  <si>
    <t>28159: Changchun WHY-E 2016-12</t>
  </si>
  <si>
    <t>Dec 14, 2016 to Dec 18, 2016</t>
  </si>
  <si>
    <t>28160: Shanghai Betasoft 2016-12</t>
  </si>
  <si>
    <t>Dec 07, 2016 to Dec 13, 2016</t>
  </si>
  <si>
    <t>28644: Hunan Yi Tong 8-26-2017</t>
  </si>
  <si>
    <t>Aug 26, 2017 to Aug 30, 2017</t>
  </si>
  <si>
    <t>28645: Tianmaes-ML5-1-2018</t>
  </si>
  <si>
    <t>Jan 16, 2018 to Jan 22, 2018</t>
  </si>
  <si>
    <t>28646: Xinyihua 2017-2</t>
  </si>
  <si>
    <t>Feb 22, 2017 to Feb 28, 2017</t>
  </si>
  <si>
    <t>28647: MAPUNI-2017-3</t>
  </si>
  <si>
    <t>Mar 20, 2017 to Mar 26, 2017</t>
  </si>
  <si>
    <t>28648: Suzhou YZWL-2017-3</t>
  </si>
  <si>
    <t>Mar 27, 2017 to Mar 31, 2017</t>
  </si>
  <si>
    <t>28803: Beijing SunKing-11-2017</t>
  </si>
  <si>
    <t>Nov 06, 2017 to Nov 13, 2017</t>
  </si>
  <si>
    <t>28804: NetPosa-CMMI5-2017-10</t>
  </si>
  <si>
    <t>Oct 26, 2017 to Nov 02, 2017</t>
  </si>
  <si>
    <t>28805: Mebitech 2017-10</t>
  </si>
  <si>
    <t>Oct 01, 2017 to Oct 06, 2017</t>
  </si>
  <si>
    <t>29673: Tiandy-7-2017</t>
  </si>
  <si>
    <t>Jul 17, 2017 to Jul 24, 2017</t>
  </si>
  <si>
    <t>30121: HengFeng-ML5-2018-1</t>
  </si>
  <si>
    <t>Jan 09, 2018 to Jan 15, 2018</t>
  </si>
  <si>
    <t>30122: Beijing-Xuji-CMMI5-2018-3</t>
  </si>
  <si>
    <t>Mar 11, 2018 to Mar 17, 2018</t>
  </si>
  <si>
    <t>31051: Sarnath 2017-12</t>
  </si>
  <si>
    <t>Dec 08, 2017 to Dec 14, 2017</t>
  </si>
  <si>
    <t>31052: NewSky 2017-12</t>
  </si>
  <si>
    <t>Dec 03, 2017 to Dec 07, 2017</t>
  </si>
  <si>
    <t>31298: HollyCRM 2018-3</t>
  </si>
  <si>
    <t>Mar 25, 2018 to Mar 31, 2018</t>
  </si>
  <si>
    <t>31299: Beijing-Goodwill-2018-3</t>
  </si>
  <si>
    <t>Mar 18, 2018 to Mar 24, 2018</t>
  </si>
  <si>
    <t>32055: Beijing-Nantian-2018-11</t>
  </si>
  <si>
    <t>Nov 09, 2018 to Nov 15, 2018</t>
  </si>
  <si>
    <t>32457: GS-UNIS-2018-4</t>
  </si>
  <si>
    <t>Apr 20, 2018 to Apr 25, 2018</t>
  </si>
  <si>
    <t>欢欢广大银行4级</t>
  </si>
  <si>
    <t>?</t>
  </si>
  <si>
    <t>智卓-杨 5级复评</t>
  </si>
  <si>
    <t>广州</t>
  </si>
  <si>
    <t>David Yang 武汉</t>
  </si>
  <si>
    <t>编号</t>
  </si>
  <si>
    <t>名称</t>
  </si>
  <si>
    <t>级别</t>
  </si>
  <si>
    <t>开始</t>
  </si>
  <si>
    <t>结束</t>
  </si>
  <si>
    <t>60天</t>
  </si>
  <si>
    <t>确定</t>
  </si>
  <si>
    <t>备注</t>
  </si>
  <si>
    <t>开始2</t>
  </si>
  <si>
    <t>贾老师</t>
  </si>
  <si>
    <t>孙春艳讲座、河南郑州？南天预评估</t>
  </si>
  <si>
    <t>北京通建泰利特智能系统工程 ML5 2170</t>
  </si>
  <si>
    <t xml:space="preserve"> 中科通达 武汉 5级 -贾 2167</t>
  </si>
  <si>
    <t>争取提前2周</t>
  </si>
  <si>
    <t xml:space="preserve">6月3日 Angela summer intern moving in. </t>
  </si>
  <si>
    <t>用友广电</t>
  </si>
  <si>
    <t>和段会计确认尾款</t>
  </si>
  <si>
    <t>杨琦说年会收到尾款</t>
  </si>
  <si>
    <t>周说年后支付</t>
  </si>
  <si>
    <t>太保/北塔启动会</t>
  </si>
  <si>
    <t>广州预评估</t>
  </si>
  <si>
    <t>CMMI 入门培训</t>
  </si>
  <si>
    <t>清明节5-7</t>
  </si>
  <si>
    <t>收到</t>
  </si>
  <si>
    <t>作业时间</t>
  </si>
  <si>
    <t>分数</t>
  </si>
  <si>
    <t>y = 0.3754x + 37.124</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</si>
  <si>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</si>
  <si>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</si>
  <si>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</si>
  <si>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</si>
  <si>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</si>
  <si>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</si>
  <si>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</si>
  <si>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</si>
  <si>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</si>
  <si>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</si>
  <si>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</si>
  <si>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</si>
  <si>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bdeba9a5-448c-4a95-a33b-08a13146a989</t>
  </si>
  <si>
    <t>CB_Block_0</t>
  </si>
  <si>
    <t>㜸〱敤㕣㕢㙣ㅣ㔷ㄹ摥ㄹ敦慣㜷搶㜶散挶改㈵改捤扤㕦ㅣ㙤攳㌴愱㉤㈵愴扥㌴㠹摢㕣摣搸㐹愹㑡搹㡥㜷捦搸㤳散捣㍡㌳戳㑥㕣㐲㐹愱戴㤴㠲㔰换〳戴ㄴ愸ち慡攰〵愹㍣㔴㉤㤴〷㈴㈴㄰㙡ㄱてㄵㄲて㐸㙤㠵㐰〸㠴㈲昱搲㠷㑡攵晢捥捣散捥敥㝡挷敥戶〵〷㜹㤲晤㜳收摣捦昹慦攷晦捦㈴愵愴㔲愹昷昱昰㕦㍥㘹㈶㉥㤹㕥昲㝣㘱攷挷㉢攵戲㈸晡㔶挵昱昲愳慥㙢㉣敤户㍣扦ぢㄵ㌲〵ぢ攵㥥㔶昰慣㠷㐴戶戰㈸㕣て㤵戴㔴㉡㥢搵㔵㤴戳ㄳ晥〶愲ㄷ㥤慤㝡搳〰㌳攳㘳㠷㘶㡦愱搷㘹扦攲㡡慤㐳㐷㠳戶扢㐶㐶昲㈳昹ㅤ㈳摢戶攵户㙤ㅤㅡ慦㤶晤慡㉢㜶㌹愲敡扢㐶㜹敢搰㔴㜵戶㙣ㄵ敦ㄶ㑢㌳㤵攳挲搹㈵㘶户摤㍣㙢散戸㜵㘴挷捥㥤收㙤户摤摡㡢愱㔳〷挷挷愶㕣㘱㝡ㅦ㔱㥦ㅡ愷扣㘳㐲ㄴ㉤慥㑤〸搷㜲收昲攳㘳昸ㅢ㥢㍦摥㙥挹㑦捦ぢ攱㜳㘸攱ち愷㈸㍣ㅤつ㝢散㔱捦慢摡ぢ摣㍣摤摥㠳愵ㄶつ捦搷散㜱㔱㉥敢㜶搴㙢搶㍥㠴扤㉢ㅢ㑢扤昶戴㜰㍣换户ㄶ㉤㝦㈹㘳捦愰愳㔲㥦㝤挴ㄳ㠷つ㘷㑥ㅣ㌴㙣愱搹㝢慢㔶㈹ㅤ㍣愹慥敢愲㉥攲ㄳ㤳换捦㡦㝡昶昸扣攱捡ㄹ㜹摣㤸㠴扡㝢摣㘲㘳摤慢摡昷换愹换ㄱ搸攷㌵敤敢愱攴愸攱搶㙡づ户慦ㄹ㉥扥㜱〶㌷戵慦ㅦ摢愳挶㌶㌷戴㙦㈳户戲戱戶搲ㄳ搲户摣㔱㉣㐶捦㄰㜴ㄳ㘴〹㠸㐰㍤㐷搰㐳搰ぢ愰愴晦つ㉥㠹㌷㘴㤱㕡㌰搴挲慣㕡㈸慡㠵㤲㕡㄰㙡挱㔴ぢ㜳㙡㘱㕥㉤㔸㙡攱㤸㕡㌸㡥㍡搱㤳敤敥㔶挳㘷收昱㑢晢ㅦ摥慢㑤㍥昹昴㘳㙦晦昰敦敥㙣敦〶㔴扡㈷㥣搴㠴㙢㥣〴愹搵愹㜸㝢ㅥ㍣戱ㅡ慥〰㔳㤸㍢捤㕢捣㤱㤱搲捥㙤挶捤㠶挶㘵㈵㈰扦㠱㔰〶㔰户搷扣搷㜲㑡㤵㤳ㄲ㜷㤷㡣ㄹ㥥愸㙦摣㜰㔸㌶㔶愹㍡㈵敦攲攵ぢ愷㝤挳ㄷ㕢㥡换敡㥤戴㌴㥢〶㕢〹㑦㡥㜷㔹㜳戳愳㐶戹㉡㐶㑦㔹㐱昱愵㑤挵昶㤴㕢㤹㙤㕦扡挷ㄵ㈷㙡愵㉤㌳ㅡ㠵㔰㕢㤴㝤户慣㌲㈸ち收㌵㌴㍥㕦昱㠴㈳愷㌷㙣㑦㔹挵攳挲㥤ㄶㄴ㠹愲㈴㤷㝡㍥㡢㐲慥ㅦ㍥攴㘰愱攰搶搲㤵昱㕣昳捥㔳㍥㤸㔹㤴㌰摦〵攱晡㑢㌳挶㙣㔹㕣搰㔰㈵ㄸㄳ〵㥢ㅢ戲昷㔴㡡㔵㙦扣攲昸㙥愵摣㔸㌲㕡㕡㌴㈰㘹㑡〷㉡㈵㤱㑥愷愴㔰㠰挰敤敡㔲㤴搴㡤敤㜹㐱㈲㈲㠶㘲㌲昲㐵㡤㘴㤷㍦㡣搵㘱ㄵ㘵㐱㥡㔴慦㕥愱㌳捥㔷捡㤸〴づ㡣慤㠹晡㠳㠳㕥扦㐲户㌵捣㝤扣㤵㔵㜵㌰㕣晤㥤㡢挲昱昷ㄹ㑥愹㉣摣㐴敤愷㜰㐶㝡㍦㠰㜶ㄶ〲愱敤敥㔱搵㈹愷㤴㈵敤愴㔵昲攷㌳昳挲㥡㥢昷㤱〷つ㤹捤㜲㙢㕢ㅥ晤㍣㘴改ㅢ〹〶〱㜲戹㔴㘶ㄳ㉢㘵㜲㜸㔲ㅡ愵㔳〲㉦㌷〸㜲戶㙢攰攵㕥㜳㡦㔵昶㐵㈰㤴晢㑤㘰㈴搰㙡ㄲ㝤㝤㈴㔱搷㈸〶ち㘳㤳㌹づ㉡㌵㉣挷㕦慡昳㙤ぢ㤷〴㐴戴㉥ぢ搶㥣㉣愰㈸㘸㤴〷〹扣〶愲㘹㤲〶挹㤵㘳㐴㐴㌶㐸搰散攸戹㤱挸㔸㍦㐱㐶愰㝥㥣〸㔹㝢㕢㝢ㄹ㐱㘲㙦㈵㔲㌶㙡换㡦敢搲㙣㌹㕢㍥㤰㘶攷㘳攳昴ぢ〸㉥㈴戸㠸㘰㌳㠰昲㔷㐸㌸㑡㌹愴ㅢㅦ晤㘲扣敢㤷㄰㕣ち〰昹愴㔳收㠴愲㡡㌶搴㙡散㐸搶敢㠳㥤㉣㡤攲㐰ㄴ搱㌲慥搹㤹㝤戶㐴㜴㘸㜵慥つ㕤㥢㤶㍡昶摡昶戴ㄹ㕦づ㈹㌲愱㙡㝣慤㉢㔴㡤㙦〴慢㜶愸户㉥㐷㔳㝤㠸攰ち㠰㐰戱搰搸㕤㥤㌵㑦㜳昲㥣㌰㠹〲㐳愸㐳攵ㅥㄲ㌱捤晦〴〱搷㜲㜴㔹户㥦㘹ちづ㥢攷扣晤扣戵㍤㙦㠷㐸㙦搲㤹敢㍡㠷扥愲て㘸㐱㕦〹昶㔲晥摣㔶扦㕣㡤㘲晤ㅡ㠲㙢〱㥡昴ぢ㑦摥ㅦ搴㑢㈰㑤㘲㍢㠶戹㡤昴戸㐸ぢ㜷㘶㘹㐱㐸敤搳㙢捥ㄸ敥㥣昰攱扤㤸㥣㠰ㅤ㕣㜱㕤㔱挶㠱戶㈴㌳㜸㜶戹戰㌱搳摢攳㔶㙣收慦摢挷摥㌹愱ㄸ搲㘹戵㉢搵㘴ㅦ㈷搸㤹㌱㝦㔳㡣㜲愸㝦㙦㙥㉦㈴㘲㡤ㅡ挹㡢敤㤲捦㤶敢㤲愴〳㐹㜲㍤戶㔵扦〱〰㔲㐲昹㘳㕢㠹㌲捣㙡㕢㘵戵㐶㙢㤵摥扤㠴㤳㐹㤳晦戰㐵㡥昴〴捥摡㌱昸づ扣㍥㝢摡戲㙢挲愲挷㥥ㄲ㙥ㄱ㝥〵慢㉣㜲㠱㑢㤶愲㘶㕤㔶㥣㈳戲愲慢慢攵㉣㥤攰㕢㤳㜴搲㈴㈵ㄲ戹㍤戱㌰攱ㅣ㕥㈷㉡扡㈰㈹㔴ㄲ摣㐲㌵〹㐴捡㘳摤㜵ㄱ搳㠱㠸挹㘳攳昴㥢〸戶ㄱ㡣〰㘸扦㠷愴㔹敤挶㌳ㄴ搶扤㐸㜷㜶愱㤰捡ㄲつ搲㍤昸㐶㕢㘱戵㠳挳散㈴昸〴㐰㤳昹㐳攷㘳〲㈱㑡㤴挷〸㤱搶㤲㙥ㅥ戵挴㐹搲挰〶ㄳ㐱愵昱慡攷㔷㙣㐶㤵晡捣㠹捡挱㡡㍦㘱㜹ぢ㠸㐲つ㥡㘱攲摥㜹攱㠰扡㕣搸㍥㑤㜹㤵㠵〵㔱搲捤改㑡ㄵ愲㙤㜲㘲㉤ㅣ捡戱㍥搸㤲昲㕣慥㉡㜸㍡㍢ㅢ愳ぢ㐵㥥㠸攱㙢愵㈷㜶㔵㥥㙦ㅥ晡晡敢㍢㍡㘳昹㘵搱㘳〶㑣挷㜴搶挴㉥㈲㙡㔰敡㌶㘷收㕤㈱㈶晡捣扤慥㔵㉡㕢㡥㈰㌲㘰㘳㌲㔰户㕦捣㈱㐲㌰㔵㘱晣慦攲昴㤹㌳慥攱㜸ぢ〶㠳㠹㑢ㅢㅢ摥㘴㐸㐴㌳挷㉣挷挳㌰ㄲ㡢㑣昷㥢搳昳㤵㤳㠸搶㔶㙤㘷慦戱攰慤〹慣㤰攸㠳㐷愲㐶㔱ㄵ㔵㔵戲㙡戶㔳晣昰㐰㥥㑡㙤挷㉦㑤㈰㜱㤵搲攸㉦㑦搰摥戴敢挳昸っ敤㜴捥愹ㄷ㤱愳㕡㘶㔷愲ㄴ㈶愷敡户戲捤㙤〰㜷敤㍤㌲㔹㡦捡㝤愸㜸戵㐶て㝦㠲㡣㤷㘴㔱ぢ㠲搰㍦户㈱㈰ㄵ收㤱㜲挰㠱挰㌸摦㥡挹㉦㘷捡㍡愴扥つ昵攴ㅥ㐴㤱㝡捤晤挶慣㈸㈳ㄶ㙤ㅢ晥㠶攰㠵㘶慣㙤㤴扤戰㙣扣㘲摢〶㐹㡢㘴㌹㕤㌴㐸挱愳㔵扦㜲挰㜲㜴ㄳ㐰搲㕦㤸㘵㥣㐲㤶㜱㑡㘶昵㥡㠷ㄹㄶ㤴㘹昶㔵㤹㌳㕣换㥦户慤㘲㤶㉦っ摤慤〹㥡〴㤳㔳昲㐶㑦㈴㌳㠶㥡慣昹㈳㌰搹扣㍣搰㥤㠷ㅣ攵搶ㄱ晤愰㕣㔵挹攰㡦搲愱㘳〹〲㐶㝡㐹昵摢搱㥢㈶㙦㐶㐰攴挸攷㙣㜴晦攲散ㄷ㤱ㄳ昸攵㠸昵〴ㄲ㠱㐷㌰㈶攴改摥捥㤸㐷ㅣ换〷昶㠸戱㍤㤶㍦攱〱攵〰㐸捡攳敤ㄶ㠹搵㔸愳攱㥡㔶戸扣戵愸㐱㑤㕣搶㕡ㅥ搷ㅢ㔷㉦㔳ㅣ㘸㤴㤸㈲㔹愹㤲搴㉣换捣㜱㉤愹ㅡ㐵㉡敥㐸摢㈸㐹㙥搳晡扥㔳㡡㝣〸挵㈴㘹㈶愵敦㤲㠴㠲㈰㉦愹〳㍡㡡晥晡㘴昲㠸㐵㙢㘸〳攴愸愷㠲扣扥㌰ㅣ㌸㠹㉢㈷㈵㤱ぢ摦挰摦ㅢ挲攴愱慡摦㔰㘲㥣ㅡっ㑢㐶换攵㐳づ慣㠴愲攱㤶搶〸㑢㘳㙤㠱㠶㤱摣搹愹昶て戶㌷挶㠸㈱ㅢ㌲㈴㤲攰〷〶ㅢ㠲戹㘲搱㔴㕡㘷㝤摣敡㕡㜶㤶㙦〷㠴攱㐸っ㑣晢愵〹戱㈸捤戰扡㈵㍦㈸ㅢ搴㑥㡢㔲㡥敡收攸慣〷㤵敥㔳㡥㠷㈹挹攰扡㜹㤸㙥㈹㕣㘰㠰搸つ㔳㔳㐵ㅦ㘱摤㕡〷㍣ㄹ慣ㅤ散㘰㐷㠲戰〹慤㌳㑡搰㑣〲攱㌶㉥㠲扣搳㈱㐶㈱㐸㑤昹晣㙢户昲散㌳㝣㝥戲㍢ㄵ㈵㐲㈶㘲愸㉢挱㝡〰㜲攳㔱㐹㜲搱㘰ㄴ㉣て㈴㥢ㄴ㕡扤㔱ㅥ㑤㡣㍥㥡㝣慥㡦ㅢ㍣㡣㘳昵㤳㙤捡戸攳收㕢搰愶攵愵つ收愴㔳㉣㔷㑢㐲慡攲㐸㔶㑢㡤扣㈶昰㈵慦晦〵摣㤴戰㉦攱愶㑣攲㈸挵㈵ㄳ㐹㥤摢摤晡愷搱㕣ち㌹昴ㄱ挸㌶〶ㅦㄳ摣㜲㌲ㄸ搶㜲㐷㠱昶攱挶晡攵〵㜹㜱づ㈲慤㈵㡢戲㙣㍦敥攲搵㈲挸㤲摢㘲搵昶㔷昶㔷㘸戳挷戲昶㔹㐱搶㥡挰ㄱ搶ㄹ〸扣㑣〶挶㐸㠷摣挱㑥㔲㘷挳挸敥搹㉦捡搷搴搹摤愱昱愱㌰扥换㔳㔰ち扢ち㐶愲挱慤搶慤㙥㠵㤱㕦㕡摥晡ㅤ〰ち㐳挰㌴㘸㔱㌳㌰㜰挶㤰㕥搹挰㘱㌰㌲㈱㍡ㅡて愴㌲㐶㌹〸㠷㍤㤰〶㙥攲㐱㝡愶〲㈵攴㙦㤲㤷挲愲㝢㠹挳㌶㡥㐰ㄵ昷㠲愶捣㈹挳挷搵ㄷ㘷㜳㔳昶㘸愹㐴㜳ㄷ晥戹㌵㠱㔵㕣摢〸捣搱㑤㑤ㄷ戲攴㥡㘸摦㕤搵㔴㄰㕥ㄴ摣㍥㤱摦㘷昸挵昹㘹㝦㈹戸戴搵㈹㐹㘸扦㠴㍦㘲搹搱㘹㌳愷ㅤ㕥㐲㕤攴摥攷㡥㍢㤵㤳㡥㥣㤷收昱挶ㅦ慤㔸扤扢㥢㤳捣愵摥挷ㅦ昹愸㈹敤㌵昴戸㥡㘹戳㠳扡㠳㠴晤挸㈷㤰〶㐳㐸㈷搰〹㙣昷摡㡤〱搲挹愶㈶㍡㤱㠲㘰㥤㔰㥣戹㡦㡣㔰㤴㕦〰慤㈴㤶攰㐸㡥㍤㝦ㄱ慣慦晣ㅣ㌹㐴㌸摥㐳㌱愲㕤㠱㔴〲敡愴㈰て慦㜷昰㌲挸晦て㤶㈲㙥㕥㤶㥤晥ぢ捣慣扣摡㡣愲换㠸愲㔷㕡㔱挴㐰散〷ち㜹㜳昶敢㐷捤㡦晤㕡敦晦昰愸㜹ㄷ㌰捣㐷㕡㘳〸慡㌱ㄸ㕦㌳〶扡㕡㡣㠱㙢㔰㉣㡤㠱扢搹㠶昱晡挰ㄸ〸扤ㅤ〷㤰戱戲㌱挰㈸㕥㠲挹ㄷぢ慡挶ㅣㄸ㍣㙢㕤㘰搳ㄳ戶て搷㙢㠵㠷挸㍤搴㤳㌷づ摦搳㠵慤搹㔳㠶㙢搸㥢㘵晥㕥㔷㐰㙤戹㌳戸慦㉤㥢戰挵㤶㘵㑢㘴愳㘵扣ㄲ㤱㍦㝤摤㜳戲扡㕢敡挰㔴昰〴㡥㝡㈵慢㘴㍥㠴㑦㐴攱〹㈱昵昹㑤㍦摤晢昶㐳㡦敥收扤戴㤰㔶㌵〶㠲㍢〹捥搳㜲㐰昸㌶㜶㈵攴㝣㝥㝥㜳〰ㅦ㈲㔹ぢ㘵㌱㘶戸搲摥昱㜴㍢㑡〶㠴ㄷ㈳捣㠰昸搶㠲㌱㠹ㅢづ㠱㌱㤹㙦㜲㙣捡捦㤷愴㌳㌰ㅦ㥢戸昴摥㐵〱㐲愵慤捡敡搰慥搴㝥〶愵昳〱㈷搲㘸て昲㝣挹㐷㔱㕥㙡搶㙡㍢愹搵愴㤹愸っ愳㐶㈴愵㄰㘹㈰㠵挴㡦㉣っ晤㑢㈹㌵㠵㠴㤶〷㐸㠸愱㌵〷㜳㜹昲㕦ㄷ〲愲㜶扤慦挳㑦㔵戰㡢挰㘲攴㜵敦昴散㑡慢㌳㔲㑤っ捡捡搳挷㍤㐸挸㘳ち㌳ㄸ愵㤵戹㠷㤱㠸ㅥ㙤〴愹㔵㍢㥥㌸㐸㥦ㅤ㠴搸〲挶搶㙣㝡搵㜲昶㥤㑥ㄵ㜷㍣愰㘷㌲㔲㘱㌸ㅢ㤹㡤愳愷㡣挶〵㔵㜳㐱ㄶ㘱㝦㤰慣㌵敡〹㡢愰戳㥣捤㌸㝦㈲捣挷敦㠱㔸㍥㕣敦晡晣收ㄲ敡㌸愷ㅢぢ攴て昶搷㘵〹㡣㡤㔱挹㌱㤰戰慢慡㤵つ㉥㠱㑦愳㠹戴攷ㄵ扤㥥攴㔸㡡挲㘸㜴挴㔹㕤㙡㡢晥㘷㥣㕡㜲搶っ㙢㌳㘰摤愰晦㡦㈲㘳㐵晤慦㌰捡㈶㔱㜶㙦㤸攰㡢挶㐸挹㡡挱ㄹ敥〸㝣搸〸搳挸㈳戰㉥㤳っ㙥〷愹㘹㝣愲ㅡㄴ㑢〹づて㔷扡昹ㄲ㐴慤㉤㙤摢㥥戶〲㤰㔱㈰敤挷㄰㐱㙤摢㜳搲慤攷搸捣㝤挸摥㜴挰㉡扡ㄵ慦㘲晡㐳搳〸敦づ昱ぢ㌳ㄳ㌶捦愸昲㘲戳㔰扢ち㍢搱㝢㍦摡ㅣ㍣〴㠱㝤㔰昸ㅦ㔵搴㤱㌱㠴搵挵㉣昸戵搱㐰㉣㤰㐴敤攰㥤㘷摥㔳㌵捡昸㐰昵㄰扣㥡㍥戳搶㠴戲ぢ㝣换捤㜷㌱戸㜵戸㡤㜵㌷㍣㍦愲㥣㐷ㄸ㑣㉥攱晥〷戸慦捤㝢搰㔸㌷㕣㥢挷㥡㥤㜹搷㜲摡㡦㠰搳搵㡤搲㐸㌲ㅣ㤳摦ㅤ攷昴〷〸ㄱ攷愱㜷㜴昵慥㔸昶㌶〸㍡て㍦摢愶换㙢戸っ㐷搹㉡攲摣㥦㐳㔳攵づ〲晣昴㐲㤸攰㡢㐲㝦摥敤㑣㍣㡦㘵㤱〱㤰㑥㘵っ㠰昶㔴晤晤攵愸㕡攱搱㠲㔴㤸㔳扥㠷㜲敥㔲戰摡ㄲ昳㜰搴㤰㐷〸愴昵戸攴㔶㜸㠴㤰攳㍦㡢〶戵昱攷㤰摢㝥晣敦㉣㍢㍥㤵扦㕣㕦扣晦㠱㐸㜹攸挷㌸昴㜱㠲㌲㠱つ㌰㄰搵散愷㔸愴慣挹〴㐱㠴㔷㜷㈳㡤攷て攱扦㙦敤㝥攳㜵㍥晦摣慤㐸㐱㠸愲挶㔵㔰㄰捡㔵㍣ㄵ㕦挵〲㜲摢慦攲㥢换慤㘲㠰㌲㤲㌳搱㕤㠰扥㉥㠵戴㈲㔷攵㈱挱つ攵㑦㤱〸㐵愲㘱ㄶ〳㐴慣㙣㕢㐵〲㙤戹昳戲敤㈲ㄲ㔱㕢㡤ㅢ㤱昰〹㡦戴㡦㜸攵㤱㕥㥢㑣攰㜶捤〴㕡㌱㙢㠷晥搶㌵㈱ㅢ戰㈴㝥ㄳ摢㔶愴㘷㍡㡣攵㉢㑦㐴㠸搹户㉦晡㍥㑡つ愳㑢㈰㡣挰㈲㈵㈱㜱㈳㤵慦㐶㤵㕦㝡戹敥ㅣ㐵〱ㅥ㔰㑦㔰㤹〴㈷㉢㍦ㅥ㔵摥㡥㙦慦㘴㥤ㄴ敦ち昰㜹㉢慡㑣挲㤴㤵ㅦ㡢㉡晦㘳晢收㕡攵㠸づ㠳㥥㌵ㄲ㐹㠲慤㉢慤晦搸㜷搸㍣㔴㙢㈶昵㘷㡦ㄹ㘴㔳㜲捡㈰㜱㔹㙡搰㕥㕣晢㜰昱㈵昴㝥摣㘲挲㘵て〸搹攰㍦㐴㤸挴敤愶〹挳㌷昰愱昳㈲挲捡慥㉥摦搸㌸㘳ㅥ㜲㤱搱㙤㑥㝡㌸㔳㤵搶ㄴ㠹挰ㅣ㐸〷晢扢㠲晢㍤挱㜴慣敦㐷ㄴづ㔳㜹㕢愴㌳攵㈱㐳㈸㘹攵搱〸戳愹㌳㜵㥡搱扦〰攴㐰㑣〲㌲愱㍦っㄸ㠴㕣㌶㌱㘳㠰晣㉦㤹晢っㄲ晡㈳〴㕦〲挸㈹㘴㜶搲㐱收换〰晤搱㝦㐷㌱戴㈸晤㈵慡㜲㍡ㅡ㉣㑥㐶晡㔷搸攰㌱㠰㉥㌸㙡㤵㤰〸㜳晡攳挸㠹て㑡挱㈱〷㝤㠲〵㕦㈳㜸ㄲ㈰愷㜱戲慢摥㌵慥愹㐳捤昵㜵㌴㔵戸ㄵ㔲㡥㝤㈳㑣昰㐵㍢〳㜰㝢㝢㕢㤹㐷攱攸昳㝤〴㌵ㅢ扥搳扦ㄳ摦摤㉦㜱搱㕤昸㙦㐷㌴㘹搸愷搵㑦㜶搶ㄷ㤹㠰㌶戹晣戹搸散て搱て搷㔵户㌱搹攳愷昰换慡ㄹ攵ㄱ晣㝢〶㍦攵〴㐶攰㈸搴戴㔹戸㔹㐸〳戲㘰㈱㉣愰捡搲㥦〲㔰㠸㘳攲㐹㝦㥡㙦㐴㉤晢搷扦ㄵ㈶昸愲㄰慦㘷㤸㈸㠷捤愳〱㠹㙢㔹㜰扣㘹㐰攲㕦ㄶㅣ㡢て昸㙤攴㉡ㄲ㔹㐸㌴㙡㈵㈲㉤捤摣㘷〰晡扡晡㌹㌷㙡㌹昵㤴㔲㝣戰昴攰㠳敦昶愷㠷戶愴㍦㜳㐷敦㌳㙦晤敥㥤愷摦晣散慥扦扤昷摣㜳㙦晥攵改搷摦㝢㙤㜶搷㙦㕥㜸攱搷㜷晤攰昵㜷㌶㥡捦慢㉦扦扢晦昹搳㈳挷㑦㥦㌰㡦摣戸昷昴㝤挷敥ㄹ㤹㍡㙦戸慢慢扢晢扡挱摦㕥㜴晤挰㤹ㄳ慦㈸扦晡搳㠵㡥㈲㤷换〱て〳㐴捦〰㤷㉤愷昱㕤㈴㌰つ捥昸㘳㥤〶㤷㝢〶㍦愵ㄴ㙥搴ㄸ㕥戲昰㘹㜰〲戲愰搸㔸搰昳ㅦ戲搴戱㈵</t>
  </si>
  <si>
    <t>Decisioneering:7.0.0.0</t>
  </si>
  <si>
    <t>a16a8a58-4205-4f84-b11d-cc9445c4f6ad</t>
  </si>
  <si>
    <t>CB_Block_7.0.0.0:1</t>
  </si>
  <si>
    <t>㜸〱敤㕣㕢㙣ㅣ搵ㄹ摥㤹扤㜸㘷㙤挷㈶㌶㤷㠴㥢戹㕦ㅣ㉤㜱㐸ち㤴愶挱㤷㕣っ戹㤸搸〹㐵㐰㤷昱敥ㄹ㝢㤲㥤㔹㘷㘶搶㠹㠱戶愱愵㔰㝡ㄵ戴㔲〹愵㉤㐲ㄵ㙡ㅦ㡡〴て〸ち㝤愸㔴愹㔵〵㔵ㅦ㔰愵㍥㔴愲愸㙡ㅦ㕡㔵㤱晡挲〳ㄲ晤扥㌳㌳扢戳扢摥戱㔹愰㌵㤵㈷搹㍦㘷捥晤㥣晦㝡晥晦㑣ㄲ㑡㈲㤱㜸ㅦて晦攵㤳㘲攲愲改㈵搷ㄳ㔶㝥扣㔲㉥㡢愲㘷㔶㙣㌷㍦敡㌸晡搲㝥搳昵㤲愸㤰㈹㤸㈸㜷搳〵搷㝣㐰㘴ぢ㡢挲㜱㔱㈹㥤㐸㘴戳㥡㡡㜲㜶挲㕦㝦昸愲戱㔵㑦ち㘰㘶㝣散搰散㌱昴㍡敤㔵ㅣ戱㘵攸愸摦㜶攷挸㐸㝥㈴扦㝤㘴敢搶晣搶㉤㐳攳搵戲㔷㜵挴㑥㕢㔴㍤㐷㉦㙦ㄹ㥡慡捥㤶捤攲ㅤ㘲㘹愶㜲㕣搸㍢挵散搶ㅢ㘷昵敤㌷㡦㙣摦戱挳戸攵㤶㥢㝢㌰㜴攲攰昸搸㤴㈳っ昷㈳敡㌳捤㈹㙦㥦㄰㐵㤳㙢ㄳ挲㌱敤戹晣昸ㄸ晥㐶收㡦户㥢昲搳昳㐲㜸ㅣ㕡㌸挲㉥ち㔷㐳挳㙥㙢搴㜵慢搶〲㌷㑦戳昶㘰愹㐵摤昵搲搶戸㈸㤷㌵㉢散㌵㙢ㅤ挲摥㤵昵愵ㅥ㙢㕡搸慥改㤹㡢愶户㤴戱㘶搰㔱愹搷㍡攲㡡挳扡㍤㈷づ敡㤶㐸㕢㝢慢㘶㈹攵㍦㠹攴㌵㘱ㄷ搱㠹挹攵攷㐷㕤㙢㝣㕥㜷攴㡣㕣㙥㑣㑣摤㍤㑥戱戱敥ㄵ敤晢攵搴攵〸散昳慡昶昵㔰㜲㔴㜷㙡㌵㠷摢搷っㄶ摦㌸㠳ㅢ摡搷㡦散㔱㘳㥢敢摡户㤱㕢搹㔸㕢改づ攸㕢敥㈸ㄶ愳㘵〸扡〸戲〴㐴愰㤶㈳攸㈶攸〱㔰㔲晦〶㤷㐴ㅢ戲㐸㉤攸㙡㘱㔶㉤ㄴ搵㐲㐹㉤〸戵㘰愸㠵㌹戵㌰慦ㄶ㑣戵㜰㑣㉤ㅣ㐷㥤昰挹㜶㜵愹挱昳㘰㔲㝣敦㠵㈳挹〳㘷㕥㝢敡摥㙦昷晦晣愵㥥つ愸㜴㘷㌰愹〹㐷㍦〹㔲慢㔳昱戶㍣㜸㘲㌵㕣〱愶㌰㜶ㄸ㌷ㄹ㈳㈳愵ㅤ㕢昵ㅢ昵㌴㤷ㄵ㠳晣〶㐲改㐷摤ㅥ攳㉥搳㉥㔵㑥㑡摣㕤㌴愶扢愲扥㜱挳㐱搹㔸愵㙡㤷摣ぢ㤷㉦㥣昶㜴㑦㙣㙥㉥慢㜷搲搲㙣ㅡ㙣㈵㕣㌹摥㈵捤捤㡥敡攵慡ㄸ㍤㘵晡挵ㄷ㌷ㄵ㕢㔳㑥㘵戶㝤改ㅥ㐷㥣愸㤵戶捣㘸ㄴ㐲㙤㔱昶摤戲㑡扦挸㥦搷搰昸㝣挵ㄵ戶㥣摥戰㌵㘵ㄶ㡦ぢ㘷㕡㔰㈴㡡㤲㕣敡戹㉣ち戸㝥昸㤰㡤㠵㠲㕢㑢㤷㐷㜳㡤摤愷㍣㌰戳㈸㘱扥ぢ挲昱㤶㘶昴搹戲㌸慦愱㡡㍦㈶ち㌶㌵㘴敦愹ㄴ慢敥㜸挵昶㥣㑡戹戱㘴戴戴愸㐳搲㤴づ㔴㑡㈲㤵㑡㐸愱〰㠱㥢㑣㉡㑡攲晡昶扣㈰ㄱㄱ㐱㌱ㄹ昹㠲㐶戲换ㅦ挶敡戰㡡戲㈰㑤慡㔷慥搰ㄹ攷㉢㘵㑣っ〷㐶搶㐴晤挱㐱慦㕤愱摢ㅡ收㍥摥捡慡㍡㄰慣㝥昷愲戰扤㝤扡㕤㉡ぢ㈷㔶晢㈹㥣㤱搶〷㤰㍥ぢ㠱搰㜶昷愸敡㤴㔳捡㔲晡愴㔹昲收㌳昳挲㥣㥢昷㤰〷つ㤹捤㜲㙢㕢ㅥ敤ㅣ㘴㘹ㅢ〹〶〰㜲戹㐴㘶㤰㤵㌲㌹㍣㠹㌴愵㔳っ㉦㌷〸㜲戶㙢攰攵ㅥ㘳㡦㔹昶㠴㉦㤴晢っ㘰挴搷㙡ㄲ㝤扤㈴㔱㐷㉦晡ち㘳搰ㄸ〷㤵敡愶敤㉤搵昹戶㠵㑢㝣㈲㕡㤷〵㙢㑥ㄶ㔰ㄴ㌴捡㠳ㄸ㕥〳搱㌴㐹㠳昸捡ㄱ㈲㈲ㅢ挴㘸㜶昴摣㐸㘴慣ㅦ㈳㈳㔰㍦㑡㠴慣扤戵扤㡣㈰戱户ㄲ㈹ㅢ戵攵挷㜵㘹戶㥣㉤敦㑢戳㜳戱㜱摡㜹〴攷ㄳ㕣㐰戰〹㐰昹ㅢ㈴ㅣ愵ㅣ搲㡤㡦㜶㈱摥戵㡢〸㉥〶㠰㝣搲㈸㜳〲㔱㐵ㅢ㙡㌵㜶㈴敢昵挲㑥㤶㐶戱㉦㡡㘸ㄹ搷散捣㕥㑢㈲㍡戰㍡搷㠶慥㑤㐹ㅤ㝢㜵㝢摡㡣㉥㠷ㄴㄹ㔳㌵扡搶ㄵ慡㐶㌷㠲㔵㍢搴㕢㤷愲愹㌶㐴㜰ㄹ㠰慦㔸㘸散慥捥㥡愷㌹昹㠹㌰㠹㝣㐳愸㐳攵ㅥ㄰㌱捤晦ㄸ〱搷㜲㜴㔹户㥦㘹ちづㅢ㥦㜸晢㜹㑢㝢摥づ㤰摥愴㌳搷㜵づ㝤㐵ㅦ搰㠲扥ㅣ散愵晣戹慤㝥戹ㄲ挵摡㔵〴㔷〳㌴改ㄷ㥥扣㍦愸㤷㐰㥡挴㔶〴㜳ㅢ改㜱㤱ㄶ敥捣搲㠲㤰摡愷挷㤸搱㥤㌹攱挱㝢㌱㌹〱㍢戸攲㌸愲㡣〳㙤㐹㘶昰散㜲㝥㘳愶扢挷愹㔸捣㕦户㡦摤㑦㠴㘲㐸愵搴㘴愲挹㍥㡥戱㌳㈳晥愶〸攵㔰晦摥搸㕥㐸㐴ㅡ㌵㤲ㄷ摢挵㥦㉤搷㈵㐹〷㤲攴㕡㙣慢㜶ㅤ〰愴㠴昲挷戶ㄲ㘵㤸搵戶挸㙡㡤搶㉡扤㝢㌱㈷㤳㈶晦㘱㡢ㅣ改昶㥤戵㘳昰ㅤ戸扤搶戴㘹搵㠴㐵户㌵㈵㥣㈲晣ち㘶㔹攴㝣㤷㉣㐵捤扡慣昸㠴挸㡡㘴戲攵㉣ㅤ攳㕢㤳㜴搲㈴㈵㘲戹㍤戶㌰收ㅣ㕥㈷㉡扡㈰㈹㔴㘲摣㐲㌵〹㐴捡㘳摤㜵ㄱ搳㠱㠸挹㘳攳戴ㅢ〸戶ㄲ㡣〰愴㝦て㐹戳摡㡤㘷㈸慣㙢㤱敥散㐲㈱㤱㈵ㅡ愴㝢昰捤戶挲㙡㍢㠷搹㐱昰㈹㠰㈶昳㠷捥挷ㄸ㐲㤴㈸㡦㄰㈲慤㈵捤㌸㙡㡡㤳愴㠱つ〶㠲㑡攳㔵搷慢㔸㡣㉡昵ㅡㄳ㤵㠳ㄵ㙦挲㜴ㄷ㄰㠵ㅡ㌰㠲挴㕤昳挲〶㜵㌹戰㝤㥡昲㉡ぢぢ愲愴ㄹ搳㤵㉡㐴摢攴挴㕡㌸㤴㘳㝤戰㈵攵戹㕣㔵昰㜴㜶㌶㐶ㄷ㡡㍣ㄱ挳搷㑡㑦散慡㍣摦㍣昴昵搵㜷㜴挶昴捡愲摢昰㤹㡥改慣㠱㕤㐴搴愰搴㘵捣捣㍢㐲㑣昴ㅡ㝢ㅤ戳㔴㌶㙤㐱㘴挰挶㘴愰㙥扦㤸㐳㠴㘰慡挲昸㕦挵敥㌵㘶ㅣ摤㜶ㄷ㜴〶ㄳ㤷㌶㌶扣挹㤰㐸摡ㄸ㌳㙤ㄷ挳㐸㉣㌲摤㘷㑣捦㔷㑥㈲㕡㕢戵散扤晡㠲扢㈶戰㐲愲昷ㅦ㠹ㅡ㐵㔵㔴㔵挹慡搹㑥昱挳〳㜹㈲戱つ扦ㄴ㠱挴㔵㈲㑤㝦㜹㡣昶愶㕤ㅦ挴㘷㘸愷㜳㑥㍤㠸ㅣ搵㌲㤳戱㔲㤸㥣慡摤捣㌶户〰摣扥昷挸㘴㍤㉡昷愱攲搵㘹㝡昸㘳㘴扣㈴㡢㕡㄰㠴晥戹つ㍥愹㌰㡦㤴〳づ〴挶昹搶㑣㝥㌹㐳搶㈱昵㙤愸㈷昷㈰㡡搴㘳散搷㘷㐵ㄹ戱㘸㑢昷㌶昸㉦㌴㘳㉤扤散〶㘵攳ㄵ换搲㐹㕡㈴换改愲㑥ちㅥ慤㝡㤵〳愶慤ㄹ〰㤲晥㠲㉣晤ㄴ戲昴㔳㌲慢挷㌸捣戰愰㑣戳慦捡㥣敥㤸摥扣㘵ㄶ戳㝣㘱攸㙥㑤搰㈴㤸㥣㤲㌷㝣㐲㤹㌱搴㘴捤ㅦ㠱挹收收㠱敥㍣攴㈸户㡥攸〷攵慡㑡〶㝦㤴づㅤ㑢㄰㌰搲㑢慡摤㡡摥搲昲㘶〴㐴㡥㝣捥㠶昷㉦捥㝥〹㌹扥㕦㡥㔸㡦㈱ㄱ㜸〴㈳㐲㥥敥敤㡣㜱挴㌶㍤㘰㡦ㄸ摢㘳㝡ㄳ㉥㔰づ㠰愴㍣摥㙥㤶㔸㡤㌴ㅡ慥㘹㠵㑢㕢㡢ㅡ搴挴㈵慤攵㔱扤㜱攵㌲挵扥㐶㠹㈸㤲㤵㉡㐹捤戲捣ㅣ搷㤲慡㔱愴攲づ戵㡤ㄲ攷㌶慤敦㍢愵挸㠷㔰㑣㤲㘶ㄲ摡㑥㐹㈸〸昲㤲㍡愰愳攸慦㡦㈷㡦㐸戴㠶㌶㐰㡥㝡捡捦敢つ挲㠱㤳戸㜲㔲ㄲ戹攰つ晣扤㈱㐸ㅥ慡㝡つ㈵晡愹㠱愰㘴戴㕣㍥㘴挳㑡㈸敡㑥㘹㡤戰㌴搶收㙢ㄸ挹㥤㥤㙡㝦㝦㝢㈳㡣ㄸ戰㈱㐳㈲㌱㝥㘰戰㈱㤸㉢ㄲ㑤愵㜵搶换慤慥㘵㘷昹㜶㐰攸戶挴挰戴㔷㥡㄰㡢搲っ慢㕢昲〳戲㐱敤戴㈸攵愸㘶㡣捥扡㔰改ㅥ攵㜸㤰㤲っ慥ㄹ㠷改㤶挲〵〶㠸摤㈰㌵㔵昴㄰搶慤㜵挰㤳挱摡挱づ㜶挴て㥢搰㍡愳〴捤挴㄰㙥攳㈲挸㍢ㅤ㘲ㄴ㠲搴㤰捦扦㜶㈹㑦㥦攱昳戳㕤㠹㌰ㄱ㌰ㄱ㐳㕤㌱搶〳㤰ㅢ㡤㑡㤲㡢〶挲㘰戹㉦搹愴搰敡〹昳㘸㘲昴搲攴㜳㍣摣攰㘱ㅣ慢㡦㙣㔳挶ㅤ㌷捦㠴㌶㉤㉦㙤㌰㈶敤㘲戹㕡ㄲ㔲ㄵ㠷戲㕡㙡攴㌵㠱㉦㜹晤捦攷愶㤸㝤〹㌶㘵ㄲ㐷㈹㉥㤹㐸敡摣敥搶㍥㡢收㔲挸愱て㕦戶㌱昸ㄸ攳㤶㤳挱戰㤶㍢ち戴て㌷搶㉦㉦挸㡢㜳㄰㘹㉤㔹㤴㘵晢㜱ㄷ慦ㄶ㐱㤶摣ㄶ愹戶扦戲扦㐲㥢㍤㤲戵捦昴戳搶〴㡥戰㑥㕦攰㘵㌲㌰㐶㍡攴づ㜶㤲㌸ㅢ㐴㜶捦㝥㐹扥㈶捥敥ち㡣て㠵昱㕤㥥㠲ㄲ搸㔵㌰ㄲつ㙥戵㙥㜵㉢㡣晣搲昲搶㙥〳㔰ㄸ〲愶㐱㡢㥡扥㠱㌳㠶昴捡〶づ㠳㤱㌱搱搱㘸㈰㤵㌱捡〱㌸散㠱㌴㜰ㄳて搲㌳ㄵ㈸㈱㙦㔰㕥ちぢ敦㈵づ㕢㌸〲㔵㥣昳㥡㌲愷㜴て㔷㕦散㑤㑤搹愳愵ㄲ捤㕤昸攷搶〴㔶㜱㙤挳㌷㐷〷㥢㉥㘴挹㌵搱扥扢愲愹㈰戸㈸戸㙤㈲扦㑦昷㡡昳搳摥㤲㝦㘹慢㔳㤲㐸晦ㄲ晥㠸㘵㐷愷捤㥣戲㜹〹㜵㤱㝢㥦㍢㙥㔷㑥摡㜲㕥㘹㤷㌷晥㘸挵㙡㕤㕤㥣㘴㉥昱㍥晥挸㐷㑤愴㕦㐷㡦慢㤹㌶㍢愸㍢㐸搸㡦㝣㝣㘹㌰㠴㜴っ㥤挰㜶慦摤ㄸ㈰㥤っ㌶搱㠹ㄴ〴敢㠴㘲捦㝤㘴㠴愲扣〶戴㤲㔸晣㈳㌹昶晣㜹戰扥昲ぢ攴㄰攱㜸て挴㐸晡㌲愴㘲㔰㈷〵㜹㜰扤㠳㤷㐱晥㝦戰ㄴ㜲昳戲散昴㕦㘰㘶攵搵㘶ㄴ㕤㐲ㄴ扤搲㡡㈲〶㘲㍦㔰挸㥢戳㕦㍦㙡㝥散搷㝡晦㠷㐷捤摢㠱㘱㍥搲ㅡ㐳㔰㡤挱昸㥡㌱㤰㙣㌱〶慥㐲戱㌴〶敥㘰ㅢ挶敢㝤㘳㈰昰㜶ㅣ㐰挶捡挶〰愳㜸㌱㈶㕦㈴愸ㅡ㜱㘰昰慣㜵㥥㐵㑦搸㍥㕣慦ㄵ㉥㈲昷㔰㑦敥㌸㝣㑦攷户㘶㑦改㡥㙥㙤㤲昹㝢ㅤ〱戵攵捣攰扥戶㙣挲ㄶ㥢㤷㉤㤱㡤㤶昱㑡㠴晥昴㜵捦挹敡㙥愹〳㔳晥攳㍢敡㤵慣㤲昹㄰㍥ㄱ㠵㈷㠴挴㠳㠳㉦散晤换〳㡦散攲扤戴㠰㔶搳っ〴㜷ㄲ㥣愷攵㠰昰㙤攴㑡挸戹晣晣收〰㍥㐴㌲ㄷ捡㘲㑣㜷愴扤攳㙡㔶㤸昴〹㉦㐲㤸㍥昱慤〵㘳ㄲ㌷ㅣ㝣㘳㌲摦攴搸㤴㥦㉦㐹㘷㘰㍥㌲㜱改扤ぢ〳㠴㑡㕢㤵搵愱㕤㤹㝥〹㑡攷〳㑥愴搱ㅥ攴昹㤲㡦愲扣搸慣搵㜶㔰慢㐹㌳㔱ㄹ㐶㡤㔰㑡㈱搲㐰ち㠹ㅥ㔹ㄸ晡㤷㔲㙡ち㠹㜴ㅥ㈰㈶㠶搶ㅣ捣攵挹㝦㕤〸㠸摡昵扥づ㍦㔵挱㉥〲㡢愱搷扤搳戳㉢慤捥㔰㌵㌱㈸㉢㑦ㅦ㜷㈲㈱㡦㈹捣㘰㤴㔶收ㅥ㐶㈲㝣搲㈳㐸慤摡昱挴㐱㝡㉤㍦挴收㌳㜶摡愲㔷㉤㘷敤戶慢戸攳〱㍤㤳㤱ち挳摥挸㙣ㅣ㍤㘵㌴捥慦㥡昳戳〸晢晣㘴慤㔱㜷㔰〴㥤㘵㙦挲昹ㄳ㘱㍥㝥て挴昲攱㝡搷攷㌶㤷㔰挷搹㕤㔸㈰㝦戰扦㉥㠹㘱㙣㡣㑡㡥㠱㠴㕤㔵慤慣㝦〹㝣ㅡ㑤愴㍤慦㘸昵㈴挷㔲ㄴ㐶愳㐳捥㑡慡㉤晡㥦㜱㙡挹㔹㌳慣捤㠰㜵㠳晥㍦㡡㡣ㄵ昵扦挲㈸㥢㐴搹㕤㐱㠲㉦㘹㐶㑡㔶っ捥㜰㐷攰挳㐶㤸㐶ㅥ㠱㌵㤹㘴㜰摢㑦㑤攳ㄳ㔵扦㔸㑡㜰㜸戸㔲捤㤷㈰㙡㙤㘹摢㜶户ㄵ㠰㡣〲愵㝦ちㄱ搴戶㍤㈷摤㝡㡥捤摣㡤散挱〳㘶搱愹戸ㄵ挳ㅢ㥡㐶㜸㜷㠸㕦㤸ㄹ戰㜹㐶㤵攷㥢㠵摡ㄵ搸㠹㥥㝢搰收攰㈱〸散㠳挲晢愸愲㡥㡣㈱慣㉥㘶挱慦㡤晡㈳㠱㈴㙡〷昷ㅣ攳捥慡㕥挶〷慡㠷攰搵昴㤸戵㈶㤴㥤敦㕢㙥扥㡢挱慤挳㙤慣㍢攰昹ㄱ攵㍣挲㘰㜲〹昷摣挷㝤㙤摥㠳挶扡挱摡㕣搶散捣扢㤶㑢晦〴㌸㕤摤㈸㡤㈴挳㌱昹摤㜱㑥扢㡦㄰㜱ㅥ㝡㐷㔷敦㡡㘵㙦〳愰昳攰戳㙤扡扣㠶换㜰㤴慤㈲捥晤㜹㌴㔵㙥㈳挰㑦㉢〴〹扥㈸昴攷摤捡挴戳㔸ㄶㄹ〰改㐴㐶〷㘸㑦搵㍦㕡㡥慡ㄵㅥ㉤㐸㠵㌹攵㠷㈸攷㉥昹慢㉤㌱て㐷つ㜹㠴㐰㕡㡢㑡㙥㠵㐷〸㌹晥搳㘸㔰ㅢ㝦づ戹敤挷㝦㙡搹昱愹晣攵晡愲晤昷㠷捡㐳㍢挶愱㡦ㄳ㤴〹㉣㠰晥戰㘶ㅦ挵㈲㘵㑤挶て㈲扣扡ぢ㘹㍣㝦〸晥㝤㝢搷㥢㙦昰昹攷㉥㐵ち㐲ㄴ㌵慥㠲㠲㔰慥攲㠹攸㉡ㄶ㤰摢㝥ㄵ摦㔹㙥ㄵ晤㤴㤱㥣㠹收〰昴㈶ㄵ搲㡡㕣㤵㡢〴㌷㤴㍦㐵㈲ㄴ㠹㠶㔹昴ㄳ戱戲㙤ㄵ〹戴攵捥换戶㡢㐸㠴㙤搳摣㠸㤸㑦㜸愴㝤挴㉢㡦昴摡㘴㝣户㙢挶搷㡡㔹㉢昰户慥〹搹㠰㈵昱㥢搸戶㈲㍤搳㘱㉣㕦㜹㍣㐴捣扥㝤攱昷㔱㙡㄰㕤〲㘱昸ㄶ㈹〹㠹ㅢ愹㝣㉤慣晣攲换㜵攷㈸ち昰㠰㝡晣捡㈴㌸㔹昹戱戰昲㌶㝣㝢㈵敢㈴㜸㔷㠰捦摢㘱㘵ㄲ愶慣晣㘸㔸昹ㅦ摢㌶搵㉡㠷㜴攸昷㥣㈶㤱挴搸扡搲晡㡦㝣㠷捤㐳㜵摡愰晥散㌶晣㙣㑡㑥ㄹ㈴㉥㑢つ摡㠳㙢ㅦづ扥㠴摥㡦㕢㑣戸散〱㈱敢晦㠷〸㤳戸摤㌴愱㝢㍡㍥㜴㕥㐴㔸搹搱攴ㅢㅢ㘷㡣㐳づ㌲扡㡣㐹ㄷ㘷慡搲㥡㈲ㄱ㤸〳㈹㝦㝦㔷㜰扦挷㤸㡥昵晤〸挳㘱㉡㙦㡢㜴愶㍣㘴〸㈵愵㍣ㄲ㘲㌶㜱扡㑥㌳摡ㄷ㠰ㅣ㠸㐹㐰㈶戴㉦〲晡㈱㤷㐱㘶昴㤳晦㈵㜳㥦㐶㐲㝢㤸攰换〰㌹㠵捣㑥㍡挸㝣〵愰㉦晣敦㈸㠶ㄶ愵扦㐴㔵ㅥち〷㡢㤲㤱昶㔵㌶㜸ㄴ㈰〹㐷慤ㄲ㄰㘱㑥㝢っ㌹搱㐱㈹㌸攴愰㡦戳攰敢〴摦〰挸愵㌹搹㔵敦ㅡ搷搴愱收晡㈶㥡㉡摣ち㈹挷扥ㄵ㈴昸㤲㍥つ㜰㙢㝢㕢㤹㐷攱昰昳㝤〴㌵ㅢ扥搳摦㡤敦敥㤷戸攸㈴晥摢㤱戴㌴散㔳敡愷㍢敢㡢㑣㐰㥢㕣晥ㅣ㙣昶㠷攸㠷敢慡摢㤸散昱㌳昸㘵搵㡣昲㌰晥㍤㡤㥦㜲〲㈳㜰ㄴ㙡摡㉣摣㉣愴〱㔹戰㄰ㄴ㔰㘵㘹㑦〰㈸挴㌱昱愴㍤挹㌷愲㤶晤㙢摦つㄲ㝣㔱㠸搷搳㑣㤴㠳收攱㠰挴戵㉣㌸摥㌴㈰昱㉦ぢ㡥㐵〷晣㍥㜲ㄵ㠹㉣㈴ㅡ戵ㄲ㤱㤶㘲敥ㄹ㠰摥㘴ㅦ攷㐶㉤愷㥥㔲㡡昷㤷敥扦晦摤扥搴搰收搴攷㙥敢㌹昳昶敦摥㜹昲慤㝢㜷晥晤扤㘷㥥㜹敢慦㑦扥昱摥敢戳㍢㝦昳摣㜳扦扥晤挷㙦扣戳搱㜸㔶㝤昹摤晤捦㍥㌴㜲晣愱ㄳ挶㤱敢昷㍥㜴昷戱㍢㐷愶捥ㄹ㑥㈶扢扡慥ㄹ昸敤〵搷昶㥦㍥昱㡡昲慢㍦㥤㙦㉢㜲戹ㅣ昰㌰㐰昸昴㜳搹㜲ㅡ㍦㐰〲搳攰㡣㍦搶㘹㜰戹愷昱㔳㑡挱㐶㡤攱㈵ぢ㥦〶㈷㈰ぢ㡡㡤〵摤晦〱㍦愳戱㌶</t>
  </si>
  <si>
    <t>Zhizhuo ML5 re-appraisal 2169，光大预评估</t>
  </si>
  <si>
    <t>武汉中可通达</t>
  </si>
  <si>
    <t>南方数码</t>
  </si>
  <si>
    <t>晓丽生日</t>
  </si>
  <si>
    <t>Memorial Day</t>
  </si>
  <si>
    <t>Independence day!</t>
  </si>
  <si>
    <t xml:space="preserve">周老师ML5 2131，光大预评估 16-17 </t>
  </si>
  <si>
    <t>端午节</t>
  </si>
  <si>
    <t>周老师-哈尔滨 9月 / 中秋</t>
  </si>
  <si>
    <t>国庆</t>
  </si>
  <si>
    <t>10/14 Columbus Day</t>
  </si>
  <si>
    <t>敏捷培训？</t>
  </si>
  <si>
    <t>市场推广？</t>
  </si>
  <si>
    <t>周老师-安荣</t>
  </si>
  <si>
    <t>通建泰利特</t>
  </si>
  <si>
    <t>4级 北京光大银行 2171</t>
  </si>
  <si>
    <t>求实预评估 8.20-22</t>
  </si>
  <si>
    <t>光大银行4级</t>
  </si>
  <si>
    <t>22万</t>
  </si>
  <si>
    <t>待收，薛敏</t>
  </si>
  <si>
    <t>收到 170000+900美元</t>
  </si>
  <si>
    <t>TID大会 飞美国</t>
  </si>
  <si>
    <t>梁培林-成都-2173</t>
  </si>
  <si>
    <t>彩讯-深圳-5-3908</t>
  </si>
  <si>
    <t>汪总-深圳2-4137</t>
  </si>
  <si>
    <t>北塔-上海-4级-4192</t>
  </si>
  <si>
    <t>重庆中联</t>
  </si>
  <si>
    <t>彩讯5级 深圳</t>
  </si>
  <si>
    <t>2020</t>
  </si>
  <si>
    <t>中科宇图 V2.0 - by 3.25</t>
  </si>
  <si>
    <t>9/2 Labor day V2.0升级+HMC培训</t>
  </si>
  <si>
    <t>支付18.5万到马玉亮账号</t>
  </si>
  <si>
    <t>收到2.5万美元现金，共17万+8000李少杰，收到</t>
  </si>
  <si>
    <t>江苏移动-4188</t>
  </si>
  <si>
    <t>周老师-合众思壮-1826</t>
  </si>
  <si>
    <t>新宜华 - Pat Otoole</t>
  </si>
  <si>
    <t>交大捷普 4138 - 吴超英</t>
  </si>
  <si>
    <t>成都创业信息-12底 4138</t>
  </si>
  <si>
    <t>成都创业信息5级评估/西安交大捷普5级 - 吴超英</t>
  </si>
  <si>
    <t>深圳力维</t>
  </si>
  <si>
    <t>Appraisal Registration Site Requirements</t>
  </si>
  <si>
    <t xml:space="preserve">1. As user, I need to login the site. </t>
  </si>
  <si>
    <t>Slot Number</t>
  </si>
  <si>
    <t>2. as user, I want to browse the available slots for CMMI appraisals</t>
  </si>
  <si>
    <t>Maturity Level</t>
  </si>
  <si>
    <t>Start Date</t>
  </si>
  <si>
    <t>End Date</t>
  </si>
  <si>
    <t>Note</t>
  </si>
  <si>
    <t>8月28-30 预评估+HM，李少杰，收到17万，gzw</t>
  </si>
  <si>
    <t>需要签订合同，收到</t>
  </si>
  <si>
    <t>未付款， 需要发票，确认！</t>
  </si>
  <si>
    <t>未付款？</t>
  </si>
  <si>
    <t>㜸〱敤㕡㕤㙣㘴㔷㝤扦㜷㘶敥昵摣昱㡣㍤㔹㙦扥㌶㈴㤹挰愶〱扣㌱昶㈶ぢ〹挱散晡㘳扤敢挴扢摥摤昱敥㠶㐲㤸扤㥥㌹㜷㝤攳晢攱摣㝢挷㙢愳㠸慣㠰㤶ㄶ搴ち㠵ㄶ㈹㄰㥡㌴㙡㉢愵㠵㔲㠴㠴㘸搵㠷〶㐵〲愱㐵敤〳㉦㠸ㄷ㠴㘸晢〰㐲愱てㄵ慡㤰搲摦敦摣㍢㥥㑦㡦㌷挶〸㍦㜰㉣晦敦昹㥥㜳晥摦攷㝦㡥愲㉡㡡昲㈶ㄲ扦㑣ㄹ㘶摥㔶摥っ㈳攱㡥捤昸㡥㈳慡㤱敤㝢攱搸㔴㄰㤸㥢ぢ㜶ㄸ愵搱㐱慦搸㘸て戵㑡㘸㝦㑣㘴㉢敢㈲〸搱㐹㔳㤴㙣搶㐸愱扤昱㕦㙣㘴っ㡥㌲㌲〰㜹昴㔲㤶㘶愶ㄷ㤷㥦挶搴攵挸て挴㤱搲愵㜸㠲挹㠹㠹戱㠹戱㠷㈷挶挷挷挶㡦㤴㘶敡㑥㔴て挴愴㈷敡㔱㘰㍡㐷㑡攷敡换㡥㕤㝤㐲㙣㉥昹慢挲㥢ㄴ换攳て㉤㥢て㍦㌲昱昰戱㘳搶愳㡦㍥㤲搷㌱昳搹㤹改㜳㠱戰挲扤㥡㜳㠰㜳㉥捥㑣㡦㥤ㄵ搱㕥捤㤹挵㥣㤸㜲搶㜷㑤摢摢愳㐹㌵㈲昸愱㔹㔱戵㐹〹㈱〲摢扢㍡㠶㘵户㈱ㅡ愵昷㡤捤〱攳㔵㌳㡣㘶㠴攳㕣㄰ㄶ㌷㤸㜷㠹㌳ㄱ〸慦㉡挲㈱昷攴㐶㔵㌸㐹㜳㤸㜵㉦㤹挱㔹搳ㄵㄹ㘶㠶摤㤸㙥昳㌵攱㐵㜶戴㔹㜰㉦㠶攲㠲改㕤ㄵ散愲戹愷敡㜶㉤㤳㔱㌳ㄹ㈵晤㐰慦挵㐸摡㡣捤〵搵㤹ㄵ㌳㠸㘴㠹㔴㥢攸搵户㠵㐳攴挲摢㤶㐵㉥㉡㜵㡣㈲㤹捡戶晢㠴〸㍣攱昰㐷戸户搱㡥㑥ㄲ㈷㌱敡户㤰搳搸つ〹愳づ㈶捣捦慤昰㔷っ㠳㈰〷愰てㄲ晣攷㥦晣昱㝦晤攵㍦ㄹ㜹搶ㄶ〰搴捣晦㐰㝥㕡㐷戱㕢慡㘲愶㉡换愹㑡㌵㔵愹愵㉡㈲㔵戱㔲㤵慢愹捡㑡慡㘲愷㉡㑦愷㉡慢攸搳㐸搹㠱㠱㔴㤲㙥晢搱戵㐳户㍥㤸㍢㜹晤搳ㅦ晤搶挸㔷㕥晢愴㐶㤱㌹搶㙢ぢ㥤搸㤹ち挳扡扢㐶㔹㑤㈸挷捤ㄸ敥㙣ㄸ㥤㌳〳㌷摣㕢ㄲ㠳挰㍢搱㜸㉡㜴㝦晢㌴挶㡦散〹㡤昵㘱㈰敢㠱愵挰〶㈷搷ㅤ㌳㌸㜲挶昶㈶ㅦㅡ㍦戲㘰慦ち挷ㄶ㘱㌴㌹㜱㜴晣挸ㄹ㜳㘳㜲攲搸戸㔱㈴㘶㙦〱搰て〰愴㘷㈷㡥ㅡ㈳慣㍡〸愰慡㍦〳㌷㤰㈳づ㝦攷晦㍥㜸昰㠷㍦㍡昹敡户慢摦晢㐲㝥昴昵晣㙤㘸㍥㥦㌰搷㙣㘰㕥㠳㠴㌶㠵晦攸ㄸ㜴摥捤㘸㍤㈸㍤敢㤸昵㍥㙢㘲愲㜶㙣摣㝣挸搴挸㥥㌷㉢㙢㕣㘱摥扡㙣㝢㌵晦㥡ㄴ扥扣㌵㘷㍢㤱〸㘴㘱搸挲㈷㔶㈰戲㕣戰㑥㙥㐰昳㔶㘳㌹㍤㘸捤㠸㈰㠲挶㡡㌶㥢㠴㝤摢戴ㄹ㡡㘶㜱㌴㤹㝢摡慦㝢戵昰慥摥㡤攵挸㡣挴愱捥戶收㈴㕤挳捡搰㘶㈲㤴㑢扡愷㜳搸㈵搳愹㡢愹つ㍢㙥扥扢愳ㄹ㝡捤㕦摥扥㜵㉥㄰捦㙣戵㜶慤㘸ち㤶㙦㕤捥摤戵换戸㈹㕥㔷㘹㘶挵て㠵㈷㤷㌷敡㥥戳慢慢㈲㈸ぢ摡㑤㔱㤳㕢扤㤵㑤㠹㜲ㅤ㕤昴戰㔱愸换摡摢㕢㙢㠹㘸攱搵㐴つ敢㕤〳㤶㌷㤷捣㘵㐷摣搶搶㈵晥㑤㌴摣搹㔶㍤攷㔷敢攱㡣敦㐵㠱敦戴户㑣搵搶㑤㈸昴摡ㄹ扦㈶㌲㌲㈹㌱㔴㤵㜴㕡㔵㤵㜷昶㔲㉢㥣㍢愴敥㙣㘱ㄲ㙡攸晥㥤㕢㤸㠸㥤㝢敡摣慤㤹㤱㘹㘱㌲昶㝦㔷摦㤵戴㌲㈱㝢㡦昷敤摤㠳㐹㌹攸㡥㜶挱ㅢ扢〰晡㠰づ㐰㌲ㅡ㔳㠷户㥦戲挹㤷㍢慣戴㠵㉡㜴㤳搸扢て搲攴戴㕢扣昷摢敤㥣㑡㡤㈴扢㍦戹づ戳㝤摡昴㙡㡥〸晡㍡㜹㉡㔷㘴摣㑥㜰〷挱㥤〴㠷〸敥〲搰㝥ち晤戶㉤㐶㘹戲搴つ㜵㔳扢㘶搷愲ㄵ㝤㐵搸㔷㔷㈲搴挱㌹捣㘶㠹敥㜷攰㝦㄰㝥㘶〵扡晢㌵昶㌶敥㈶戸㠷攰㕥㠰㕣㑥搱㑢昸㉡㝡捥戸㡦㥦户〳っ㌷晣㤶㔲捣㤹㌹㐵愳㑤㝥敢㥥〳㕤㔲㐳㍡㉡昰㈴㐳捤挵扣㘱㍡摤ぢㅢ愷捤㜰㈵愲㈰昶㙤㤴㍥〲户㘴ㅣ〶挸摦て㜰昶戴㜰㈰挶㝢攵㠴㙡昴㌵㜶㜴㜶㘸㡢㙥㜳换㥢㕥㜵㈵昰㍤昸攵戳㘶㘴㑥㔵攱搱㠵慡愹扢ぢ晥㑣㍤搲摤搳㌶㍥㜹昷㠲㔸ㄳ㘶㌴〳㌵ㅤㄵ摣〵㜸㠳㔲㡦捥搷㌶㌴㌷㜶攴㘶㐵㔸㌵攸昱捤㐳㉤㙤攸挸㐱捦收㕤㉡ㅡ戱ㄱ㜱敡〱ㄷ㡥〵搸挹㐰愷㔱㌹㉡捥㜱㘴㐱搶㌵㐶攷㤲ㄲ㘶㈸捡㙣换㉣㠳戲㈲㥥㐹㈱㉦挰㠲挲愶㘶ㄲ搸㈹㐱ㄷ㈳摢〹挷ㄲ昴㡥捤晡㌸ㄱ〸㜹㌲㈱摡㜵ㅤっ愶昷㈵㔶愷愰搳㘵㕣慣㉥挷搳㘲㈹愷〲扦扥㐶㤷㘲慦收攱㕣㡡昱〷〰㉦晤昲敦ㅦ扢晦换㕦㝢㌳昹㍥〷ㄱ㤲挹愰扢㘸㤴〰㔸挴㐷㈶攳㕤昸攴晡戵㘹㜴㍥㝢㙡摡㙤扣㕢㌲㙡摥挵㙥㤷〲㈱摤昵慣㉣㙣慥㠹㠲㝢搹て㔶㤷㝤㝦㤵挴ㅦ㤲愵㜰㐵㠸㠸㍥昰㘰攲昲㌳慦慡㙡㍡摤收敡戶㌸换㜴㌸昵〷〱ち㔳㡥㔳㙡捣ㄸ敡㘳愸㑡挳愲攸敦㐱收慥愹戵戵挰戴㐳搳㈹㤵慢㉢愲㔶㜷挴㠳昴㝤㌶㥣㜰㐳晤て㈰㠰慥搳㤳㥦㜹晡慦戵改㑦㉤㝥晤敥ㅢ㝦㜱昲昵晦晤慡晡敦㐹㐳㤷㝢㑣㔷慣㡦昳搳收㠴戲㙦㥢昳搳㘵搶㘳捤昲㝢攷㘵摦㌹㉦敤㡥换扢㜷戰搶ㅤ慥换戶㠶敡昷愶扦㔷㝣㈷㌶晤㐷㈱㉣敡昷㈱㜶㌴昵挸户㈷攳㘱㤴㡤㘳〴敦〵㠰挱㤶ちっ昶晡㤱戸愸昲㜸㐴晢㙣㍣㑡昰㝥〰㡤㘷愴晥㔶っ攲捡㠳㔸㠶愷搶㠲㍢㉢㉣ㄳ㈱㈰㘹㜹㔴昳㜷㘹㤸㌲〸㡢戵㔸愵晥㥢挰摡愹昴昵㑥愷戶㍤㍡㠱㤸㐹敤㤴昰㤶愰㝤挳扤戴㌷㝢㘹户㡣挷戰㡦㐶搲㕥〷㈳摣晣㥥㠰㉥㘵㘰㥤㑥㐳愵愲㘴戹㐳搶ㄸ㜴㔲扡㙤摤㜱搴收晡戵愹㍣戸搲摥ㄹ戴㉦晡㉣㐰ㅡ捣㘲搰愲愸晦㤲ㄸ㠷㉥慢昱捦㐹㐳攷㐹㕣愳㕦摢改㔹挸戸搰搶ㄹ愵㐵㠵っ昱ㄷ慤㡢㥥ㅤ㠵㠳搶㔴㍤昲攷散〸㌴捥㕢〰挸捡㈱㠷愴㍢摦㌲㘸搴扡㘴㡢㙢愴敥扤摤㑤〸㤹捤搴挳挸㤷㑥搳㍤摤敤戳晥㔹㍦㥡戵挳㌵挷摣㍣摣愳㌹㙥戹扣㈲㍣㥣㉦〳ㅣ㌳㜷敡攴慦慤㠹㕡㡦㌵㤶晤㝡㔰ㄵ昳戳晢攱㠴慡挶摥㥦〲〷〳戲愶摥扦扤㡥㙦挱㍢㑦㈹㈹㌸㈵敡㉥て㌸㈵㡣㔷㡣㜹㐲晣㈶昴㤸昱㌸戲㔰㘷ㅡ㑦㍤晤㔹愴攵捣㑢て㉥㘷㠱慣㜱㕤㈱〹慡捣㝢愱㕤ㄳ戹愴㠴㤰搲㔰㤲㕤慣㐷㙤㉤收挶㐸搲〲捦㘹搱〳改慢㘶㔰摢て㔴挱挶㤰㘲㤲愸㍡晥㜶㠷攸㜸ㅡ㐵㜹愳㜱捦昰挶㜳㄰昸㈷㔰㑤㕣昳㜰搹搳㤱摤ㄲ㐷㘴㕡㐲〶戴ㄱ〵愲㝢慢㍡换搲ㄹ㘱㝡㤲ち攵愸㌶㉢搶㠷㘴て〱〶㐷愴摡ㄱ㈳敤㐵㘹㔵っ㙢㙡㌹昴㥤㝡㈴㠶戶㜲㔲搰つ敢㠲㜰㑣㠶㝦昲㕢戹㜳搵〸〱戲慤昹ㄸ摡搹㍦ㄴ〲㐶㌲〹㤵㔴㐹㈷扤て昳戶㙦㠲㌲戴㑢慡㐲愵㕢㌲晤攲戸晡挵ㄷ㤸㕥㍤慥㌴㌲㌹㈶㐵㘳搰愰搳㙣戴敢摡搶昸づ㈵㘹愴ㄱ㜶㡣㌵㥣㔴㕥昹㐶ㅤ㐳㉢〵㑢敡㍤挴㑦ㄹ敡ㅥ愶攸㌸戸㐱㡡散慡改㌸㥢㐳搶扣㔷㜵敡㌵戱㘰㉥ぢ愷愱戳晤挰摤㈷昴㤲㌷㙣㌱慤晡攰㈵㐱捡㍣慥搹ㅡ搱愴㕤慢㌹挵㔸〰㕡愵搹挵ㅣ㌹攳㉣㑡㈴つ㐳㌹㙦㌹㤸㐶愷敥㐰㌳ㄴ㉣敦㝥愰摡扡慡愸搳ㄸ㔸搸㡡挷㐹㠹㙢改戶攰㉦昸㠸㤵搶㕡慡㑥摢㜱搵扥㤱㉢㐹㈶㕤搷㜷㙢㘰㠰㉢愴㌷ㄲ〷ㅡ㑡㉦㉥挳摦㠹㠵㠳㜱慦捥㤰㐴㡢㜰㐸摢㉦㤵㈰捦慥挳搴㘰戱攳戰㘴㐷㡥ㄸ戴㘴扢捣㘷㈹ㄲ挴收㠰戵戴㠲攳晤㙣挱㍡ㄵ搸㌵挷昶〴㥤㄰挴敥㜹摦戶㈰慥㈲捡㝣捥て㙤摥ㄳㄵ慣愵挰昴挲㌵㐶㜱慡㥢〷摡㑡㤲㔸㥡㌵㙤㝢㄰愰昸㌷㤹ㅦ戶捡㉢晥㌵㕣ぢ搷㕤敦㤴戹ㄶ敥ぢ㐲搱戱㡣㔳㉣㔵㈹㌵㤵㔲戳愹散㙥㙤㤵っ扡㐸㝦㤵㠷愰ㄴ㐱㐲㉥㐶㈸晢挸㉣㈹㤵挴昹㈹戳㕣㔷摢戵㕢捦㈰攳搶扤扡㡣戸㥥攳㤸昳〰㡦㥦扡㌸摦扣ㅤ晡㡤敥挵戵㝢㌱㕦ㅦ㜳㈰㔹㘳㉢ㄴ㝤㉢㍡て挵散挲㍡㜲㡦㈱愹捥㔲㈷ぢ收㉣搹㠷摣〸ぢ捡敥捣捥㈱㐸㤸㠷昰㐳晤㈲戸ち扤㍢ㄴㄷ攸搲戹愶ㄳ㈶㙤㌳扥敢㥡㘴㉦戲㘶ㄹ扡㕢㘴愵㝦つ㙤㘲㔸〰㤲〷㤳㉡㜳〳㔵收㠶慣㠲㐹收昵㤲捣㜳㉥晦慡ㄹ搸搱㡡㙢㔷戳㉣昰ち㘸㕦昰㈵㔸㐸〶㌴㠱㔰㈶挹㥣㜰㔶㍢㑦㡦㜱散ㄱ攴ㅥ挳昹㠱愸㈳昹挱扤㈹㘹挷搵㕤挶敥攱捤㑡㠵㙦㤴㌱㥢挶㤸㌷㔴㍦㈰㔲㡢ㄳ㠶ㅡ愹㠸搴晢㔰捦㘶㘳㈹挹戰㤰㘱㔴扢㙦㌸㤵攷扡摣㠲㙦搶收㜰㑢攸〷〳挹㍢㡥㉣㐸㑢戵ㄲㄴㄹ㐲㥦挱晤ㄳ敥戵搶攱ぢ〷㔹㔶㤴ㄱ㥣捥㌰昸慥挷㌴㈴㙥ㄴ㑤ㅢ捣昶晡慤昹挶㕣㠷㤳㔰㘳敢愳㤴昹慥昹㝦㝥晥ㄱ㘸㔷㙥㡢て㈲㡣㡢〴㤷〰㔴〶攷戹㥦㡥づ㤷搹攱㐹〰㡤㌱摡㑥㈹搹㌶摣捣挹㌵㤷㘱昰慣换敤挰攵搰ㄱㅣ㐷㌸ㅤ㈸搱〷戳っ㐷ㅢㅦ〲昸晥㡤ㅢ㤳昸㈸㉡攳戹㡤摦捦㈲㥦换ㄱ㜹挶ㅦㄲ㝣ㄸ㐰愳㥥㜹ぢ㤱㉤ㄹ㌵摥㍡㘵㑡㘷户㜹愸㉣㔸慤㘷挸ㄱ㉢㌹㑣戶ㅣㄹ㍢敡愴㤳〵㌹摦㐷〷㐲愰〳㘸㙢㐸捤敥㉤㌰搸㥥㍣㥥㔳㔴〶慤㘸㜱ㄵ晤㈳〰户㌷慦晢㑢挰㑦ㄴ搸换㜵㥡㐵㜶㔰㐸㡣㑣㔳昳慢っ㜵挹晢愹愷㤰㔱ㄹ昳愲㔲㠵㑣挵㐲㔶㐱㝥㘷㈱㘳㙣㑣ち搹ㄵ㘴ㅡ㐹㘵㠰慣挱ㄸ慣㑣㌸搷㐴搶㔸〶㔰ㄹ㍣敢搱愱捡づ㌵〰㡤㘱㥡㑥慤搲ㅥ㙤挲㤱㤹捦〴㌲昲ㅤて㉦㘸戲戸敢㤰㌷㍢㥡ㄴ挱挱㤶ㅢㄹ㍤扥㡣挹㘲っ㜲㙥愸㤷愱㥦㐵㉤ㄷ㜳ㄷ㔹㥥㡡㈴㤵捡㐰㐹改㥤戱昷慥㥦攵ㄴ㘵㈱㈳㘲㉡ㄹ㕥ㄷ〰㠳っ愳㘰晥ち㥦㑥㤴㔰㠱㐰捤㥢昸挸㠴㐳昸㔵㘶㜲㉡〵戹戱㜱㉥㍦ㄱ㤹ㄵ㘴つㅢ㐰㥢〷戸戹㐰〱㝦扡搸ㄲ扤㤱㜱户㕢慣昳㜵搳挱㉢愶㐵ㅣ㈱㈲㔶敤〷扢㤱㠹て㜲㍢㘲㔶㙥攱挳㑦㜱㘷㥤㌸㘸愷㐲戲㌷ㄹ㘶摣摤㐱㉦愷㝤〱〴扡戹㕦㈱㠳户〷晥搲愸挹ㄹ慢㠴㄰㐲〶㔸扡㠵㠰愱㠰慥㕡㡤挷㤶㍥晥㔶挷ㄹ㠹攳㐷㥡搶㠱㝥挰愸〳挱扥〹户换攵捦昳㔸搴戵〶㤵ㅥ㤹慣昵㤳っ户愳搱慡㜶㡡㕣㤷㈱愷昵㐷昴〷㈶扤ㅣ㙤㍡㜰愳㤸愵〸挶㌹摡㡤戸ㄹ㡢昶〳㥣ぢ㌳㥤㔷ㄵ㕢㘳㜹㔵㌱㜸戰攳つ㠳ㅣ挶ㄶ㝡っ摡攷㐰愲㙤挷㜳〷㑤慡㜰っ㤳晥っ挰挱㌳㜶㌵昰㐳摦㡡㑡㘵ㅣ〷㑡㝣搵㘲攱㘰㌸愵晤㌹㘶散昹㥢摣㔸挶攳㠳扦㜵㐶㜸㜳慢㥥㝦捤㤳慢搱㐲㍥敥㤱昸ㅡㄸ攰捦昰戸㈸搳㍢㠰挵㈲扤ぢづ㌶㐲㠰㐲扡㐸昳捣㔴扣ㄴ㝦㤵㈲敤㌱㔳㤱㌶㤹㘹㤸㔶㤴戳搰㍦摥搳㔴愴敤㈵㌵昵〸㘰㘸㘶扡搲攲挰敢㜵搴攵㔱㈷昵攳〵㍣㡡搱搷㔱㜳ぢ㙡摡㕦㐰ㄶ㘹扣㌹㑢昳㥤愰戱㠹愲㉡㉤〵敢㍦挶ㄲ晥搹㐹愵愵㈰昳愸㝦〴攴㤲㘴挸㉢晡戳〰摢搲㐱晤㈴扡㤱ㄶ敤戸扣挲㤱㐸㐵㌳晥㉡㐵㕡ぢ愶㘲㌵晥㉡㐵㥡〷㈶㡤ㅡ㜵㐷㡤㤲攸㙡ㄲ㐸㕤㔶慢㙡㑤ㄵ㤹㠱㠱慥㔰㙣扢㜶㠱ㅡ㤷㥡㠸㝡㐸搷〹戵㑦㘰慤晤㤵㐵㘳㔰㍢㕢㜲戰㝣㥤昱ㅣ㌲挶㜵㠰㕣㤱捡㕥㜲っ㘹㘴㤰㈸〶改愰㝦ち攰〰㠸㠱㕢㠰挶㑤㌳㈵慢㐸扢㈰晢昳挴㉣ㅦ改ㄹ㥦㘶㑥摥ㄴ㔰〷㐹摥晣㔳㘴㐸づ㐹ㄲ㈹晣散㜳〵㠰㠹㕤㡡ㄴ㜷㌹搱㘷㤱㈹愴㌵㜲散㘳摢〷愵㕢㔸㘷ㄴ㝡愹敤㌱搷㐹㍣捥摡攴挶搲㜰㝡㘳㠳㥢㐹扤㝦㜷㜳ㄱ搷㤴〴晥㙢ㄱ㄰晤ㅢ捣搳㡥㝤捥㜸㉦晥㡤㍦〳㔰挹挲〵㤶ㅥ㈴ㄸ㈳㤰㈸昴昱㤳㍤慦攸扤愴愱昳㡡扥㐸昶㤷㠸晣㍣㌲㠵昴㌰㠹摢搸〱戲㡤昴挶昱㈴㜷㈲晥㘶㤳㙦㌱昹ㅥ㍣㌱㝣ㅤ㉤㜲攴㔳敡㝤捦㑦㘹㍦㝥慥昳㐹〵摡㤱㍥㜸㐲㝥㤴㡦挶摦㝦㕢㍥愱㤲〵㥡扢㤹㐵㈹摥㡤扤摤㙥㔶㤲㠶捥慢愳㈲㌹㐷敥收〵㑥昲㐵㠲㉦〱攴㌴戲挹㑥敥㝢换㐳挶㘱㜴搷㉣戲散愰ㄵ㔷㤳戲昲慥挰㤱㥡㌴㡦昳㙥㠰愷㠴ぢ〸攱攰㤴㡢㜷捤㠹摥㐱㘸㠷㑥㔸攳㐴㘵挸㤲㘴ぢ㙢㌱挰ㄱ㙢挰㥡てㄱ㈸慡㘵昱㍥㈷挲搳㑥㙦㍦㌸㌵戰㙤ㄹ㑡〰㘴㠰搷㍢愹㥥㘶㠵昶愲昳〴搶ㄲつ㙢攲愳ㄱㄱ㑤昱㤸扣㍢㤷㐶㝦ㄱ㍦搶㝣㔳㈶敤㔸㤸㔲慢愰扢㔴戵㍦㍢㝡攷㥢㕣㉥㌵㤲昱㔷昸攸㉦〱昰ㄹ㡢㉡昷㠱㐳㠵昱㌲㙡㘲晦扦㠴㥣愲㔱㜰㍡㌷㐶㈳㍦挷ㄱㅤ慦攱〶〷戹摢㔷㡦摢㔳ㅦ㍦㤱㥢㔶㈹ㅢ攴㈰晤ㄵ㠰搶㤳㐹慤攵㘴㤲㔱㥦㙡㉣㑦戹慥㌴㤷昷㌷ㅣ昸户〰㘹㘸㐳愹扤〰㜲挶摦愱愶㘵㜹㉡㌹㤶㕡㑣㝤ㄲ戳㔰㜵㝣〰㠵㙣㑡㔷挹挵戲攱㜲搲挰ㄳ㙢ㄶ愱ち㜲戶㙣戸㤴㌴㔰㐶㡤㝦〰搰㠸㤲㥢愶ㄵㄵ捤㉥㍤戳慦㘰愸晡㌲〱晥㡤慦㈶ㄹㄶ㔴㙥㥢换㌰晥㤱㈵敥㔶昶昹㕡㤲㘱㘱㤸㙢愵㑢㤱摡㔰慢㔷㙡㔷慥晣㙡㌸㔳㍡㤴㜹昲㐴晥㠵ㅦ㝦敦㈷捦晦攰㈳㤳晦晤敢ㄷ㕦晣挱㑦㥦扦昱敢㝦㕤㥥晣捥㉢慦扣晥昸㑢㌷㝥㜲挰㝡㌹昵捤㕦㉤扣晣散挴敡戳捦㔸ㄷ摦㝤敡搹て㍤㝤㝥攲摣㉤愳改昴挰挰〳㈳摦扤攳㥤挵敢捦㝣㑢㝤敤㠷户㝢慡㕣ㅦ㝥㘰换㜸㈰慦ㄴ戹捥っ㙢扦づ㔰㐸慢㜲㠵㉣㕦〱㘸愴㈲㔷㉡㝢㝤〳ㄹ昴㘲㘷㠹敥㠵〴摤搳愸挸攲㘲㤲敤戲攱㠹昶㠶挱晦〷晤㐸㠵㑡</t>
  </si>
  <si>
    <t>圣诞节， 23-28 自控</t>
  </si>
  <si>
    <t>Thanksgiving/飞北京， 26-29 自控 预评估</t>
  </si>
  <si>
    <t>4-8 远东评估，8号去石家庄</t>
  </si>
  <si>
    <t>上海北塔4级评估， 11-15 交大捷普 预评估，18-20 新益华</t>
  </si>
  <si>
    <t>北塔敏捷培训 12/7， 12/2-9 交大捷普正式评估， 12月5-10 新益华</t>
  </si>
  <si>
    <t>16日 讲话</t>
  </si>
  <si>
    <t>周成臣</t>
  </si>
  <si>
    <t>12/15-20 欢欢预评估</t>
  </si>
  <si>
    <t>Appraisal Name</t>
  </si>
  <si>
    <t>Appraisal Method</t>
  </si>
  <si>
    <t>Model</t>
  </si>
  <si>
    <t>Team Role</t>
  </si>
  <si>
    <t>Appraisal Dates</t>
  </si>
  <si>
    <t>Status</t>
  </si>
  <si>
    <t>179: DigitalChina-2018-8</t>
  </si>
  <si>
    <t>1243: Hangzhou-ZJUGIS-ML5-2018-12</t>
  </si>
  <si>
    <t>Dec 14, 2018 to Dec 20, 2018</t>
  </si>
  <si>
    <t>1244: Yunnan-Nantian-2019-1</t>
  </si>
  <si>
    <t>1340: Yonyou Broadcast &amp;Telecom-2019-1</t>
  </si>
  <si>
    <t>Jan 21, 2019 to Jan 28, 2019</t>
  </si>
  <si>
    <t>1826: TopScientific-2019-9</t>
  </si>
  <si>
    <t>Sep 17, 2019 to Sep 23, 2019</t>
  </si>
  <si>
    <t>2131: Beijing Anrong ML5 4-2019</t>
  </si>
  <si>
    <t>Apr 18, 2019 to Apr 24, 2019</t>
  </si>
  <si>
    <t>2167: WUHAN CITMS ML5 2019-1</t>
  </si>
  <si>
    <t>Jan 14, 2019 to Jan 20, 2019</t>
  </si>
  <si>
    <t>2168: CPIC-Shanghai-2019-3</t>
  </si>
  <si>
    <t>Mar 10, 2019 to Mar 16, 2019</t>
  </si>
  <si>
    <t>2169: SouthDigital ML5 2019-3</t>
  </si>
  <si>
    <t>Mar 28, 2019 to Apr 03, 2019</t>
  </si>
  <si>
    <t>2170: Beijing CITCC-Talent-2019-4</t>
  </si>
  <si>
    <t>Apr 09, 2019 to Apr 15, 2019</t>
  </si>
  <si>
    <t>2171: Beijing Everbright Bank 2019-5</t>
  </si>
  <si>
    <t>Jun 13, 2019 to Jun 18, 2019</t>
  </si>
  <si>
    <t>2173: Sichuan Minghoutian CMMI5 2019-6</t>
  </si>
  <si>
    <t>Jun 21, 2019 to Jun 28, 2019</t>
  </si>
  <si>
    <t>3908: Shenzhen-Richinfo-2019-7-21</t>
  </si>
  <si>
    <t>Jul 21, 2019 to Jul 27, 2019</t>
  </si>
  <si>
    <t>4137: Sunline-ML5-2019-8-27</t>
  </si>
  <si>
    <t>Aug 27, 2019 to Sep 02, 2019</t>
  </si>
  <si>
    <t>4138: Chongqing Zhonglian ML5-2019-10</t>
  </si>
  <si>
    <t>Oct 25, 2019 to Oct 31, 2019</t>
  </si>
  <si>
    <t>4188: JiangsuMobileICT-ML5-2019-9</t>
  </si>
  <si>
    <t>Sep 24, 2019 to Sep 30, 2019</t>
  </si>
  <si>
    <t>4191: Chengdu-Chaungye-ML5-2019-12</t>
  </si>
  <si>
    <t>Dec 08, 2019 to Dec 14, 2019</t>
  </si>
  <si>
    <t>4192: Beta ML4-2019-12</t>
  </si>
  <si>
    <t>Nov 13, 2019 to Nov 19, 2019</t>
  </si>
  <si>
    <t>5084: qiushi-ML5-2019-12</t>
  </si>
  <si>
    <t>Feb 10, 2020 to Feb 16, 2020</t>
  </si>
  <si>
    <t>5085: Shenzhen-Liwei-ML5-2020-1</t>
  </si>
  <si>
    <t>Jan 09, 2020 to Jan 15, 2020</t>
  </si>
  <si>
    <t>5086: Huanhuan-ML5-2020-1</t>
  </si>
  <si>
    <t>Jan 16, 2020 to Jan 22, 2020</t>
  </si>
  <si>
    <t>完成，等待付款，8.5万 10/30，8.5+6333 11/4，</t>
  </si>
  <si>
    <t>生日/飞美国，联想交流</t>
  </si>
  <si>
    <t>公司年会</t>
  </si>
  <si>
    <t>北京科蓝</t>
  </si>
  <si>
    <t>春节/石家庄</t>
  </si>
  <si>
    <t>求实-石家庄-5级？</t>
  </si>
  <si>
    <t>到公司账户</t>
  </si>
  <si>
    <t>12/31-1/6</t>
  </si>
  <si>
    <t>智卓-深圳力维-5级-5085</t>
  </si>
  <si>
    <t>北京科蓝 - ML5-5086</t>
  </si>
  <si>
    <t>PAB Onsite 3/4-5 Pittsburgh</t>
  </si>
  <si>
    <t>CC 4/20-22</t>
  </si>
  <si>
    <t>NYU 毕业 5/20</t>
  </si>
  <si>
    <t>NYU Graduate</t>
  </si>
  <si>
    <t>到公司 1/2/2020</t>
  </si>
  <si>
    <t>提前 2月做预评估 /具体时间再定</t>
  </si>
  <si>
    <t xml:space="preserve">PAB </t>
  </si>
  <si>
    <t>汪总评估 - 取消</t>
  </si>
  <si>
    <t>吴超-待定</t>
  </si>
  <si>
    <t>张德宝 V2.0 年底</t>
  </si>
  <si>
    <t>深圳汪总？</t>
  </si>
  <si>
    <t>王平-9月？</t>
  </si>
  <si>
    <t>李瑛-北京博能，V2.0 ML5 年底 - 有合同</t>
  </si>
  <si>
    <t>赛宝</t>
  </si>
  <si>
    <t>原计划 3/22-28</t>
  </si>
  <si>
    <t>王平 ML5 -确定</t>
  </si>
  <si>
    <t>周成臣 4月 - 确定了</t>
  </si>
  <si>
    <t>李瑛-北大软件 ML5-7月 4月中旬中期预审 - 确定了</t>
  </si>
  <si>
    <t>汪浩-ML5 - 确定了</t>
  </si>
  <si>
    <t>黄燕飞 8月 中下旬 -恒峰 - 确定了</t>
  </si>
  <si>
    <t>东方网力5级 8月底 -确定了</t>
  </si>
  <si>
    <t>到美国账户3/17/2010 12700USD</t>
  </si>
  <si>
    <t>嘉和美康-1 （2021-3）</t>
  </si>
  <si>
    <t>嘉和美康-2 （2021-3）</t>
  </si>
  <si>
    <t>吴超-确定，合同</t>
  </si>
  <si>
    <t>求实</t>
  </si>
  <si>
    <t>中科宇图-Done</t>
  </si>
  <si>
    <t>4-5 NYC Pickup Angela</t>
  </si>
  <si>
    <t>云政-ML5评估</t>
  </si>
  <si>
    <t>王平 云政 ML5 -确定</t>
  </si>
  <si>
    <t>5.1长假</t>
  </si>
  <si>
    <t>HMC 培训/赛宝</t>
  </si>
  <si>
    <t>V2.0升级培训</t>
  </si>
  <si>
    <t>升级/HMC</t>
  </si>
  <si>
    <t>升级培训</t>
  </si>
  <si>
    <t>北大软件就绪检查</t>
  </si>
  <si>
    <t>北大软件 V1.3 ML5</t>
  </si>
  <si>
    <t>汪浩 ML5</t>
  </si>
  <si>
    <t>魏 ML5</t>
  </si>
  <si>
    <t>东方网力 ML5</t>
  </si>
  <si>
    <t>吴超 ML5</t>
  </si>
  <si>
    <t>收到睿思得！</t>
  </si>
  <si>
    <t>走流程</t>
  </si>
  <si>
    <t>标杆评估时间12月18-26日
2、就绪检查&amp;ATM组培训时间11月18-20日
3、清单上报时间10月19
4、中期审查时间9月18日-19日。</t>
  </si>
  <si>
    <t>170000到高中温账户</t>
  </si>
  <si>
    <t>飞利信，过程能力，4/7-10预评估 发评估计划模板</t>
  </si>
  <si>
    <t>等待付款</t>
  </si>
  <si>
    <t>山东至信 ML5 V1.3</t>
  </si>
  <si>
    <t>天地伟业 ML5 2.0</t>
  </si>
  <si>
    <t>??</t>
  </si>
  <si>
    <t>HMC培训</t>
  </si>
  <si>
    <t>山东至信 5级评估 14-21</t>
  </si>
  <si>
    <t>北京掌上先机ML5</t>
  </si>
  <si>
    <t>魏 ML5 V2.0</t>
  </si>
  <si>
    <t>魏 ML5 文思海辉智科科技</t>
  </si>
  <si>
    <t>24-31</t>
  </si>
  <si>
    <t xml:space="preserve">求实 </t>
  </si>
  <si>
    <t>恒峰</t>
  </si>
  <si>
    <t>王平？</t>
  </si>
  <si>
    <t>李瑛 ML5</t>
  </si>
  <si>
    <t>已发布，等待付款</t>
  </si>
  <si>
    <t>李瑛-北大软件 ML5</t>
  </si>
  <si>
    <t>吴超- 7.10 HMC，8.20-21 预评估</t>
  </si>
  <si>
    <t>2.12春节</t>
  </si>
  <si>
    <t>汪浩-ML5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</si>
</sst>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Red]&quot;¥&quot;\-#,##0"/>
    <numFmt numFmtId="165" formatCode="_ &quot;¥&quot;* #,##0.00_ ;_ &quot;¥&quot;* \-#,##0.00_ ;_ &quot;¥&quot;* &quot;-&quot;??_ ;_ @_ "/>
    <numFmt numFmtId="166" formatCode="mm/dd/yy;@"/>
    <numFmt numFmtId="167" formatCode="_([$$-409]* #,##0.00_);_([$$-409]* \(#,##0.00\);_([$$-409]* &quot;-&quot;??_);_(@_)"/>
    <numFmt numFmtId="168" formatCode="m/d;@"/>
    <numFmt numFmtId="169" formatCode="m/d/yy;@"/>
    <numFmt numFmtId="170" formatCode="_ [$¥-804]* #,##0.00_ ;_ [$¥-804]* \-#,##0.00_ ;_ [$¥-804]* &quot;-&quot;??_ ;_ @_ "/>
    <numFmt numFmtId="171" formatCode="_ [$¥-804]* #,##0_ ;_ [$¥-804]* \-#,##0_ ;_ [$¥-804]* &quot;-&quot;??_ ;_ @_ "/>
    <numFmt numFmtId="172" formatCode="_(&quot;¥&quot;* #,##0_);_(&quot;¥&quot;* \(#,##0\);_(&quot;¥&quot;* &quot;-&quot;??_);_(@_)"/>
  </numFmts>
  <fonts count="117" x14ac:knownFonts="1">
    <font>
      <sz val="10"/>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6"/>
      <color theme="1" tint="0.34998626667073579"/>
      <name val="Arial"/>
      <family val="2"/>
      <scheme val="minor"/>
    </font>
    <font>
      <b/>
      <sz val="60"/>
      <color theme="3"/>
      <name val="Arial"/>
      <family val="2"/>
      <scheme val="major"/>
    </font>
    <font>
      <sz val="9"/>
      <color theme="0"/>
      <name val="Arial"/>
      <family val="2"/>
      <scheme val="minor"/>
    </font>
    <font>
      <sz val="9"/>
      <color theme="1" tint="0.499984740745262"/>
      <name val="Arial"/>
      <family val="2"/>
      <scheme val="major"/>
    </font>
    <font>
      <sz val="10"/>
      <color theme="1"/>
      <name val="Calibri"/>
      <family val="2"/>
    </font>
    <font>
      <b/>
      <sz val="25"/>
      <color theme="3"/>
      <name val="Calibri"/>
      <family val="2"/>
    </font>
    <font>
      <sz val="9"/>
      <color theme="0"/>
      <name val="Calibri"/>
      <family val="2"/>
    </font>
    <font>
      <b/>
      <sz val="16"/>
      <color theme="1" tint="0.34998626667073579"/>
      <name val="Calibri"/>
      <family val="2"/>
    </font>
    <font>
      <sz val="9"/>
      <color theme="1" tint="0.24994659260841701"/>
      <name val="Calibri"/>
      <family val="2"/>
    </font>
    <font>
      <sz val="9"/>
      <color rgb="FFFF0000"/>
      <name val="Calibri"/>
      <family val="2"/>
    </font>
    <font>
      <sz val="9"/>
      <color theme="1"/>
      <name val="Calibri"/>
      <family val="2"/>
    </font>
    <font>
      <sz val="10"/>
      <color theme="1"/>
      <name val="Arial"/>
      <family val="2"/>
      <scheme val="minor"/>
    </font>
    <font>
      <sz val="10"/>
      <color rgb="FFFF0000"/>
      <name val="Calibri"/>
      <family val="2"/>
    </font>
    <font>
      <sz val="9"/>
      <name val="Calibri"/>
      <family val="2"/>
    </font>
    <font>
      <sz val="11"/>
      <color theme="1"/>
      <name val="Arial"/>
      <family val="2"/>
      <scheme val="minor"/>
    </font>
    <font>
      <sz val="11"/>
      <name val="Arial"/>
      <family val="2"/>
      <scheme val="minor"/>
    </font>
    <font>
      <b/>
      <sz val="11"/>
      <color theme="1"/>
      <name val="Arial"/>
      <family val="2"/>
      <scheme val="minor"/>
    </font>
    <font>
      <u/>
      <sz val="10"/>
      <color theme="10"/>
      <name val="Arial"/>
      <family val="2"/>
      <scheme val="minor"/>
    </font>
    <font>
      <b/>
      <sz val="10"/>
      <color rgb="FFFF0000"/>
      <name val="Calibri"/>
      <family val="2"/>
    </font>
    <font>
      <sz val="8"/>
      <color theme="1"/>
      <name val="Verdana"/>
      <family val="2"/>
    </font>
    <font>
      <sz val="9"/>
      <color rgb="FF595959"/>
      <name val="Arial"/>
      <family val="2"/>
      <scheme val="minor"/>
    </font>
    <font>
      <b/>
      <sz val="10"/>
      <color theme="1"/>
      <name val="Arial"/>
      <family val="2"/>
      <scheme val="minor"/>
    </font>
    <font>
      <b/>
      <sz val="8"/>
      <color theme="1"/>
      <name val="Verdana"/>
      <family val="2"/>
    </font>
    <font>
      <sz val="8"/>
      <name val="Arial"/>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F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8" tint="0.39997558519241921"/>
        <bgColor indexed="64"/>
      </patternFill>
    </fill>
    <fill>
      <patternFill patternType="solid">
        <fgColor theme="6"/>
        <bgColor indexed="64"/>
      </patternFill>
    </fill>
    <fill>
      <patternFill patternType="solid">
        <fgColor theme="8"/>
        <bgColor indexed="64"/>
      </patternFill>
    </fill>
    <fill>
      <patternFill patternType="solid">
        <fgColor theme="0" tint="-0.14999847407452621"/>
        <bgColor indexed="64"/>
      </patternFill>
    </fill>
    <fill>
      <patternFill patternType="solid">
        <fgColor rgb="FFFF0000"/>
        <bgColor indexed="64"/>
      </patternFill>
    </fill>
    <fill>
      <patternFill patternType="solid">
        <fgColor theme="5"/>
        <bgColor indexed="64"/>
      </patternFill>
    </fill>
    <fill>
      <patternFill patternType="solid">
        <fgColor theme="2" tint="-0.249977111117893"/>
        <bgColor indexed="64"/>
      </patternFill>
    </fill>
    <fill>
      <patternFill patternType="solid">
        <fgColor rgb="FFF1F1F1"/>
        <bgColor indexed="64"/>
      </patternFill>
    </fill>
    <fill>
      <patternFill patternType="solid">
        <fgColor rgb="FFF1C1C1"/>
        <bgColor indexed="64"/>
      </patternFill>
    </fill>
    <fill>
      <patternFill patternType="solid">
        <fgColor theme="2"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00FFFF"/>
        <bgColor indexed="64"/>
      </patternFill>
    </fill>
    <fill>
      <patternFill patternType="solid">
        <fgColor rgb="FF00FF00"/>
        <bgColor indexed="64"/>
      </patternFill>
    </fill>
    <fill>
      <patternFill patternType="solid">
        <fgColor rgb="FFC00000"/>
        <bgColor indexed="64"/>
      </patternFill>
    </fill>
    <fill>
      <patternFill patternType="solid">
        <fgColor rgb="FFD1D1E1"/>
        <bgColor indexed="64"/>
      </patternFill>
    </fill>
    <fill>
      <patternFill patternType="solid">
        <fgColor theme="0"/>
        <bgColor indexed="64"/>
      </patternFill>
    </fill>
  </fills>
  <borders count="19">
    <border>
      <left/>
      <right/>
      <top/>
      <bottom/>
      <diagonal/>
    </border>
    <border>
      <left style="thin">
        <color theme="0"/>
      </left>
      <right style="thin">
        <color theme="0"/>
      </right>
      <top style="thin">
        <color theme="0"/>
      </top>
      <bottom style="thin">
        <color theme="0"/>
      </bottom>
      <diagonal/>
    </border>
    <border>
      <left/>
      <right/>
      <top/>
      <bottom style="thin">
        <color theme="0" tint="-0.1499679555650502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int="-0.14996795556505021"/>
      </top>
      <bottom style="thin">
        <color theme="0" tint="-0.14996795556505021"/>
      </bottom>
      <diagonal/>
    </border>
    <border>
      <left/>
      <right style="thin">
        <color theme="0"/>
      </right>
      <top style="thin">
        <color theme="0" tint="-0.14996795556505021"/>
      </top>
      <bottom style="thin">
        <color theme="0" tint="-0.14996795556505021"/>
      </bottom>
      <diagonal/>
    </border>
    <border>
      <left/>
      <right style="thin">
        <color theme="0"/>
      </right>
      <top/>
      <bottom style="thin">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8">
    <xf numFmtId="167" fontId="0" fillId="0" borderId="0"/>
    <xf numFmtId="167" fontId="94" fillId="0" borderId="0" applyNumberFormat="0" applyFill="0" applyBorder="0" applyAlignment="0" applyProtection="0"/>
    <xf numFmtId="167" fontId="93" fillId="0" borderId="0" applyNumberFormat="0" applyFill="0" applyBorder="0" applyAlignment="0" applyProtection="0"/>
    <xf numFmtId="167" fontId="95" fillId="3" borderId="0" applyNumberFormat="0" applyBorder="0" applyProtection="0">
      <alignment horizontal="center" vertical="center"/>
    </xf>
    <xf numFmtId="167" fontId="96" fillId="0" borderId="0" applyNumberFormat="0" applyFill="0" applyBorder="0" applyAlignment="0" applyProtection="0"/>
    <xf numFmtId="165" fontId="104" fillId="0" borderId="0" applyFont="0" applyFill="0" applyBorder="0" applyAlignment="0" applyProtection="0"/>
    <xf numFmtId="167" fontId="107" fillId="0" borderId="0"/>
    <xf numFmtId="167" fontId="110" fillId="0" borderId="0" applyNumberFormat="0" applyFill="0" applyBorder="0" applyAlignment="0" applyProtection="0"/>
  </cellStyleXfs>
  <cellXfs count="489">
    <xf numFmtId="167" fontId="0" fillId="0" borderId="0" xfId="0"/>
    <xf numFmtId="167" fontId="97" fillId="0" borderId="0" xfId="0" applyFont="1"/>
    <xf numFmtId="167" fontId="99" fillId="3" borderId="3" xfId="3" applyFont="1" applyBorder="1">
      <alignment horizontal="center" vertical="center"/>
    </xf>
    <xf numFmtId="167" fontId="99" fillId="3" borderId="4" xfId="3" applyFont="1" applyBorder="1">
      <alignment horizontal="center" vertical="center"/>
    </xf>
    <xf numFmtId="167" fontId="99" fillId="3" borderId="5" xfId="3" applyFont="1" applyBorder="1">
      <alignment horizontal="center" vertical="center"/>
    </xf>
    <xf numFmtId="167" fontId="100" fillId="0" borderId="0" xfId="2" applyFont="1"/>
    <xf numFmtId="167" fontId="97" fillId="0" borderId="2" xfId="0" applyFont="1" applyBorder="1" applyAlignment="1">
      <alignment horizontal="left"/>
    </xf>
    <xf numFmtId="167" fontId="101" fillId="2" borderId="1" xfId="0" applyFont="1" applyFill="1" applyBorder="1" applyAlignment="1">
      <alignment horizontal="center" vertical="center"/>
    </xf>
    <xf numFmtId="167" fontId="97" fillId="0" borderId="0" xfId="0" applyFont="1" applyAlignment="1">
      <alignment horizontal="center"/>
    </xf>
    <xf numFmtId="167" fontId="98" fillId="0" borderId="0" xfId="1" applyFont="1" applyAlignment="1">
      <alignment horizontal="center" vertical="center"/>
    </xf>
    <xf numFmtId="167" fontId="97" fillId="0" borderId="6" xfId="0" applyFont="1" applyBorder="1" applyAlignment="1">
      <alignment horizontal="left"/>
    </xf>
    <xf numFmtId="167" fontId="101" fillId="4" borderId="1" xfId="0" applyFont="1" applyFill="1" applyBorder="1" applyAlignment="1">
      <alignment horizontal="center" vertical="center"/>
    </xf>
    <xf numFmtId="167" fontId="101" fillId="5" borderId="1" xfId="0" applyFont="1" applyFill="1" applyBorder="1" applyAlignment="1">
      <alignment horizontal="center" vertical="center"/>
    </xf>
    <xf numFmtId="14" fontId="97" fillId="0" borderId="0" xfId="0" applyNumberFormat="1" applyFont="1"/>
    <xf numFmtId="167" fontId="101" fillId="6" borderId="1" xfId="0" applyFont="1" applyFill="1" applyBorder="1" applyAlignment="1">
      <alignment horizontal="center" vertical="center"/>
    </xf>
    <xf numFmtId="167" fontId="101" fillId="7" borderId="1" xfId="0" applyFont="1" applyFill="1" applyBorder="1" applyAlignment="1">
      <alignment horizontal="center" vertical="center"/>
    </xf>
    <xf numFmtId="167" fontId="101" fillId="8" borderId="1" xfId="0" applyFont="1" applyFill="1" applyBorder="1" applyAlignment="1">
      <alignment horizontal="center" vertical="center"/>
    </xf>
    <xf numFmtId="167" fontId="101" fillId="9" borderId="1" xfId="0" applyFont="1" applyFill="1" applyBorder="1" applyAlignment="1">
      <alignment horizontal="center" vertical="center"/>
    </xf>
    <xf numFmtId="166" fontId="97" fillId="0" borderId="6" xfId="0" applyNumberFormat="1" applyFont="1" applyBorder="1" applyAlignment="1">
      <alignment horizontal="left"/>
    </xf>
    <xf numFmtId="167" fontId="97" fillId="0" borderId="0" xfId="0" applyFont="1" applyAlignment="1">
      <alignment horizontal="left"/>
    </xf>
    <xf numFmtId="166" fontId="97" fillId="0" borderId="0" xfId="0" applyNumberFormat="1" applyFont="1" applyAlignment="1">
      <alignment horizontal="left"/>
    </xf>
    <xf numFmtId="166" fontId="97" fillId="0" borderId="2" xfId="0" applyNumberFormat="1" applyFont="1" applyBorder="1" applyAlignment="1">
      <alignment horizontal="left"/>
    </xf>
    <xf numFmtId="167" fontId="102" fillId="2" borderId="1" xfId="0" applyFont="1" applyFill="1" applyBorder="1" applyAlignment="1">
      <alignment horizontal="center" vertical="center"/>
    </xf>
    <xf numFmtId="167" fontId="101" fillId="10" borderId="1" xfId="0" applyFont="1" applyFill="1" applyBorder="1" applyAlignment="1">
      <alignment horizontal="center" vertical="center"/>
    </xf>
    <xf numFmtId="167" fontId="101" fillId="3" borderId="1" xfId="0" applyFont="1" applyFill="1" applyBorder="1" applyAlignment="1">
      <alignment horizontal="center" vertical="center"/>
    </xf>
    <xf numFmtId="167" fontId="101" fillId="11" borderId="1" xfId="0" applyFont="1" applyFill="1" applyBorder="1" applyAlignment="1">
      <alignment horizontal="center" vertical="center"/>
    </xf>
    <xf numFmtId="167" fontId="101" fillId="12" borderId="1" xfId="0" applyFont="1" applyFill="1" applyBorder="1" applyAlignment="1">
      <alignment horizontal="center" vertical="center"/>
    </xf>
    <xf numFmtId="167" fontId="102" fillId="6" borderId="1" xfId="0" applyFont="1" applyFill="1" applyBorder="1" applyAlignment="1">
      <alignment horizontal="center" vertical="center"/>
    </xf>
    <xf numFmtId="167" fontId="103" fillId="0" borderId="2" xfId="0" applyFont="1" applyBorder="1" applyAlignment="1">
      <alignment horizontal="left"/>
    </xf>
    <xf numFmtId="167" fontId="101" fillId="13" borderId="1" xfId="0" applyFont="1" applyFill="1" applyBorder="1" applyAlignment="1">
      <alignment horizontal="center" vertical="center"/>
    </xf>
    <xf numFmtId="167" fontId="101" fillId="14" borderId="1" xfId="0" applyFont="1" applyFill="1" applyBorder="1" applyAlignment="1">
      <alignment horizontal="center" vertical="center"/>
    </xf>
    <xf numFmtId="167" fontId="97" fillId="0" borderId="0" xfId="5" applyNumberFormat="1" applyFont="1" applyAlignment="1">
      <alignment horizontal="left"/>
    </xf>
    <xf numFmtId="167" fontId="97" fillId="0" borderId="0" xfId="5" applyNumberFormat="1" applyFont="1"/>
    <xf numFmtId="167" fontId="102" fillId="0" borderId="1" xfId="0" applyFont="1" applyBorder="1" applyAlignment="1">
      <alignment horizontal="center" vertical="center"/>
    </xf>
    <xf numFmtId="167" fontId="101" fillId="15" borderId="1" xfId="0" applyFont="1" applyFill="1" applyBorder="1" applyAlignment="1">
      <alignment horizontal="center" vertical="center"/>
    </xf>
    <xf numFmtId="167" fontId="102" fillId="15" borderId="1" xfId="0" applyFont="1" applyFill="1" applyBorder="1" applyAlignment="1">
      <alignment horizontal="center" vertical="center"/>
    </xf>
    <xf numFmtId="167" fontId="101" fillId="16" borderId="1" xfId="0" applyFont="1" applyFill="1" applyBorder="1" applyAlignment="1">
      <alignment horizontal="center" vertical="center"/>
    </xf>
    <xf numFmtId="167" fontId="105" fillId="0" borderId="2" xfId="0" applyFont="1" applyBorder="1" applyAlignment="1">
      <alignment horizontal="left"/>
    </xf>
    <xf numFmtId="167" fontId="97" fillId="0" borderId="2" xfId="0" applyFont="1" applyBorder="1"/>
    <xf numFmtId="167" fontId="107" fillId="0" borderId="0" xfId="6"/>
    <xf numFmtId="166" fontId="107" fillId="0" borderId="0" xfId="6" applyNumberFormat="1"/>
    <xf numFmtId="167" fontId="107" fillId="0" borderId="0" xfId="6" applyAlignment="1">
      <alignment horizontal="center"/>
    </xf>
    <xf numFmtId="167" fontId="107" fillId="0" borderId="0" xfId="6" applyAlignment="1">
      <alignment horizontal="left"/>
    </xf>
    <xf numFmtId="167" fontId="107" fillId="0" borderId="9" xfId="6" applyBorder="1"/>
    <xf numFmtId="166" fontId="107" fillId="0" borderId="9" xfId="6" applyNumberFormat="1" applyBorder="1"/>
    <xf numFmtId="166" fontId="107" fillId="18" borderId="9" xfId="6" applyNumberFormat="1" applyFill="1" applyBorder="1"/>
    <xf numFmtId="167" fontId="107" fillId="0" borderId="9" xfId="6" applyBorder="1" applyAlignment="1">
      <alignment horizontal="center"/>
    </xf>
    <xf numFmtId="167" fontId="107" fillId="18" borderId="9" xfId="6" applyFill="1" applyBorder="1" applyAlignment="1">
      <alignment horizontal="center"/>
    </xf>
    <xf numFmtId="167" fontId="107" fillId="18" borderId="9" xfId="6" applyFill="1" applyBorder="1"/>
    <xf numFmtId="166" fontId="108" fillId="0" borderId="9" xfId="6" applyNumberFormat="1" applyFont="1" applyBorder="1"/>
    <xf numFmtId="166" fontId="108" fillId="18" borderId="9" xfId="6" applyNumberFormat="1" applyFont="1" applyFill="1" applyBorder="1"/>
    <xf numFmtId="167" fontId="108" fillId="0" borderId="9" xfId="6" applyFont="1" applyBorder="1" applyAlignment="1">
      <alignment horizontal="center"/>
    </xf>
    <xf numFmtId="167" fontId="108" fillId="18" borderId="9" xfId="6" applyFont="1" applyFill="1" applyBorder="1" applyAlignment="1">
      <alignment horizontal="center"/>
    </xf>
    <xf numFmtId="167" fontId="107" fillId="0" borderId="0" xfId="6" applyAlignment="1">
      <alignment horizontal="center" wrapText="1"/>
    </xf>
    <xf numFmtId="167" fontId="109" fillId="0" borderId="0" xfId="6" applyFont="1" applyAlignment="1">
      <alignment horizontal="center" wrapText="1"/>
    </xf>
    <xf numFmtId="166" fontId="109" fillId="0" borderId="0" xfId="6" applyNumberFormat="1" applyFont="1" applyAlignment="1">
      <alignment horizontal="center" wrapText="1"/>
    </xf>
    <xf numFmtId="167" fontId="107" fillId="8" borderId="9" xfId="6" applyFill="1" applyBorder="1"/>
    <xf numFmtId="166" fontId="107" fillId="8" borderId="9" xfId="6" applyNumberFormat="1" applyFill="1" applyBorder="1"/>
    <xf numFmtId="167" fontId="107" fillId="8" borderId="9" xfId="6" applyFill="1" applyBorder="1" applyAlignment="1">
      <alignment horizontal="center"/>
    </xf>
    <xf numFmtId="167" fontId="109" fillId="19" borderId="9" xfId="6" applyFont="1" applyFill="1" applyBorder="1" applyAlignment="1">
      <alignment horizontal="center" vertical="center" wrapText="1"/>
    </xf>
    <xf numFmtId="166" fontId="109" fillId="19" borderId="9" xfId="6" applyNumberFormat="1" applyFont="1" applyFill="1" applyBorder="1" applyAlignment="1">
      <alignment horizontal="center" vertical="center" wrapText="1"/>
    </xf>
    <xf numFmtId="165" fontId="97" fillId="0" borderId="0" xfId="5" applyFont="1"/>
    <xf numFmtId="167" fontId="97" fillId="0" borderId="10" xfId="5" applyNumberFormat="1" applyFont="1" applyBorder="1" applyAlignment="1">
      <alignment horizontal="left"/>
    </xf>
    <xf numFmtId="167" fontId="97" fillId="0" borderId="11" xfId="0" applyFont="1" applyBorder="1"/>
    <xf numFmtId="167" fontId="97" fillId="0" borderId="12" xfId="5" applyNumberFormat="1" applyFont="1" applyBorder="1" applyAlignment="1">
      <alignment horizontal="left"/>
    </xf>
    <xf numFmtId="167" fontId="97" fillId="0" borderId="13" xfId="0" applyFont="1" applyBorder="1"/>
    <xf numFmtId="167" fontId="97" fillId="0" borderId="13" xfId="5" applyNumberFormat="1" applyFont="1" applyBorder="1" applyAlignment="1">
      <alignment horizontal="left"/>
    </xf>
    <xf numFmtId="165" fontId="97" fillId="0" borderId="13" xfId="5" applyFont="1" applyBorder="1" applyAlignment="1">
      <alignment horizontal="left"/>
    </xf>
    <xf numFmtId="167" fontId="97" fillId="0" borderId="14" xfId="5" applyNumberFormat="1" applyFont="1" applyBorder="1" applyAlignment="1">
      <alignment horizontal="left"/>
    </xf>
    <xf numFmtId="167" fontId="97" fillId="0" borderId="15" xfId="0" applyFont="1" applyBorder="1"/>
    <xf numFmtId="167" fontId="97" fillId="0" borderId="12" xfId="0" applyFont="1" applyBorder="1"/>
    <xf numFmtId="165" fontId="97" fillId="0" borderId="13" xfId="5" applyFont="1" applyBorder="1"/>
    <xf numFmtId="167" fontId="97" fillId="0" borderId="10" xfId="0" applyFont="1" applyBorder="1"/>
    <xf numFmtId="167" fontId="97" fillId="0" borderId="14" xfId="0" applyFont="1" applyBorder="1"/>
    <xf numFmtId="167" fontId="97" fillId="0" borderId="9" xfId="5" applyNumberFormat="1" applyFont="1" applyBorder="1" applyAlignment="1">
      <alignment horizontal="left"/>
    </xf>
    <xf numFmtId="165" fontId="97" fillId="0" borderId="9" xfId="0" applyNumberFormat="1" applyFont="1" applyBorder="1"/>
    <xf numFmtId="165" fontId="97" fillId="0" borderId="9" xfId="5" applyFont="1" applyBorder="1"/>
    <xf numFmtId="167" fontId="97" fillId="20" borderId="9" xfId="5" applyNumberFormat="1" applyFont="1" applyFill="1" applyBorder="1" applyAlignment="1">
      <alignment horizontal="left"/>
    </xf>
    <xf numFmtId="167" fontId="97" fillId="20" borderId="9" xfId="0" applyFont="1" applyFill="1" applyBorder="1"/>
    <xf numFmtId="167" fontId="97" fillId="0" borderId="9" xfId="0" applyFont="1" applyBorder="1"/>
    <xf numFmtId="165" fontId="97" fillId="0" borderId="0" xfId="5" applyFont="1" applyAlignment="1">
      <alignment horizontal="left"/>
    </xf>
    <xf numFmtId="167" fontId="97" fillId="0" borderId="10" xfId="0" applyFont="1" applyBorder="1" applyAlignment="1">
      <alignment horizontal="left"/>
    </xf>
    <xf numFmtId="165" fontId="97" fillId="0" borderId="11" xfId="5" applyFont="1" applyBorder="1"/>
    <xf numFmtId="167" fontId="97" fillId="0" borderId="12" xfId="0" applyFont="1" applyBorder="1" applyAlignment="1">
      <alignment horizontal="left"/>
    </xf>
    <xf numFmtId="167" fontId="97" fillId="0" borderId="14" xfId="0" applyFont="1" applyBorder="1" applyAlignment="1">
      <alignment horizontal="left"/>
    </xf>
    <xf numFmtId="165" fontId="97" fillId="0" borderId="15" xfId="5" applyFont="1" applyBorder="1"/>
    <xf numFmtId="167" fontId="97" fillId="0" borderId="12" xfId="5" applyNumberFormat="1" applyFont="1" applyBorder="1"/>
    <xf numFmtId="167" fontId="107" fillId="21" borderId="9" xfId="6" applyFill="1" applyBorder="1"/>
    <xf numFmtId="167" fontId="92" fillId="21" borderId="9" xfId="6" applyFont="1" applyFill="1" applyBorder="1"/>
    <xf numFmtId="167" fontId="91" fillId="21" borderId="9" xfId="6" applyFont="1" applyFill="1" applyBorder="1"/>
    <xf numFmtId="167" fontId="91" fillId="0" borderId="0" xfId="6" applyFont="1"/>
    <xf numFmtId="167" fontId="90" fillId="0" borderId="0" xfId="6" applyFont="1"/>
    <xf numFmtId="14" fontId="107" fillId="0" borderId="0" xfId="6" applyNumberFormat="1"/>
    <xf numFmtId="167" fontId="90" fillId="20" borderId="0" xfId="6" applyFont="1" applyFill="1"/>
    <xf numFmtId="164" fontId="107" fillId="0" borderId="0" xfId="6" applyNumberFormat="1"/>
    <xf numFmtId="14" fontId="90" fillId="0" borderId="0" xfId="6" applyNumberFormat="1" applyFont="1"/>
    <xf numFmtId="167" fontId="89" fillId="0" borderId="0" xfId="6" applyFont="1"/>
    <xf numFmtId="167" fontId="88" fillId="18" borderId="9" xfId="6" applyFont="1" applyFill="1" applyBorder="1"/>
    <xf numFmtId="167" fontId="88" fillId="0" borderId="9" xfId="6" applyFont="1" applyBorder="1"/>
    <xf numFmtId="167" fontId="87" fillId="18" borderId="9" xfId="6" applyFont="1" applyFill="1" applyBorder="1"/>
    <xf numFmtId="167" fontId="87" fillId="0" borderId="0" xfId="6" applyFont="1"/>
    <xf numFmtId="14" fontId="87" fillId="0" borderId="0" xfId="6" applyNumberFormat="1" applyFont="1"/>
    <xf numFmtId="166" fontId="107" fillId="0" borderId="9" xfId="6" applyNumberFormat="1" applyBorder="1" applyAlignment="1">
      <alignment horizontal="center"/>
    </xf>
    <xf numFmtId="166" fontId="108" fillId="0" borderId="9" xfId="6" applyNumberFormat="1" applyFont="1" applyBorder="1" applyAlignment="1">
      <alignment horizontal="center"/>
    </xf>
    <xf numFmtId="166" fontId="87" fillId="0" borderId="9" xfId="6" applyNumberFormat="1" applyFont="1" applyBorder="1" applyAlignment="1">
      <alignment horizontal="center"/>
    </xf>
    <xf numFmtId="166" fontId="107" fillId="0" borderId="0" xfId="6" applyNumberFormat="1" applyAlignment="1">
      <alignment horizontal="center"/>
    </xf>
    <xf numFmtId="167" fontId="90" fillId="20" borderId="0" xfId="6" applyFont="1" applyFill="1" applyAlignment="1">
      <alignment horizontal="center"/>
    </xf>
    <xf numFmtId="166" fontId="86" fillId="0" borderId="9" xfId="6" applyNumberFormat="1" applyFont="1" applyBorder="1" applyAlignment="1">
      <alignment horizontal="center"/>
    </xf>
    <xf numFmtId="166" fontId="85" fillId="0" borderId="9" xfId="6" applyNumberFormat="1" applyFont="1" applyBorder="1" applyAlignment="1">
      <alignment horizontal="center"/>
    </xf>
    <xf numFmtId="166" fontId="84" fillId="0" borderId="9" xfId="6" applyNumberFormat="1" applyFont="1" applyBorder="1" applyAlignment="1">
      <alignment horizontal="center"/>
    </xf>
    <xf numFmtId="14" fontId="91" fillId="0" borderId="0" xfId="6" applyNumberFormat="1" applyFont="1"/>
    <xf numFmtId="167" fontId="83" fillId="0" borderId="0" xfId="6" applyFont="1"/>
    <xf numFmtId="167" fontId="91" fillId="24" borderId="9" xfId="6" applyFont="1" applyFill="1" applyBorder="1"/>
    <xf numFmtId="166" fontId="107" fillId="0" borderId="16" xfId="6" applyNumberFormat="1" applyBorder="1"/>
    <xf numFmtId="166" fontId="107" fillId="18" borderId="16" xfId="6" applyNumberFormat="1" applyFill="1" applyBorder="1"/>
    <xf numFmtId="166" fontId="107" fillId="0" borderId="17" xfId="6" applyNumberFormat="1" applyBorder="1"/>
    <xf numFmtId="166" fontId="107" fillId="18" borderId="17" xfId="6" applyNumberFormat="1" applyFill="1" applyBorder="1"/>
    <xf numFmtId="166" fontId="107" fillId="0" borderId="17" xfId="6" applyNumberFormat="1" applyBorder="1" applyAlignment="1">
      <alignment horizontal="center"/>
    </xf>
    <xf numFmtId="167" fontId="107" fillId="0" borderId="17" xfId="6" applyBorder="1"/>
    <xf numFmtId="166" fontId="82" fillId="0" borderId="16" xfId="6" applyNumberFormat="1" applyFont="1" applyBorder="1" applyAlignment="1">
      <alignment horizontal="center"/>
    </xf>
    <xf numFmtId="166" fontId="81" fillId="0" borderId="9" xfId="6" applyNumberFormat="1" applyFont="1" applyBorder="1" applyAlignment="1">
      <alignment horizontal="center"/>
    </xf>
    <xf numFmtId="166" fontId="80" fillId="0" borderId="9" xfId="6" applyNumberFormat="1" applyFont="1" applyBorder="1" applyAlignment="1">
      <alignment horizontal="center"/>
    </xf>
    <xf numFmtId="167" fontId="79" fillId="0" borderId="0" xfId="6" applyFont="1"/>
    <xf numFmtId="0" fontId="109" fillId="0" borderId="0" xfId="6" applyNumberFormat="1" applyFont="1" applyAlignment="1">
      <alignment horizontal="center" wrapText="1"/>
    </xf>
    <xf numFmtId="0" fontId="107" fillId="0" borderId="9" xfId="6" applyNumberFormat="1" applyBorder="1" applyAlignment="1">
      <alignment horizontal="center"/>
    </xf>
    <xf numFmtId="0" fontId="107" fillId="0" borderId="17" xfId="6" applyNumberFormat="1" applyBorder="1" applyAlignment="1">
      <alignment horizontal="center"/>
    </xf>
    <xf numFmtId="0" fontId="107" fillId="0" borderId="16" xfId="6" applyNumberFormat="1" applyBorder="1" applyAlignment="1">
      <alignment horizontal="center"/>
    </xf>
    <xf numFmtId="0" fontId="107" fillId="0" borderId="0" xfId="6" applyNumberFormat="1" applyAlignment="1">
      <alignment horizontal="center"/>
    </xf>
    <xf numFmtId="0" fontId="107" fillId="0" borderId="0" xfId="6" applyNumberFormat="1" applyAlignment="1">
      <alignment horizontal="left"/>
    </xf>
    <xf numFmtId="0" fontId="107" fillId="18" borderId="9" xfId="6" applyNumberFormat="1" applyFill="1" applyBorder="1" applyAlignment="1">
      <alignment horizontal="center"/>
    </xf>
    <xf numFmtId="0" fontId="108" fillId="18" borderId="9" xfId="6" applyNumberFormat="1" applyFont="1" applyFill="1" applyBorder="1" applyAlignment="1">
      <alignment horizontal="center"/>
    </xf>
    <xf numFmtId="0" fontId="108" fillId="0" borderId="9" xfId="6" applyNumberFormat="1" applyFont="1" applyBorder="1" applyAlignment="1">
      <alignment horizontal="center"/>
    </xf>
    <xf numFmtId="0" fontId="107" fillId="18" borderId="17" xfId="6" applyNumberFormat="1" applyFill="1" applyBorder="1" applyAlignment="1">
      <alignment horizontal="center"/>
    </xf>
    <xf numFmtId="0" fontId="107" fillId="18" borderId="16" xfId="6" applyNumberFormat="1" applyFill="1" applyBorder="1" applyAlignment="1">
      <alignment horizontal="center"/>
    </xf>
    <xf numFmtId="0" fontId="82" fillId="0" borderId="0" xfId="6" applyNumberFormat="1" applyFont="1"/>
    <xf numFmtId="0" fontId="107" fillId="0" borderId="0" xfId="6" applyNumberFormat="1"/>
    <xf numFmtId="167" fontId="81" fillId="21" borderId="9" xfId="6" applyFont="1" applyFill="1" applyBorder="1"/>
    <xf numFmtId="167" fontId="78" fillId="0" borderId="0" xfId="6" applyFont="1"/>
    <xf numFmtId="14" fontId="107" fillId="0" borderId="0" xfId="6" applyNumberFormat="1" applyAlignment="1">
      <alignment horizontal="center"/>
    </xf>
    <xf numFmtId="0" fontId="78" fillId="0" borderId="0" xfId="6" applyNumberFormat="1" applyFont="1"/>
    <xf numFmtId="167" fontId="90" fillId="21" borderId="0" xfId="6" applyFont="1" applyFill="1"/>
    <xf numFmtId="0" fontId="91" fillId="21" borderId="0" xfId="6" applyNumberFormat="1" applyFont="1" applyFill="1"/>
    <xf numFmtId="167" fontId="107" fillId="21" borderId="0" xfId="6" applyFill="1"/>
    <xf numFmtId="167" fontId="78" fillId="21" borderId="0" xfId="6" applyFont="1" applyFill="1" applyAlignment="1">
      <alignment horizontal="center"/>
    </xf>
    <xf numFmtId="49" fontId="97" fillId="0" borderId="0" xfId="0" applyNumberFormat="1" applyFont="1"/>
    <xf numFmtId="49" fontId="99" fillId="3" borderId="3" xfId="3" applyNumberFormat="1" applyFont="1" applyBorder="1">
      <alignment horizontal="center" vertical="center"/>
    </xf>
    <xf numFmtId="49" fontId="99" fillId="3" borderId="4" xfId="3" applyNumberFormat="1" applyFont="1" applyBorder="1">
      <alignment horizontal="center" vertical="center"/>
    </xf>
    <xf numFmtId="49" fontId="99" fillId="3" borderId="5" xfId="3" applyNumberFormat="1" applyFont="1" applyBorder="1">
      <alignment horizontal="center" vertical="center"/>
    </xf>
    <xf numFmtId="49" fontId="101" fillId="2" borderId="1" xfId="0" applyNumberFormat="1" applyFont="1" applyFill="1" applyBorder="1" applyAlignment="1">
      <alignment horizontal="center" vertical="center"/>
    </xf>
    <xf numFmtId="49" fontId="101" fillId="8" borderId="1" xfId="0" applyNumberFormat="1" applyFont="1" applyFill="1" applyBorder="1" applyAlignment="1">
      <alignment horizontal="center" vertical="center"/>
    </xf>
    <xf numFmtId="49" fontId="102" fillId="2" borderId="1" xfId="0" applyNumberFormat="1" applyFont="1" applyFill="1" applyBorder="1" applyAlignment="1">
      <alignment horizontal="center" vertical="center"/>
    </xf>
    <xf numFmtId="49" fontId="101" fillId="17" borderId="1" xfId="0" applyNumberFormat="1" applyFont="1" applyFill="1" applyBorder="1" applyAlignment="1">
      <alignment horizontal="center" vertical="center"/>
    </xf>
    <xf numFmtId="49" fontId="101" fillId="4" borderId="1" xfId="0" applyNumberFormat="1" applyFont="1" applyFill="1" applyBorder="1" applyAlignment="1">
      <alignment horizontal="center" vertical="center"/>
    </xf>
    <xf numFmtId="49" fontId="102" fillId="17" borderId="1" xfId="0" applyNumberFormat="1" applyFont="1" applyFill="1" applyBorder="1" applyAlignment="1">
      <alignment horizontal="center" vertical="center"/>
    </xf>
    <xf numFmtId="49" fontId="101" fillId="6" borderId="1" xfId="0" applyNumberFormat="1" applyFont="1" applyFill="1" applyBorder="1" applyAlignment="1">
      <alignment horizontal="center" vertical="center"/>
    </xf>
    <xf numFmtId="49" fontId="101" fillId="5" borderId="1" xfId="0" applyNumberFormat="1" applyFont="1" applyFill="1" applyBorder="1" applyAlignment="1">
      <alignment horizontal="center" vertical="center"/>
    </xf>
    <xf numFmtId="49" fontId="106" fillId="2" borderId="1" xfId="0" applyNumberFormat="1" applyFont="1" applyFill="1" applyBorder="1" applyAlignment="1">
      <alignment horizontal="center" vertical="center"/>
    </xf>
    <xf numFmtId="49" fontId="106" fillId="4" borderId="1" xfId="0" applyNumberFormat="1" applyFont="1" applyFill="1" applyBorder="1" applyAlignment="1">
      <alignment horizontal="center" vertical="center"/>
    </xf>
    <xf numFmtId="49" fontId="106" fillId="11" borderId="1" xfId="0" applyNumberFormat="1" applyFont="1" applyFill="1" applyBorder="1" applyAlignment="1">
      <alignment horizontal="center" vertical="center"/>
    </xf>
    <xf numFmtId="49" fontId="106" fillId="17" borderId="1" xfId="0" applyNumberFormat="1" applyFont="1" applyFill="1" applyBorder="1" applyAlignment="1">
      <alignment horizontal="center" vertical="center"/>
    </xf>
    <xf numFmtId="49" fontId="106" fillId="5" borderId="1" xfId="0" applyNumberFormat="1" applyFont="1" applyFill="1" applyBorder="1" applyAlignment="1">
      <alignment horizontal="center" vertical="center"/>
    </xf>
    <xf numFmtId="49" fontId="101" fillId="22" borderId="1" xfId="0" applyNumberFormat="1" applyFont="1" applyFill="1" applyBorder="1" applyAlignment="1">
      <alignment horizontal="center" vertical="center"/>
    </xf>
    <xf numFmtId="49" fontId="101" fillId="16" borderId="1" xfId="0" applyNumberFormat="1" applyFont="1" applyFill="1" applyBorder="1" applyAlignment="1">
      <alignment horizontal="center" vertical="center"/>
    </xf>
    <xf numFmtId="49" fontId="101" fillId="11" borderId="1" xfId="0" applyNumberFormat="1" applyFont="1" applyFill="1" applyBorder="1" applyAlignment="1">
      <alignment horizontal="center" vertical="center"/>
    </xf>
    <xf numFmtId="49" fontId="101" fillId="23" borderId="1" xfId="0" applyNumberFormat="1" applyFont="1" applyFill="1" applyBorder="1" applyAlignment="1">
      <alignment horizontal="center" vertical="center"/>
    </xf>
    <xf numFmtId="49" fontId="106" fillId="6" borderId="1" xfId="0" applyNumberFormat="1" applyFont="1" applyFill="1" applyBorder="1" applyAlignment="1">
      <alignment horizontal="center" vertical="center"/>
    </xf>
    <xf numFmtId="49" fontId="101" fillId="25" borderId="1" xfId="0" applyNumberFormat="1" applyFont="1" applyFill="1" applyBorder="1" applyAlignment="1">
      <alignment horizontal="center" vertical="center"/>
    </xf>
    <xf numFmtId="49" fontId="101" fillId="20" borderId="1" xfId="0" applyNumberFormat="1" applyFont="1" applyFill="1" applyBorder="1" applyAlignment="1">
      <alignment horizontal="center" vertical="center"/>
    </xf>
    <xf numFmtId="49" fontId="101" fillId="9" borderId="1" xfId="0" applyNumberFormat="1" applyFont="1" applyFill="1" applyBorder="1" applyAlignment="1">
      <alignment horizontal="center" vertical="center"/>
    </xf>
    <xf numFmtId="167" fontId="82" fillId="21" borderId="9" xfId="6" applyFont="1" applyFill="1" applyBorder="1"/>
    <xf numFmtId="167" fontId="77" fillId="0" borderId="16" xfId="6" applyFont="1" applyBorder="1"/>
    <xf numFmtId="167" fontId="77" fillId="0" borderId="9" xfId="6" applyFont="1" applyBorder="1"/>
    <xf numFmtId="166" fontId="77" fillId="18" borderId="9" xfId="6" applyNumberFormat="1" applyFont="1" applyFill="1" applyBorder="1"/>
    <xf numFmtId="166" fontId="107" fillId="0" borderId="16" xfId="6" applyNumberFormat="1" applyBorder="1" applyAlignment="1">
      <alignment horizontal="center"/>
    </xf>
    <xf numFmtId="167" fontId="107" fillId="21" borderId="16" xfId="6" applyFill="1" applyBorder="1"/>
    <xf numFmtId="167" fontId="107" fillId="0" borderId="16" xfId="6" applyBorder="1"/>
    <xf numFmtId="167" fontId="107" fillId="21" borderId="17" xfId="6" applyFill="1" applyBorder="1"/>
    <xf numFmtId="49" fontId="97" fillId="0" borderId="0" xfId="0" applyNumberFormat="1" applyFont="1" applyAlignment="1">
      <alignment horizontal="center"/>
    </xf>
    <xf numFmtId="49" fontId="98" fillId="0" borderId="0" xfId="1" applyNumberFormat="1" applyFont="1" applyAlignment="1">
      <alignment horizontal="center" vertical="center"/>
    </xf>
    <xf numFmtId="49" fontId="97" fillId="0" borderId="2" xfId="0" applyNumberFormat="1" applyFont="1" applyBorder="1" applyAlignment="1">
      <alignment horizontal="left"/>
    </xf>
    <xf numFmtId="167" fontId="76" fillId="0" borderId="0" xfId="6" applyFont="1"/>
    <xf numFmtId="0" fontId="76" fillId="0" borderId="0" xfId="6" applyNumberFormat="1" applyFont="1"/>
    <xf numFmtId="168" fontId="107" fillId="0" borderId="0" xfId="6" applyNumberFormat="1"/>
    <xf numFmtId="167" fontId="77" fillId="0" borderId="0" xfId="6" applyFont="1"/>
    <xf numFmtId="167" fontId="88" fillId="0" borderId="0" xfId="6" applyFont="1"/>
    <xf numFmtId="1" fontId="107" fillId="0" borderId="0" xfId="6" applyNumberFormat="1" applyAlignment="1">
      <alignment horizontal="center" vertical="center"/>
    </xf>
    <xf numFmtId="1" fontId="91" fillId="0" borderId="0" xfId="6" applyNumberFormat="1" applyFont="1" applyAlignment="1">
      <alignment horizontal="center" vertical="center"/>
    </xf>
    <xf numFmtId="1" fontId="109" fillId="0" borderId="0" xfId="6" applyNumberFormat="1" applyFont="1" applyAlignment="1">
      <alignment horizontal="center" vertical="center"/>
    </xf>
    <xf numFmtId="1" fontId="107" fillId="0" borderId="0" xfId="6" applyNumberFormat="1"/>
    <xf numFmtId="0" fontId="76" fillId="0" borderId="0" xfId="6" applyNumberFormat="1" applyFont="1" applyAlignment="1">
      <alignment horizontal="center"/>
    </xf>
    <xf numFmtId="167" fontId="109" fillId="20" borderId="0" xfId="6" applyFont="1" applyFill="1"/>
    <xf numFmtId="0" fontId="109" fillId="20" borderId="0" xfId="6" applyNumberFormat="1" applyFont="1" applyFill="1"/>
    <xf numFmtId="167" fontId="109" fillId="20" borderId="0" xfId="6" applyFont="1" applyFill="1" applyAlignment="1">
      <alignment horizontal="center"/>
    </xf>
    <xf numFmtId="1" fontId="109" fillId="20" borderId="0" xfId="6" applyNumberFormat="1" applyFont="1" applyFill="1" applyAlignment="1">
      <alignment horizontal="center" vertical="center"/>
    </xf>
    <xf numFmtId="168" fontId="109" fillId="20" borderId="0" xfId="6" applyNumberFormat="1" applyFont="1" applyFill="1"/>
    <xf numFmtId="169" fontId="109" fillId="20" borderId="0" xfId="6" applyNumberFormat="1" applyFont="1" applyFill="1"/>
    <xf numFmtId="169" fontId="91" fillId="21" borderId="0" xfId="6" applyNumberFormat="1" applyFont="1" applyFill="1"/>
    <xf numFmtId="169" fontId="78" fillId="0" borderId="0" xfId="6" applyNumberFormat="1" applyFont="1"/>
    <xf numFmtId="169" fontId="107" fillId="0" borderId="0" xfId="6" applyNumberFormat="1"/>
    <xf numFmtId="169" fontId="107" fillId="0" borderId="0" xfId="6" applyNumberFormat="1" applyAlignment="1">
      <alignment horizontal="center"/>
    </xf>
    <xf numFmtId="170" fontId="109" fillId="20" borderId="0" xfId="6" applyNumberFormat="1" applyFont="1" applyFill="1"/>
    <xf numFmtId="170" fontId="91" fillId="21" borderId="0" xfId="6" applyNumberFormat="1" applyFont="1" applyFill="1"/>
    <xf numFmtId="170" fontId="107" fillId="0" borderId="0" xfId="6" applyNumberFormat="1"/>
    <xf numFmtId="170" fontId="76" fillId="0" borderId="0" xfId="6" applyNumberFormat="1" applyFont="1"/>
    <xf numFmtId="170" fontId="107" fillId="21" borderId="0" xfId="6" applyNumberFormat="1" applyFill="1"/>
    <xf numFmtId="169" fontId="107" fillId="21" borderId="0" xfId="6" applyNumberFormat="1" applyFill="1"/>
    <xf numFmtId="169" fontId="90" fillId="0" borderId="0" xfId="6" applyNumberFormat="1" applyFont="1"/>
    <xf numFmtId="166" fontId="76" fillId="0" borderId="16" xfId="6" applyNumberFormat="1" applyFont="1" applyBorder="1" applyAlignment="1">
      <alignment horizontal="center"/>
    </xf>
    <xf numFmtId="166" fontId="76" fillId="0" borderId="17" xfId="6" applyNumberFormat="1" applyFont="1" applyBorder="1" applyAlignment="1">
      <alignment horizontal="center"/>
    </xf>
    <xf numFmtId="166" fontId="76" fillId="0" borderId="9" xfId="6" applyNumberFormat="1" applyFont="1" applyBorder="1" applyAlignment="1">
      <alignment horizontal="center"/>
    </xf>
    <xf numFmtId="49" fontId="109" fillId="20" borderId="0" xfId="6" applyNumberFormat="1" applyFont="1" applyFill="1"/>
    <xf numFmtId="49" fontId="76" fillId="21" borderId="0" xfId="6" applyNumberFormat="1" applyFont="1" applyFill="1"/>
    <xf numFmtId="49" fontId="107" fillId="0" borderId="0" xfId="6" applyNumberFormat="1"/>
    <xf numFmtId="49" fontId="76" fillId="0" borderId="0" xfId="6" applyNumberFormat="1" applyFont="1"/>
    <xf numFmtId="0" fontId="76" fillId="21" borderId="0" xfId="6" applyNumberFormat="1" applyFont="1" applyFill="1"/>
    <xf numFmtId="0" fontId="76" fillId="0" borderId="0" xfId="6" applyNumberFormat="1" applyFont="1" applyAlignment="1">
      <alignment horizontal="left"/>
    </xf>
    <xf numFmtId="0" fontId="81" fillId="21" borderId="0" xfId="6" applyNumberFormat="1" applyFont="1" applyFill="1"/>
    <xf numFmtId="167" fontId="82" fillId="21" borderId="0" xfId="6" applyFont="1" applyFill="1"/>
    <xf numFmtId="169" fontId="82" fillId="21" borderId="0" xfId="6" applyNumberFormat="1" applyFont="1" applyFill="1"/>
    <xf numFmtId="0" fontId="75" fillId="0" borderId="0" xfId="6" applyNumberFormat="1" applyFont="1"/>
    <xf numFmtId="167" fontId="75" fillId="0" borderId="9" xfId="6" applyFont="1" applyBorder="1"/>
    <xf numFmtId="166" fontId="74" fillId="18" borderId="9" xfId="6" applyNumberFormat="1" applyFont="1" applyFill="1" applyBorder="1"/>
    <xf numFmtId="167" fontId="73" fillId="0" borderId="9" xfId="6" applyFont="1" applyBorder="1"/>
    <xf numFmtId="167" fontId="73" fillId="0" borderId="0" xfId="6" applyFont="1"/>
    <xf numFmtId="0" fontId="73" fillId="0" borderId="0" xfId="6" applyNumberFormat="1" applyFont="1"/>
    <xf numFmtId="49" fontId="73" fillId="0" borderId="0" xfId="6" applyNumberFormat="1" applyFont="1"/>
    <xf numFmtId="167" fontId="73" fillId="21" borderId="9" xfId="6" applyFont="1" applyFill="1" applyBorder="1"/>
    <xf numFmtId="166" fontId="72" fillId="0" borderId="9" xfId="6" applyNumberFormat="1" applyFont="1" applyBorder="1" applyAlignment="1">
      <alignment horizontal="center"/>
    </xf>
    <xf numFmtId="49" fontId="71" fillId="0" borderId="0" xfId="6" applyNumberFormat="1" applyFont="1"/>
    <xf numFmtId="167" fontId="70" fillId="0" borderId="9" xfId="6" applyFont="1" applyBorder="1"/>
    <xf numFmtId="167" fontId="69" fillId="0" borderId="9" xfId="6" applyFont="1" applyBorder="1"/>
    <xf numFmtId="167" fontId="72" fillId="21" borderId="9" xfId="6" applyFont="1" applyFill="1" applyBorder="1"/>
    <xf numFmtId="167" fontId="72" fillId="21" borderId="17" xfId="6" applyFont="1" applyFill="1" applyBorder="1"/>
    <xf numFmtId="167" fontId="68" fillId="21" borderId="17" xfId="6" applyFont="1" applyFill="1" applyBorder="1"/>
    <xf numFmtId="167" fontId="68" fillId="21" borderId="16" xfId="6" applyFont="1" applyFill="1" applyBorder="1"/>
    <xf numFmtId="167" fontId="68" fillId="0" borderId="0" xfId="6" applyFont="1"/>
    <xf numFmtId="167" fontId="68" fillId="0" borderId="16" xfId="6" applyFont="1" applyBorder="1"/>
    <xf numFmtId="167" fontId="68" fillId="0" borderId="9" xfId="6" applyFont="1" applyBorder="1"/>
    <xf numFmtId="0" fontId="68" fillId="0" borderId="17" xfId="6" applyNumberFormat="1" applyFont="1" applyBorder="1"/>
    <xf numFmtId="167" fontId="68" fillId="5" borderId="9" xfId="6" applyFont="1" applyFill="1" applyBorder="1"/>
    <xf numFmtId="0" fontId="68" fillId="5" borderId="9" xfId="6" applyNumberFormat="1" applyFont="1" applyFill="1" applyBorder="1"/>
    <xf numFmtId="167" fontId="68" fillId="6" borderId="9" xfId="6" applyFont="1" applyFill="1" applyBorder="1"/>
    <xf numFmtId="49" fontId="68" fillId="0" borderId="9" xfId="6" applyNumberFormat="1" applyFont="1" applyBorder="1" applyAlignment="1">
      <alignment horizontal="left"/>
    </xf>
    <xf numFmtId="49" fontId="68" fillId="6" borderId="9" xfId="6" applyNumberFormat="1" applyFont="1" applyFill="1" applyBorder="1" applyAlignment="1">
      <alignment horizontal="left"/>
    </xf>
    <xf numFmtId="167" fontId="107" fillId="0" borderId="9" xfId="6" applyBorder="1" applyAlignment="1">
      <alignment horizontal="left"/>
    </xf>
    <xf numFmtId="49" fontId="68" fillId="5" borderId="9" xfId="6" applyNumberFormat="1" applyFont="1" applyFill="1" applyBorder="1" applyAlignment="1">
      <alignment horizontal="left"/>
    </xf>
    <xf numFmtId="171" fontId="109" fillId="0" borderId="0" xfId="6" applyNumberFormat="1" applyFont="1" applyAlignment="1">
      <alignment horizontal="center" wrapText="1"/>
    </xf>
    <xf numFmtId="171" fontId="107" fillId="0" borderId="9" xfId="6" applyNumberFormat="1" applyBorder="1"/>
    <xf numFmtId="171" fontId="107" fillId="0" borderId="18" xfId="6" applyNumberFormat="1" applyBorder="1"/>
    <xf numFmtId="171" fontId="68" fillId="0" borderId="16" xfId="6" applyNumberFormat="1" applyFont="1" applyBorder="1"/>
    <xf numFmtId="171" fontId="68" fillId="0" borderId="9" xfId="6" applyNumberFormat="1" applyFont="1" applyBorder="1"/>
    <xf numFmtId="171" fontId="68" fillId="0" borderId="18" xfId="6" applyNumberFormat="1" applyFont="1" applyBorder="1"/>
    <xf numFmtId="171" fontId="77" fillId="0" borderId="16" xfId="6" applyNumberFormat="1" applyFont="1" applyBorder="1"/>
    <xf numFmtId="171" fontId="73" fillId="0" borderId="9" xfId="6" applyNumberFormat="1" applyFont="1" applyBorder="1"/>
    <xf numFmtId="171" fontId="88" fillId="0" borderId="9" xfId="6" applyNumberFormat="1" applyFont="1" applyBorder="1"/>
    <xf numFmtId="171" fontId="70" fillId="0" borderId="9" xfId="6" applyNumberFormat="1" applyFont="1" applyBorder="1"/>
    <xf numFmtId="171" fontId="69" fillId="0" borderId="9" xfId="6" applyNumberFormat="1" applyFont="1" applyBorder="1"/>
    <xf numFmtId="171" fontId="75" fillId="0" borderId="9" xfId="6" applyNumberFormat="1" applyFont="1" applyBorder="1"/>
    <xf numFmtId="171" fontId="77" fillId="0" borderId="9" xfId="6" applyNumberFormat="1" applyFont="1" applyBorder="1"/>
    <xf numFmtId="171" fontId="107" fillId="0" borderId="0" xfId="6" applyNumberFormat="1"/>
    <xf numFmtId="171" fontId="68" fillId="0" borderId="0" xfId="6" applyNumberFormat="1" applyFont="1"/>
    <xf numFmtId="172" fontId="109" fillId="0" borderId="0" xfId="5" applyNumberFormat="1" applyFont="1" applyAlignment="1">
      <alignment horizontal="center" wrapText="1"/>
    </xf>
    <xf numFmtId="172" fontId="107" fillId="0" borderId="9" xfId="5" applyNumberFormat="1" applyFont="1" applyBorder="1"/>
    <xf numFmtId="172" fontId="107" fillId="0" borderId="18" xfId="5" applyNumberFormat="1" applyFont="1" applyBorder="1"/>
    <xf numFmtId="172" fontId="68" fillId="0" borderId="16" xfId="5" applyNumberFormat="1" applyFont="1" applyBorder="1"/>
    <xf numFmtId="172" fontId="107" fillId="0" borderId="0" xfId="5" applyNumberFormat="1" applyFont="1"/>
    <xf numFmtId="172" fontId="68" fillId="0" borderId="9" xfId="5" applyNumberFormat="1" applyFont="1" applyBorder="1"/>
    <xf numFmtId="172" fontId="68" fillId="0" borderId="18" xfId="5" applyNumberFormat="1" applyFont="1" applyBorder="1"/>
    <xf numFmtId="172" fontId="77" fillId="0" borderId="16" xfId="5" applyNumberFormat="1" applyFont="1" applyBorder="1"/>
    <xf numFmtId="172" fontId="73" fillId="0" borderId="9" xfId="5" applyNumberFormat="1" applyFont="1" applyBorder="1"/>
    <xf numFmtId="172" fontId="88" fillId="0" borderId="9" xfId="5" applyNumberFormat="1" applyFont="1" applyBorder="1"/>
    <xf numFmtId="172" fontId="70" fillId="0" borderId="9" xfId="5" applyNumberFormat="1" applyFont="1" applyBorder="1"/>
    <xf numFmtId="172" fontId="69" fillId="0" borderId="9" xfId="5" applyNumberFormat="1" applyFont="1" applyBorder="1"/>
    <xf numFmtId="172" fontId="75" fillId="0" borderId="9" xfId="5" applyNumberFormat="1" applyFont="1" applyBorder="1"/>
    <xf numFmtId="172" fontId="77" fillId="0" borderId="9" xfId="5" applyNumberFormat="1" applyFont="1" applyBorder="1"/>
    <xf numFmtId="172" fontId="68" fillId="0" borderId="0" xfId="5" applyNumberFormat="1" applyFont="1"/>
    <xf numFmtId="167" fontId="68" fillId="0" borderId="0" xfId="6" applyFont="1" applyAlignment="1">
      <alignment horizontal="right"/>
    </xf>
    <xf numFmtId="166" fontId="67" fillId="0" borderId="9" xfId="6" applyNumberFormat="1" applyFont="1" applyBorder="1" applyAlignment="1">
      <alignment horizontal="center"/>
    </xf>
    <xf numFmtId="167" fontId="66" fillId="6" borderId="9" xfId="6" applyFont="1" applyFill="1" applyBorder="1"/>
    <xf numFmtId="166" fontId="65" fillId="0" borderId="9" xfId="6" applyNumberFormat="1" applyFont="1" applyBorder="1" applyAlignment="1">
      <alignment horizontal="center"/>
    </xf>
    <xf numFmtId="167" fontId="68" fillId="21" borderId="9" xfId="6" applyFont="1" applyFill="1" applyBorder="1"/>
    <xf numFmtId="166" fontId="63" fillId="0" borderId="9" xfId="6" applyNumberFormat="1" applyFont="1" applyBorder="1" applyAlignment="1">
      <alignment horizontal="center"/>
    </xf>
    <xf numFmtId="167" fontId="62" fillId="18" borderId="9" xfId="6" applyFont="1" applyFill="1" applyBorder="1"/>
    <xf numFmtId="167" fontId="64" fillId="21" borderId="9" xfId="6" applyFont="1" applyFill="1" applyBorder="1"/>
    <xf numFmtId="49" fontId="101" fillId="26" borderId="1" xfId="0" applyNumberFormat="1" applyFont="1" applyFill="1" applyBorder="1" applyAlignment="1">
      <alignment horizontal="center" vertical="center"/>
    </xf>
    <xf numFmtId="49" fontId="101" fillId="0" borderId="1" xfId="0" applyNumberFormat="1" applyFont="1" applyBorder="1" applyAlignment="1">
      <alignment horizontal="center" vertical="center"/>
    </xf>
    <xf numFmtId="167" fontId="61" fillId="0" borderId="9" xfId="6" applyFont="1" applyBorder="1"/>
    <xf numFmtId="167" fontId="61" fillId="21" borderId="9" xfId="6" applyFont="1" applyFill="1" applyBorder="1"/>
    <xf numFmtId="49" fontId="101" fillId="27" borderId="1" xfId="0" applyNumberFormat="1" applyFont="1" applyFill="1" applyBorder="1" applyAlignment="1">
      <alignment horizontal="center" vertical="center"/>
    </xf>
    <xf numFmtId="49" fontId="101" fillId="13" borderId="1" xfId="0" applyNumberFormat="1" applyFont="1" applyFill="1" applyBorder="1" applyAlignment="1">
      <alignment horizontal="center" vertical="center"/>
    </xf>
    <xf numFmtId="49" fontId="101" fillId="28" borderId="1" xfId="0" applyNumberFormat="1" applyFont="1" applyFill="1" applyBorder="1" applyAlignment="1">
      <alignment horizontal="center" vertical="center"/>
    </xf>
    <xf numFmtId="166" fontId="61" fillId="0" borderId="9" xfId="6" applyNumberFormat="1" applyFont="1" applyBorder="1" applyAlignment="1">
      <alignment horizontal="center"/>
    </xf>
    <xf numFmtId="167" fontId="65" fillId="21" borderId="9" xfId="6" applyFont="1" applyFill="1" applyBorder="1"/>
    <xf numFmtId="167" fontId="60" fillId="0" borderId="0" xfId="6" applyFont="1"/>
    <xf numFmtId="49" fontId="101" fillId="18" borderId="1" xfId="0" applyNumberFormat="1" applyFont="1" applyFill="1" applyBorder="1" applyAlignment="1">
      <alignment horizontal="center" vertical="center"/>
    </xf>
    <xf numFmtId="167" fontId="110" fillId="0" borderId="2" xfId="7" applyBorder="1" applyAlignment="1">
      <alignment horizontal="left"/>
    </xf>
    <xf numFmtId="167" fontId="59" fillId="18" borderId="9" xfId="6" applyFont="1" applyFill="1" applyBorder="1"/>
    <xf numFmtId="167" fontId="58" fillId="0" borderId="9" xfId="6" applyFont="1" applyBorder="1"/>
    <xf numFmtId="167" fontId="56" fillId="0" borderId="9" xfId="6" applyFont="1" applyBorder="1"/>
    <xf numFmtId="167" fontId="56" fillId="18" borderId="9" xfId="6" applyFont="1" applyFill="1" applyBorder="1"/>
    <xf numFmtId="166" fontId="55" fillId="0" borderId="9" xfId="6" applyNumberFormat="1" applyFont="1" applyBorder="1" applyAlignment="1">
      <alignment horizontal="center"/>
    </xf>
    <xf numFmtId="167" fontId="55" fillId="0" borderId="9" xfId="6" applyFont="1" applyBorder="1"/>
    <xf numFmtId="167" fontId="55" fillId="18" borderId="9" xfId="6" applyFont="1" applyFill="1" applyBorder="1"/>
    <xf numFmtId="49" fontId="101" fillId="30" borderId="1" xfId="0" applyNumberFormat="1" applyFont="1" applyFill="1" applyBorder="1" applyAlignment="1">
      <alignment horizontal="center" vertical="center"/>
    </xf>
    <xf numFmtId="49" fontId="101" fillId="29" borderId="1" xfId="0" applyNumberFormat="1" applyFont="1" applyFill="1" applyBorder="1" applyAlignment="1">
      <alignment horizontal="center" vertical="center"/>
    </xf>
    <xf numFmtId="49" fontId="101" fillId="31" borderId="1" xfId="0" applyNumberFormat="1" applyFont="1" applyFill="1" applyBorder="1" applyAlignment="1">
      <alignment horizontal="center" vertical="center"/>
    </xf>
    <xf numFmtId="167" fontId="54" fillId="0" borderId="9" xfId="6" applyFont="1" applyBorder="1"/>
    <xf numFmtId="166" fontId="53" fillId="0" borderId="9" xfId="6" applyNumberFormat="1" applyFont="1" applyBorder="1" applyAlignment="1">
      <alignment horizontal="center"/>
    </xf>
    <xf numFmtId="167" fontId="53" fillId="18" borderId="9" xfId="6" applyFont="1" applyFill="1" applyBorder="1"/>
    <xf numFmtId="167" fontId="52" fillId="18" borderId="9" xfId="6" applyFont="1" applyFill="1" applyBorder="1"/>
    <xf numFmtId="167" fontId="59" fillId="32" borderId="9" xfId="6" applyFont="1" applyFill="1" applyBorder="1"/>
    <xf numFmtId="167" fontId="52" fillId="5" borderId="9" xfId="6" applyFont="1" applyFill="1" applyBorder="1"/>
    <xf numFmtId="167" fontId="61" fillId="5" borderId="9" xfId="6" applyFont="1" applyFill="1" applyBorder="1"/>
    <xf numFmtId="166" fontId="52" fillId="0" borderId="9" xfId="6" applyNumberFormat="1" applyFont="1" applyBorder="1" applyAlignment="1">
      <alignment horizontal="center"/>
    </xf>
    <xf numFmtId="167" fontId="51" fillId="18" borderId="9" xfId="6" applyFont="1" applyFill="1" applyBorder="1"/>
    <xf numFmtId="166" fontId="51" fillId="18" borderId="9" xfId="6" applyNumberFormat="1" applyFont="1" applyFill="1" applyBorder="1"/>
    <xf numFmtId="167" fontId="50" fillId="0" borderId="9" xfId="6" applyFont="1" applyBorder="1"/>
    <xf numFmtId="167" fontId="49" fillId="0" borderId="9" xfId="6" applyFont="1" applyBorder="1"/>
    <xf numFmtId="166" fontId="49" fillId="0" borderId="9" xfId="6" applyNumberFormat="1" applyFont="1" applyBorder="1" applyAlignment="1">
      <alignment horizontal="center"/>
    </xf>
    <xf numFmtId="166" fontId="48" fillId="0" borderId="9" xfId="6" applyNumberFormat="1" applyFont="1" applyBorder="1" applyAlignment="1">
      <alignment horizontal="center"/>
    </xf>
    <xf numFmtId="167" fontId="47" fillId="18" borderId="9" xfId="6" applyFont="1" applyFill="1" applyBorder="1"/>
    <xf numFmtId="167" fontId="57" fillId="21" borderId="9" xfId="6" applyFont="1" applyFill="1" applyBorder="1"/>
    <xf numFmtId="0" fontId="107" fillId="17" borderId="9" xfId="6" applyNumberFormat="1" applyFill="1" applyBorder="1" applyAlignment="1">
      <alignment horizontal="center"/>
    </xf>
    <xf numFmtId="167" fontId="46" fillId="0" borderId="9" xfId="6" applyFont="1" applyBorder="1"/>
    <xf numFmtId="166" fontId="46" fillId="0" borderId="9" xfId="6" applyNumberFormat="1" applyFont="1" applyBorder="1" applyAlignment="1">
      <alignment horizontal="center"/>
    </xf>
    <xf numFmtId="49" fontId="102" fillId="5" borderId="1" xfId="0" applyNumberFormat="1" applyFont="1" applyFill="1" applyBorder="1" applyAlignment="1">
      <alignment horizontal="center" vertical="center"/>
    </xf>
    <xf numFmtId="167" fontId="45" fillId="0" borderId="9" xfId="6" applyFont="1" applyBorder="1"/>
    <xf numFmtId="167" fontId="45" fillId="18" borderId="9" xfId="6" applyFont="1" applyFill="1" applyBorder="1"/>
    <xf numFmtId="167" fontId="112" fillId="33" borderId="0" xfId="0" applyFont="1" applyFill="1" applyAlignment="1">
      <alignment vertical="center" wrapText="1"/>
    </xf>
    <xf numFmtId="167" fontId="110" fillId="34" borderId="0" xfId="7" applyFill="1" applyAlignment="1">
      <alignment horizontal="center" vertical="center" wrapText="1"/>
    </xf>
    <xf numFmtId="167" fontId="110" fillId="33" borderId="0" xfId="7" applyFill="1" applyAlignment="1">
      <alignment vertical="center" wrapText="1"/>
    </xf>
    <xf numFmtId="167" fontId="44" fillId="18" borderId="9" xfId="6" applyFont="1" applyFill="1" applyBorder="1"/>
    <xf numFmtId="166" fontId="44" fillId="0" borderId="9" xfId="6" applyNumberFormat="1" applyFont="1" applyBorder="1" applyAlignment="1">
      <alignment horizontal="center"/>
    </xf>
    <xf numFmtId="167" fontId="43" fillId="0" borderId="9" xfId="6" applyFont="1" applyBorder="1"/>
    <xf numFmtId="167" fontId="43" fillId="18" borderId="9" xfId="6" applyFont="1" applyFill="1" applyBorder="1"/>
    <xf numFmtId="0" fontId="107" fillId="17" borderId="18" xfId="6" applyNumberFormat="1" applyFill="1" applyBorder="1" applyAlignment="1">
      <alignment horizontal="center"/>
    </xf>
    <xf numFmtId="167" fontId="44" fillId="18" borderId="18" xfId="6" applyFont="1" applyFill="1" applyBorder="1"/>
    <xf numFmtId="0" fontId="107" fillId="18" borderId="18" xfId="6" applyNumberFormat="1" applyFill="1" applyBorder="1" applyAlignment="1">
      <alignment horizontal="center"/>
    </xf>
    <xf numFmtId="0" fontId="107" fillId="0" borderId="18" xfId="6" applyNumberFormat="1" applyBorder="1" applyAlignment="1">
      <alignment horizontal="center"/>
    </xf>
    <xf numFmtId="166" fontId="107" fillId="0" borderId="18" xfId="6" applyNumberFormat="1" applyBorder="1"/>
    <xf numFmtId="166" fontId="107" fillId="18" borderId="18" xfId="6" applyNumberFormat="1" applyFill="1" applyBorder="1"/>
    <xf numFmtId="166" fontId="44" fillId="0" borderId="18" xfId="6" applyNumberFormat="1" applyFont="1" applyBorder="1" applyAlignment="1">
      <alignment horizontal="center"/>
    </xf>
    <xf numFmtId="167" fontId="107" fillId="0" borderId="18" xfId="6" applyBorder="1"/>
    <xf numFmtId="167" fontId="42" fillId="18" borderId="9" xfId="6" applyFont="1" applyFill="1" applyBorder="1"/>
    <xf numFmtId="166" fontId="42" fillId="0" borderId="9" xfId="6" applyNumberFormat="1" applyFont="1" applyBorder="1" applyAlignment="1">
      <alignment horizontal="center"/>
    </xf>
    <xf numFmtId="167" fontId="41" fillId="0" borderId="9" xfId="6" applyFont="1" applyBorder="1"/>
    <xf numFmtId="167" fontId="40" fillId="18" borderId="9" xfId="6" applyFont="1" applyFill="1" applyBorder="1"/>
    <xf numFmtId="167" fontId="55" fillId="29" borderId="9" xfId="6" applyFont="1" applyFill="1" applyBorder="1"/>
    <xf numFmtId="167" fontId="43" fillId="29" borderId="9" xfId="6" applyFont="1" applyFill="1" applyBorder="1"/>
    <xf numFmtId="167" fontId="40" fillId="29" borderId="9" xfId="6" applyFont="1" applyFill="1" applyBorder="1"/>
    <xf numFmtId="167" fontId="39" fillId="6" borderId="9" xfId="6" applyFont="1" applyFill="1" applyBorder="1"/>
    <xf numFmtId="49" fontId="101" fillId="35" borderId="1" xfId="0" applyNumberFormat="1" applyFont="1" applyFill="1" applyBorder="1" applyAlignment="1">
      <alignment horizontal="center" vertical="center"/>
    </xf>
    <xf numFmtId="49" fontId="101" fillId="36" borderId="1" xfId="0" applyNumberFormat="1" applyFont="1" applyFill="1" applyBorder="1" applyAlignment="1">
      <alignment horizontal="center" vertical="center"/>
    </xf>
    <xf numFmtId="49" fontId="101" fillId="37" borderId="1" xfId="0" applyNumberFormat="1" applyFont="1" applyFill="1" applyBorder="1" applyAlignment="1">
      <alignment horizontal="center" vertical="center"/>
    </xf>
    <xf numFmtId="167" fontId="38" fillId="0" borderId="9" xfId="6" applyFont="1" applyBorder="1"/>
    <xf numFmtId="0" fontId="0" fillId="0" borderId="0" xfId="0" applyNumberFormat="1"/>
    <xf numFmtId="167" fontId="113" fillId="0" borderId="0" xfId="0" applyFont="1" applyAlignment="1">
      <alignment horizontal="center" vertical="center" readingOrder="1"/>
    </xf>
    <xf numFmtId="167" fontId="114" fillId="0" borderId="0" xfId="0" applyFont="1"/>
    <xf numFmtId="167" fontId="0" fillId="0" borderId="0" xfId="0" quotePrefix="1"/>
    <xf numFmtId="0" fontId="0" fillId="38" borderId="0" xfId="0" applyNumberFormat="1" applyFill="1"/>
    <xf numFmtId="0" fontId="0" fillId="39" borderId="0" xfId="0" applyNumberFormat="1" applyFill="1"/>
    <xf numFmtId="166" fontId="37" fillId="0" borderId="9" xfId="6" applyNumberFormat="1" applyFont="1" applyBorder="1" applyAlignment="1">
      <alignment horizontal="center"/>
    </xf>
    <xf numFmtId="167" fontId="36" fillId="29" borderId="9" xfId="6" applyFont="1" applyFill="1" applyBorder="1"/>
    <xf numFmtId="166" fontId="36" fillId="18" borderId="9" xfId="6" applyNumberFormat="1" applyFont="1" applyFill="1" applyBorder="1"/>
    <xf numFmtId="166" fontId="36" fillId="0" borderId="9" xfId="6" applyNumberFormat="1" applyFont="1" applyBorder="1" applyAlignment="1">
      <alignment horizontal="center"/>
    </xf>
    <xf numFmtId="167" fontId="97" fillId="2" borderId="0" xfId="0" applyFont="1" applyFill="1"/>
    <xf numFmtId="167" fontId="35" fillId="18" borderId="9" xfId="6" applyFont="1" applyFill="1" applyBorder="1"/>
    <xf numFmtId="166" fontId="34" fillId="0" borderId="9" xfId="6" applyNumberFormat="1" applyFont="1" applyBorder="1" applyAlignment="1">
      <alignment horizontal="center"/>
    </xf>
    <xf numFmtId="167" fontId="33" fillId="18" borderId="9" xfId="6" applyFont="1" applyFill="1" applyBorder="1"/>
    <xf numFmtId="0" fontId="107" fillId="0" borderId="0" xfId="6" applyNumberFormat="1" applyBorder="1" applyAlignment="1">
      <alignment horizontal="center"/>
    </xf>
    <xf numFmtId="0" fontId="107" fillId="18" borderId="0" xfId="6" applyNumberFormat="1" applyFill="1" applyBorder="1" applyAlignment="1">
      <alignment horizontal="center"/>
    </xf>
    <xf numFmtId="166" fontId="107" fillId="0" borderId="0" xfId="6" applyNumberFormat="1" applyBorder="1"/>
    <xf numFmtId="166" fontId="107" fillId="18" borderId="0" xfId="6" applyNumberFormat="1" applyFill="1" applyBorder="1"/>
    <xf numFmtId="166" fontId="107" fillId="0" borderId="0" xfId="6" applyNumberFormat="1" applyBorder="1" applyAlignment="1">
      <alignment horizontal="center"/>
    </xf>
    <xf numFmtId="167" fontId="107" fillId="0" borderId="0" xfId="6" applyBorder="1"/>
    <xf numFmtId="171" fontId="107" fillId="0" borderId="0" xfId="6" applyNumberFormat="1" applyBorder="1"/>
    <xf numFmtId="172" fontId="107" fillId="0" borderId="0" xfId="5" applyNumberFormat="1" applyFont="1" applyBorder="1"/>
    <xf numFmtId="167" fontId="35" fillId="29" borderId="9" xfId="6" applyFont="1" applyFill="1" applyBorder="1"/>
    <xf numFmtId="167" fontId="32" fillId="6" borderId="9" xfId="6" applyFont="1" applyFill="1" applyBorder="1"/>
    <xf numFmtId="171" fontId="32" fillId="0" borderId="9" xfId="6" applyNumberFormat="1" applyFont="1" applyBorder="1"/>
    <xf numFmtId="2" fontId="0" fillId="0" borderId="0" xfId="0" applyNumberFormat="1"/>
    <xf numFmtId="166" fontId="31" fillId="0" borderId="9" xfId="6" applyNumberFormat="1" applyFont="1" applyBorder="1" applyAlignment="1">
      <alignment horizontal="center"/>
    </xf>
    <xf numFmtId="171" fontId="31" fillId="0" borderId="9" xfId="6" applyNumberFormat="1" applyFont="1" applyBorder="1"/>
    <xf numFmtId="167" fontId="30" fillId="18" borderId="9" xfId="6" applyFont="1" applyFill="1" applyBorder="1"/>
    <xf numFmtId="166" fontId="29" fillId="0" borderId="9" xfId="6" applyNumberFormat="1" applyFont="1" applyBorder="1" applyAlignment="1">
      <alignment horizontal="center"/>
    </xf>
    <xf numFmtId="166" fontId="28" fillId="0" borderId="9" xfId="6" applyNumberFormat="1" applyFont="1" applyBorder="1" applyAlignment="1">
      <alignment horizontal="center"/>
    </xf>
    <xf numFmtId="167" fontId="51" fillId="3" borderId="9" xfId="6" applyFont="1" applyFill="1" applyBorder="1"/>
    <xf numFmtId="166" fontId="27" fillId="0" borderId="9" xfId="6" applyNumberFormat="1" applyFont="1" applyBorder="1" applyAlignment="1">
      <alignment horizontal="center"/>
    </xf>
    <xf numFmtId="167" fontId="26" fillId="0" borderId="9" xfId="6" applyFont="1" applyBorder="1"/>
    <xf numFmtId="167" fontId="97" fillId="0" borderId="2" xfId="0" applyFont="1" applyBorder="1" applyAlignment="1">
      <alignment horizontal="left"/>
    </xf>
    <xf numFmtId="167" fontId="97" fillId="0" borderId="6" xfId="0" applyFont="1" applyBorder="1" applyAlignment="1">
      <alignment horizontal="left"/>
    </xf>
    <xf numFmtId="49" fontId="97" fillId="0" borderId="2" xfId="0" applyNumberFormat="1" applyFont="1" applyBorder="1" applyAlignment="1">
      <alignment horizontal="left"/>
    </xf>
    <xf numFmtId="167" fontId="34" fillId="29" borderId="9" xfId="6" applyFont="1" applyFill="1" applyBorder="1"/>
    <xf numFmtId="167" fontId="28" fillId="29" borderId="9" xfId="6" applyFont="1" applyFill="1" applyBorder="1"/>
    <xf numFmtId="166" fontId="25" fillId="0" borderId="9" xfId="6" applyNumberFormat="1" applyFont="1" applyBorder="1" applyAlignment="1">
      <alignment horizontal="center"/>
    </xf>
    <xf numFmtId="49" fontId="97" fillId="2" borderId="0" xfId="0" applyNumberFormat="1" applyFont="1" applyFill="1"/>
    <xf numFmtId="49" fontId="99" fillId="40" borderId="3" xfId="3" applyNumberFormat="1" applyFont="1" applyFill="1" applyBorder="1">
      <alignment horizontal="center" vertical="center"/>
    </xf>
    <xf numFmtId="49" fontId="99" fillId="40" borderId="4" xfId="3" applyNumberFormat="1" applyFont="1" applyFill="1" applyBorder="1">
      <alignment horizontal="center" vertical="center"/>
    </xf>
    <xf numFmtId="49" fontId="99" fillId="40" borderId="5" xfId="3" applyNumberFormat="1" applyFont="1" applyFill="1" applyBorder="1">
      <alignment horizontal="center" vertical="center"/>
    </xf>
    <xf numFmtId="167" fontId="21" fillId="0" borderId="0" xfId="6" applyFont="1"/>
    <xf numFmtId="0" fontId="0" fillId="0" borderId="0" xfId="0" applyNumberFormat="1" applyAlignment="1">
      <alignment horizontal="center"/>
    </xf>
    <xf numFmtId="167" fontId="0" fillId="0" borderId="0" xfId="0" applyAlignment="1">
      <alignment horizontal="center"/>
    </xf>
    <xf numFmtId="167" fontId="22" fillId="29" borderId="9" xfId="6" applyFont="1" applyFill="1" applyBorder="1"/>
    <xf numFmtId="167" fontId="20" fillId="6" borderId="9" xfId="6" applyFont="1" applyFill="1" applyBorder="1"/>
    <xf numFmtId="167" fontId="24" fillId="23" borderId="0" xfId="6" applyFont="1" applyFill="1"/>
    <xf numFmtId="167" fontId="20" fillId="23" borderId="9" xfId="6" applyFont="1" applyFill="1" applyBorder="1"/>
    <xf numFmtId="167" fontId="110" fillId="41" borderId="0" xfId="7" applyFill="1" applyAlignment="1">
      <alignment horizontal="center" vertical="center" wrapText="1"/>
    </xf>
    <xf numFmtId="167" fontId="115" fillId="41" borderId="0" xfId="0" applyFont="1" applyFill="1" applyAlignment="1">
      <alignment horizontal="center" vertical="center" wrapText="1"/>
    </xf>
    <xf numFmtId="167" fontId="19" fillId="23" borderId="9" xfId="6" applyFont="1" applyFill="1" applyBorder="1"/>
    <xf numFmtId="167" fontId="31" fillId="23" borderId="9" xfId="6" applyFont="1" applyFill="1" applyBorder="1"/>
    <xf numFmtId="167" fontId="23" fillId="23" borderId="9" xfId="6" applyFont="1" applyFill="1" applyBorder="1"/>
    <xf numFmtId="167" fontId="97" fillId="0" borderId="2" xfId="0" applyFont="1" applyBorder="1" applyAlignment="1">
      <alignment horizontal="left"/>
    </xf>
    <xf numFmtId="167" fontId="24" fillId="29" borderId="9" xfId="6" applyFont="1" applyFill="1" applyBorder="1"/>
    <xf numFmtId="167" fontId="21" fillId="29" borderId="9" xfId="6" applyFont="1" applyFill="1" applyBorder="1"/>
    <xf numFmtId="167" fontId="18" fillId="0" borderId="9" xfId="6" applyFont="1" applyBorder="1"/>
    <xf numFmtId="166" fontId="18" fillId="0" borderId="0" xfId="6" applyNumberFormat="1" applyFont="1" applyBorder="1"/>
    <xf numFmtId="167" fontId="17" fillId="17" borderId="9" xfId="6" applyFont="1" applyFill="1" applyBorder="1"/>
    <xf numFmtId="167" fontId="17" fillId="0" borderId="0" xfId="6" applyFont="1"/>
    <xf numFmtId="0" fontId="17" fillId="18" borderId="0" xfId="6" applyNumberFormat="1" applyFont="1" applyFill="1" applyBorder="1" applyAlignment="1">
      <alignment horizontal="center"/>
    </xf>
    <xf numFmtId="167" fontId="17" fillId="18" borderId="9" xfId="6" applyFont="1" applyFill="1" applyBorder="1"/>
    <xf numFmtId="49" fontId="101" fillId="3" borderId="1" xfId="0" applyNumberFormat="1" applyFont="1" applyFill="1" applyBorder="1" applyAlignment="1">
      <alignment horizontal="center" vertical="center"/>
    </xf>
    <xf numFmtId="166" fontId="17" fillId="0" borderId="9" xfId="6" applyNumberFormat="1" applyFont="1" applyBorder="1" applyAlignment="1">
      <alignment horizontal="center"/>
    </xf>
    <xf numFmtId="167" fontId="18" fillId="23" borderId="9" xfId="6" applyFont="1" applyFill="1" applyBorder="1"/>
    <xf numFmtId="167" fontId="17" fillId="23" borderId="0" xfId="6" applyFont="1" applyFill="1"/>
    <xf numFmtId="167" fontId="17" fillId="0" borderId="9" xfId="6" applyFont="1" applyBorder="1"/>
    <xf numFmtId="167" fontId="16" fillId="17" borderId="9" xfId="6" applyFont="1" applyFill="1" applyBorder="1"/>
    <xf numFmtId="167" fontId="15" fillId="0" borderId="0" xfId="6" applyFont="1"/>
    <xf numFmtId="167" fontId="15" fillId="17" borderId="9" xfId="6" applyFont="1" applyFill="1" applyBorder="1"/>
    <xf numFmtId="0" fontId="107" fillId="17" borderId="0" xfId="6" applyNumberFormat="1" applyFill="1" applyBorder="1" applyAlignment="1">
      <alignment horizontal="center"/>
    </xf>
    <xf numFmtId="166" fontId="25" fillId="0" borderId="0" xfId="6" applyNumberFormat="1" applyFont="1" applyBorder="1" applyAlignment="1">
      <alignment horizontal="center"/>
    </xf>
    <xf numFmtId="167" fontId="15" fillId="17" borderId="0" xfId="6" applyFont="1" applyFill="1" applyBorder="1"/>
    <xf numFmtId="167" fontId="15" fillId="23" borderId="9" xfId="6" applyFont="1" applyFill="1" applyBorder="1"/>
    <xf numFmtId="166" fontId="15" fillId="0" borderId="9" xfId="6" applyNumberFormat="1" applyFont="1" applyBorder="1" applyAlignment="1">
      <alignment horizontal="center"/>
    </xf>
    <xf numFmtId="167" fontId="15" fillId="0" borderId="9" xfId="6" applyFont="1" applyBorder="1"/>
    <xf numFmtId="167" fontId="17" fillId="29" borderId="9" xfId="6" applyFont="1" applyFill="1" applyBorder="1"/>
    <xf numFmtId="167" fontId="14" fillId="23" borderId="0" xfId="6" applyFont="1" applyFill="1"/>
    <xf numFmtId="167" fontId="12" fillId="17" borderId="9" xfId="6" applyFont="1" applyFill="1" applyBorder="1"/>
    <xf numFmtId="167" fontId="16" fillId="20" borderId="9" xfId="6" applyFont="1" applyFill="1" applyBorder="1"/>
    <xf numFmtId="0" fontId="107" fillId="20" borderId="9" xfId="6" applyNumberFormat="1" applyFill="1" applyBorder="1" applyAlignment="1">
      <alignment horizontal="center"/>
    </xf>
    <xf numFmtId="167" fontId="13" fillId="20" borderId="9" xfId="6" applyFont="1" applyFill="1" applyBorder="1"/>
    <xf numFmtId="167" fontId="15" fillId="20" borderId="9" xfId="6" applyFont="1" applyFill="1" applyBorder="1"/>
    <xf numFmtId="49" fontId="101" fillId="7" borderId="1" xfId="0" applyNumberFormat="1" applyFont="1" applyFill="1" applyBorder="1" applyAlignment="1">
      <alignment horizontal="center" vertical="center"/>
    </xf>
    <xf numFmtId="167" fontId="97" fillId="0" borderId="2" xfId="0" applyFont="1" applyBorder="1" applyAlignment="1">
      <alignment horizontal="left"/>
    </xf>
    <xf numFmtId="166" fontId="10" fillId="0" borderId="9" xfId="6" applyNumberFormat="1" applyFont="1" applyBorder="1" applyAlignment="1">
      <alignment horizontal="center"/>
    </xf>
    <xf numFmtId="167" fontId="17" fillId="42" borderId="9" xfId="6" applyFont="1" applyFill="1" applyBorder="1"/>
    <xf numFmtId="167" fontId="97" fillId="0" borderId="2" xfId="0" applyFont="1" applyBorder="1" applyAlignment="1">
      <alignment horizontal="left"/>
    </xf>
    <xf numFmtId="166" fontId="9" fillId="18" borderId="9" xfId="6" applyNumberFormat="1" applyFont="1" applyFill="1" applyBorder="1"/>
    <xf numFmtId="167" fontId="8" fillId="11" borderId="0" xfId="6" applyFont="1" applyFill="1"/>
    <xf numFmtId="167" fontId="7" fillId="0" borderId="9" xfId="6" applyFont="1" applyBorder="1" applyAlignment="1">
      <alignment wrapText="1"/>
    </xf>
    <xf numFmtId="167" fontId="6" fillId="9" borderId="9" xfId="6" applyFont="1" applyFill="1" applyBorder="1"/>
    <xf numFmtId="167" fontId="8" fillId="6" borderId="9" xfId="6" applyFont="1" applyFill="1" applyBorder="1"/>
    <xf numFmtId="167" fontId="6" fillId="23" borderId="9" xfId="6" applyFont="1" applyFill="1" applyBorder="1"/>
    <xf numFmtId="167" fontId="11" fillId="29" borderId="9" xfId="6" applyFont="1" applyFill="1" applyBorder="1"/>
    <xf numFmtId="167" fontId="6" fillId="17" borderId="9" xfId="6" applyFont="1" applyFill="1" applyBorder="1"/>
    <xf numFmtId="167" fontId="6" fillId="6" borderId="9" xfId="6" applyFont="1" applyFill="1" applyBorder="1"/>
    <xf numFmtId="167" fontId="97" fillId="0" borderId="2" xfId="0" applyFont="1" applyBorder="1" applyAlignment="1">
      <alignment horizontal="left"/>
    </xf>
    <xf numFmtId="167" fontId="5" fillId="0" borderId="0" xfId="6" applyFont="1"/>
    <xf numFmtId="167" fontId="5" fillId="0" borderId="9" xfId="6" applyFont="1" applyBorder="1" applyAlignment="1">
      <alignment wrapText="1"/>
    </xf>
    <xf numFmtId="166" fontId="5" fillId="0" borderId="9" xfId="6" applyNumberFormat="1" applyFont="1" applyBorder="1" applyAlignment="1">
      <alignment horizontal="center"/>
    </xf>
    <xf numFmtId="167" fontId="4" fillId="23" borderId="9" xfId="6" applyFont="1" applyFill="1" applyBorder="1"/>
    <xf numFmtId="166" fontId="107" fillId="17" borderId="9" xfId="6" applyNumberFormat="1" applyFill="1" applyBorder="1"/>
    <xf numFmtId="167" fontId="4" fillId="17" borderId="9" xfId="6" applyFont="1" applyFill="1" applyBorder="1"/>
    <xf numFmtId="167" fontId="4" fillId="0" borderId="0" xfId="6" applyFont="1"/>
    <xf numFmtId="167" fontId="4" fillId="0" borderId="9" xfId="6" applyFont="1" applyBorder="1"/>
    <xf numFmtId="167" fontId="4" fillId="20" borderId="9" xfId="6" applyFont="1" applyFill="1" applyBorder="1"/>
    <xf numFmtId="167" fontId="3" fillId="42" borderId="9" xfId="6" applyFont="1" applyFill="1" applyBorder="1"/>
    <xf numFmtId="167" fontId="3" fillId="23" borderId="0" xfId="6" applyFont="1" applyFill="1"/>
    <xf numFmtId="167" fontId="3" fillId="0" borderId="9" xfId="6" applyFont="1" applyBorder="1"/>
    <xf numFmtId="166" fontId="3" fillId="0" borderId="9" xfId="6" applyNumberFormat="1" applyFont="1" applyBorder="1" applyAlignment="1">
      <alignment horizontal="center"/>
    </xf>
    <xf numFmtId="167" fontId="3" fillId="20" borderId="9" xfId="6" applyFont="1" applyFill="1" applyBorder="1"/>
    <xf numFmtId="167" fontId="2" fillId="0" borderId="9" xfId="6" applyFont="1" applyBorder="1" applyAlignment="1">
      <alignment wrapText="1"/>
    </xf>
    <xf numFmtId="167" fontId="2" fillId="6" borderId="9" xfId="6" applyFont="1" applyFill="1" applyBorder="1"/>
    <xf numFmtId="167" fontId="2" fillId="23" borderId="9" xfId="6" applyFont="1" applyFill="1" applyBorder="1"/>
    <xf numFmtId="167" fontId="97" fillId="0" borderId="2" xfId="0" applyFont="1" applyBorder="1" applyAlignment="1">
      <alignment horizontal="left"/>
    </xf>
    <xf numFmtId="167" fontId="97" fillId="0" borderId="6" xfId="0" applyFont="1" applyBorder="1" applyAlignment="1">
      <alignment horizontal="left"/>
    </xf>
    <xf numFmtId="167" fontId="97" fillId="0" borderId="7" xfId="0" applyFont="1" applyBorder="1" applyAlignment="1">
      <alignment horizontal="left"/>
    </xf>
    <xf numFmtId="167" fontId="97" fillId="0" borderId="8" xfId="0" applyFont="1" applyBorder="1" applyAlignment="1">
      <alignment horizontal="left"/>
    </xf>
    <xf numFmtId="167" fontId="98" fillId="0" borderId="0" xfId="1" applyFont="1" applyAlignment="1">
      <alignment horizontal="left" vertical="center"/>
    </xf>
    <xf numFmtId="167" fontId="97" fillId="0" borderId="2" xfId="0" applyFont="1" applyBorder="1" applyAlignment="1">
      <alignment horizontal="center"/>
    </xf>
    <xf numFmtId="167" fontId="97" fillId="0" borderId="6" xfId="0" applyFont="1" applyBorder="1" applyAlignment="1">
      <alignment horizontal="center"/>
    </xf>
    <xf numFmtId="167" fontId="97" fillId="0" borderId="2" xfId="0" applyFont="1" applyBorder="1"/>
    <xf numFmtId="49" fontId="98" fillId="0" borderId="0" xfId="1" applyNumberFormat="1" applyFont="1" applyAlignment="1">
      <alignment horizontal="left" vertical="center"/>
    </xf>
    <xf numFmtId="49" fontId="97" fillId="0" borderId="2" xfId="0" applyNumberFormat="1" applyFont="1" applyBorder="1" applyAlignment="1">
      <alignment horizontal="left"/>
    </xf>
    <xf numFmtId="49" fontId="97" fillId="0" borderId="6" xfId="0" applyNumberFormat="1" applyFont="1" applyBorder="1" applyAlignment="1">
      <alignment horizontal="left"/>
    </xf>
    <xf numFmtId="49" fontId="97" fillId="0" borderId="7" xfId="0" applyNumberFormat="1" applyFont="1" applyBorder="1" applyAlignment="1">
      <alignment horizontal="left"/>
    </xf>
    <xf numFmtId="49" fontId="97" fillId="0" borderId="8" xfId="0" applyNumberFormat="1" applyFont="1" applyBorder="1" applyAlignment="1">
      <alignment horizontal="left"/>
    </xf>
    <xf numFmtId="167" fontId="1" fillId="23" borderId="9" xfId="6" applyFont="1" applyFill="1" applyBorder="1"/>
    <xf numFmtId="167" fontId="1" fillId="0" borderId="9" xfId="6" applyFont="1" applyBorder="1"/>
    <xf numFmtId="167" fontId="1" fillId="20" borderId="9" xfId="6" applyFont="1" applyFill="1" applyBorder="1"/>
  </cellXfs>
  <cellStyles count="8">
    <cellStyle name="Currency" xfId="5" builtinId="4"/>
    <cellStyle name="Heading 1" xfId="1" builtinId="16" customBuiltin="1"/>
    <cellStyle name="Heading 2" xfId="2" builtinId="17" customBuiltin="1"/>
    <cellStyle name="Heading 3" xfId="3" builtinId="18" customBuiltin="1"/>
    <cellStyle name="Heading 4" xfId="4" builtinId="19" customBuiltin="1"/>
    <cellStyle name="Hyperlink" xfId="7" builtinId="8"/>
    <cellStyle name="Normal" xfId="0" builtinId="0" customBuiltin="1"/>
    <cellStyle name="Normal 2" xfId="6" xr:uid="{00000000-0005-0000-0000-000007000000}"/>
  </cellStyles>
  <dxfs count="48">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minor"/>
      </font>
      <numFmt numFmtId="166" formatCode="mm/dd/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mm/dd/yy;@"/>
      <border diagonalUp="0" diagonalDown="0">
        <left style="thin">
          <color indexed="64"/>
        </left>
        <right style="thin">
          <color indexed="64"/>
        </right>
        <top style="thin">
          <color indexed="64"/>
        </top>
        <bottom style="thin">
          <color indexed="64"/>
        </bottom>
        <vertical/>
        <horizontal/>
      </border>
    </dxf>
    <dxf>
      <numFmt numFmtId="166" formatCode="mm/dd/yy;@"/>
      <border diagonalUp="0" diagonalDown="0">
        <left style="thin">
          <color indexed="64"/>
        </left>
        <right style="thin">
          <color indexed="64"/>
        </right>
        <top style="thin">
          <color indexed="64"/>
        </top>
        <bottom style="thin">
          <color indexed="64"/>
        </bottom>
        <vertical/>
        <horizontal/>
      </border>
    </dxf>
    <dxf>
      <numFmt numFmtId="166" formatCode="mm/dd/yy;@"/>
      <fill>
        <patternFill patternType="solid">
          <fgColor indexed="64"/>
          <bgColor theme="8" tint="0.59999389629810485"/>
        </patternFill>
      </fill>
      <border diagonalUp="0" diagonalDown="0">
        <left style="thin">
          <color indexed="64"/>
        </left>
        <right style="thin">
          <color indexed="64"/>
        </right>
        <top style="thin">
          <color indexed="64"/>
        </top>
        <bottom style="thin">
          <color indexed="64"/>
        </bottom>
        <vertical/>
        <horizontal/>
      </border>
    </dxf>
    <dxf>
      <numFmt numFmtId="166" formatCode="mm/dd/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8"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minor"/>
      </font>
      <fill>
        <patternFill patternType="solid">
          <fgColor indexed="64"/>
          <bgColor theme="8" tint="0.59999389629810485"/>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7"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7"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s>
  <tableStyles count="0" defaultTableStyle="TableStyleMedium2" defaultPivotStyle="PivotStyleLight16"/>
  <colors>
    <mruColors>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Sheet2!$E$4</c:f>
              <c:strCache>
                <c:ptCount val="1"/>
                <c:pt idx="0">
                  <c:v> 分数 </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1"/>
            <c:trendlineLbl>
              <c:layout>
                <c:manualLayout>
                  <c:x val="7.92082239720035E-2"/>
                  <c:y val="-0.166759259259259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Sheet2!$D$5:$D$10</c:f>
              <c:numCache>
                <c:formatCode>General</c:formatCode>
                <c:ptCount val="6"/>
                <c:pt idx="0">
                  <c:v>120</c:v>
                </c:pt>
                <c:pt idx="1">
                  <c:v>90</c:v>
                </c:pt>
                <c:pt idx="2">
                  <c:v>20</c:v>
                </c:pt>
                <c:pt idx="3">
                  <c:v>150</c:v>
                </c:pt>
                <c:pt idx="4">
                  <c:v>60</c:v>
                </c:pt>
                <c:pt idx="5">
                  <c:v>200</c:v>
                </c:pt>
              </c:numCache>
            </c:numRef>
          </c:xVal>
          <c:yVal>
            <c:numRef>
              <c:f>Sheet2!$E$5:$E$10</c:f>
              <c:numCache>
                <c:formatCode>General</c:formatCode>
                <c:ptCount val="6"/>
                <c:pt idx="0">
                  <c:v>90</c:v>
                </c:pt>
                <c:pt idx="1">
                  <c:v>88</c:v>
                </c:pt>
                <c:pt idx="2">
                  <c:v>30</c:v>
                </c:pt>
                <c:pt idx="3">
                  <c:v>95</c:v>
                </c:pt>
                <c:pt idx="4">
                  <c:v>60</c:v>
                </c:pt>
                <c:pt idx="5">
                  <c:v>100</c:v>
                </c:pt>
              </c:numCache>
            </c:numRef>
          </c:yVal>
          <c:smooth val="0"/>
          <c:extLst>
            <c:ext xmlns:c16="http://schemas.microsoft.com/office/drawing/2014/chart" uri="{C3380CC4-5D6E-409C-BE32-E72D297353CC}">
              <c16:uniqueId val="{00000000-2659-47B1-966B-B3FE842648AA}"/>
            </c:ext>
          </c:extLst>
        </c:ser>
        <c:dLbls>
          <c:showLegendKey val="0"/>
          <c:showVal val="0"/>
          <c:showCatName val="0"/>
          <c:showSerName val="0"/>
          <c:showPercent val="0"/>
          <c:showBubbleSize val="0"/>
        </c:dLbls>
        <c:axId val="544978120"/>
        <c:axId val="544970280"/>
      </c:scatterChart>
      <c:valAx>
        <c:axId val="544978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70280"/>
        <c:crosses val="autoZero"/>
        <c:crossBetween val="midCat"/>
      </c:valAx>
      <c:valAx>
        <c:axId val="54497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78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Sheet3!$A$1:$A$33</c:f>
              <c:numCache>
                <c:formatCode>0.00</c:formatCode>
                <c:ptCount val="33"/>
                <c:pt idx="0">
                  <c:v>-4</c:v>
                </c:pt>
                <c:pt idx="1">
                  <c:v>-3.75</c:v>
                </c:pt>
                <c:pt idx="2">
                  <c:v>-3.5</c:v>
                </c:pt>
                <c:pt idx="3">
                  <c:v>-3.25</c:v>
                </c:pt>
                <c:pt idx="4">
                  <c:v>-3</c:v>
                </c:pt>
                <c:pt idx="5">
                  <c:v>-2.75</c:v>
                </c:pt>
                <c:pt idx="6">
                  <c:v>-2.5</c:v>
                </c:pt>
                <c:pt idx="7">
                  <c:v>-2.25</c:v>
                </c:pt>
                <c:pt idx="8">
                  <c:v>-2</c:v>
                </c:pt>
                <c:pt idx="9">
                  <c:v>-1.75</c:v>
                </c:pt>
                <c:pt idx="10">
                  <c:v>-1.5</c:v>
                </c:pt>
                <c:pt idx="11">
                  <c:v>-1.25</c:v>
                </c:pt>
                <c:pt idx="12">
                  <c:v>-1</c:v>
                </c:pt>
                <c:pt idx="13">
                  <c:v>-0.75</c:v>
                </c:pt>
                <c:pt idx="14">
                  <c:v>-0.5</c:v>
                </c:pt>
                <c:pt idx="15">
                  <c:v>-0.25</c:v>
                </c:pt>
                <c:pt idx="16">
                  <c:v>0</c:v>
                </c:pt>
                <c:pt idx="17">
                  <c:v>0.25</c:v>
                </c:pt>
                <c:pt idx="18">
                  <c:v>0.5</c:v>
                </c:pt>
                <c:pt idx="19">
                  <c:v>0.75</c:v>
                </c:pt>
                <c:pt idx="20">
                  <c:v>1</c:v>
                </c:pt>
                <c:pt idx="21">
                  <c:v>1.25</c:v>
                </c:pt>
                <c:pt idx="22">
                  <c:v>1.5</c:v>
                </c:pt>
                <c:pt idx="23">
                  <c:v>1.75</c:v>
                </c:pt>
                <c:pt idx="24">
                  <c:v>2</c:v>
                </c:pt>
                <c:pt idx="25">
                  <c:v>2.25</c:v>
                </c:pt>
                <c:pt idx="26">
                  <c:v>2.5</c:v>
                </c:pt>
                <c:pt idx="27">
                  <c:v>2.75</c:v>
                </c:pt>
                <c:pt idx="28">
                  <c:v>3</c:v>
                </c:pt>
                <c:pt idx="29">
                  <c:v>3.25</c:v>
                </c:pt>
                <c:pt idx="30">
                  <c:v>3.5</c:v>
                </c:pt>
                <c:pt idx="31">
                  <c:v>3.75</c:v>
                </c:pt>
                <c:pt idx="32">
                  <c:v>4</c:v>
                </c:pt>
              </c:numCache>
            </c:numRef>
          </c:xVal>
          <c:yVal>
            <c:numRef>
              <c:f>Sheet3!$B$1:$B$33</c:f>
              <c:numCache>
                <c:formatCode>0.00</c:formatCode>
                <c:ptCount val="33"/>
                <c:pt idx="0">
                  <c:v>1.3383022576488537E-4</c:v>
                </c:pt>
                <c:pt idx="1">
                  <c:v>3.5259568236744541E-4</c:v>
                </c:pt>
                <c:pt idx="2">
                  <c:v>8.7268269504576015E-4</c:v>
                </c:pt>
                <c:pt idx="3">
                  <c:v>2.0290480572997681E-3</c:v>
                </c:pt>
                <c:pt idx="4">
                  <c:v>4.4318484119380075E-3</c:v>
                </c:pt>
                <c:pt idx="5">
                  <c:v>9.0935625015910529E-3</c:v>
                </c:pt>
                <c:pt idx="6">
                  <c:v>1.752830049356854E-2</c:v>
                </c:pt>
                <c:pt idx="7">
                  <c:v>3.1739651835667418E-2</c:v>
                </c:pt>
                <c:pt idx="8">
                  <c:v>5.3990966513188063E-2</c:v>
                </c:pt>
                <c:pt idx="9">
                  <c:v>8.6277318826511532E-2</c:v>
                </c:pt>
                <c:pt idx="10">
                  <c:v>0.12951759566589174</c:v>
                </c:pt>
                <c:pt idx="11">
                  <c:v>0.18264908538902191</c:v>
                </c:pt>
                <c:pt idx="12">
                  <c:v>0.24197072451914337</c:v>
                </c:pt>
                <c:pt idx="13">
                  <c:v>0.30113743215480443</c:v>
                </c:pt>
                <c:pt idx="14">
                  <c:v>0.35206532676429952</c:v>
                </c:pt>
                <c:pt idx="15">
                  <c:v>0.38666811680284924</c:v>
                </c:pt>
                <c:pt idx="16">
                  <c:v>0.3989422804014327</c:v>
                </c:pt>
                <c:pt idx="17">
                  <c:v>0.38666811680284924</c:v>
                </c:pt>
                <c:pt idx="18">
                  <c:v>0.35206532676429952</c:v>
                </c:pt>
                <c:pt idx="19">
                  <c:v>0.30113743215480443</c:v>
                </c:pt>
                <c:pt idx="20">
                  <c:v>0.24197072451914337</c:v>
                </c:pt>
                <c:pt idx="21">
                  <c:v>0.18264908538902191</c:v>
                </c:pt>
                <c:pt idx="22">
                  <c:v>0.12951759566589174</c:v>
                </c:pt>
                <c:pt idx="23">
                  <c:v>8.6277318826511532E-2</c:v>
                </c:pt>
                <c:pt idx="24">
                  <c:v>5.3990966513188063E-2</c:v>
                </c:pt>
                <c:pt idx="25">
                  <c:v>3.1739651835667418E-2</c:v>
                </c:pt>
                <c:pt idx="26">
                  <c:v>1.752830049356854E-2</c:v>
                </c:pt>
                <c:pt idx="27">
                  <c:v>9.0935625015910529E-3</c:v>
                </c:pt>
                <c:pt idx="28">
                  <c:v>4.4318484119380075E-3</c:v>
                </c:pt>
                <c:pt idx="29">
                  <c:v>2.0290480572997681E-3</c:v>
                </c:pt>
                <c:pt idx="30">
                  <c:v>8.7268269504576015E-4</c:v>
                </c:pt>
                <c:pt idx="31">
                  <c:v>3.5259568236744541E-4</c:v>
                </c:pt>
                <c:pt idx="32">
                  <c:v>1.3383022576488537E-4</c:v>
                </c:pt>
              </c:numCache>
            </c:numRef>
          </c:yVal>
          <c:smooth val="1"/>
          <c:extLst>
            <c:ext xmlns:c16="http://schemas.microsoft.com/office/drawing/2014/chart" uri="{C3380CC4-5D6E-409C-BE32-E72D297353CC}">
              <c16:uniqueId val="{00000000-64B3-462B-8C5A-53DF00D42A1E}"/>
            </c:ext>
          </c:extLst>
        </c:ser>
        <c:dLbls>
          <c:showLegendKey val="0"/>
          <c:showVal val="0"/>
          <c:showCatName val="0"/>
          <c:showSerName val="0"/>
          <c:showPercent val="0"/>
          <c:showBubbleSize val="0"/>
        </c:dLbls>
        <c:axId val="544969496"/>
        <c:axId val="544969888"/>
      </c:scatterChart>
      <c:valAx>
        <c:axId val="544969496"/>
        <c:scaling>
          <c:orientation val="minMax"/>
          <c:max val="4"/>
          <c:min val="-4"/>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69888"/>
        <c:crosses val="autoZero"/>
        <c:crossBetween val="midCat"/>
      </c:valAx>
      <c:valAx>
        <c:axId val="544969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544969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494665</xdr:colOff>
      <xdr:row>25</xdr:row>
      <xdr:rowOff>103505</xdr:rowOff>
    </xdr:from>
    <xdr:to>
      <xdr:col>9</xdr:col>
      <xdr:colOff>353151</xdr:colOff>
      <xdr:row>43</xdr:row>
      <xdr:rowOff>52160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97155</xdr:colOff>
      <xdr:row>3</xdr:row>
      <xdr:rowOff>95250</xdr:rowOff>
    </xdr:from>
    <xdr:to>
      <xdr:col>18</xdr:col>
      <xdr:colOff>401955</xdr:colOff>
      <xdr:row>21</xdr:row>
      <xdr:rowOff>26670</xdr:rowOff>
    </xdr:to>
    <xdr:sp macro="" textlink="">
      <xdr:nvSpPr>
        <xdr:cNvPr id="2" name="Rectangle 1" descr="ca33f80f-5ae6-4ac2-a821-6c30a2936865">
          <a:extLst>
            <a:ext uri="{FF2B5EF4-FFF2-40B4-BE49-F238E27FC236}">
              <a16:creationId xmlns:a16="http://schemas.microsoft.com/office/drawing/2014/main" id="{00000000-0008-0000-0D00-000002000000}"/>
            </a:ext>
          </a:extLst>
        </xdr:cNvPr>
        <xdr:cNvSpPr>
          <a:spLocks noTextEdit="1"/>
        </xdr:cNvSpPr>
      </xdr:nvSpPr>
      <xdr:spPr>
        <a:xfrm>
          <a:off x="6802755" y="5638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xdr:clientData/>
  </xdr:twoCellAnchor>
  <xdr:twoCellAnchor>
    <xdr:from>
      <xdr:col>4</xdr:col>
      <xdr:colOff>142875</xdr:colOff>
      <xdr:row>8</xdr:row>
      <xdr:rowOff>40005</xdr:rowOff>
    </xdr:from>
    <xdr:to>
      <xdr:col>11</xdr:col>
      <xdr:colOff>447675</xdr:colOff>
      <xdr:row>25</xdr:row>
      <xdr:rowOff>127635</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110490</xdr:colOff>
      <xdr:row>4</xdr:row>
      <xdr:rowOff>87630</xdr:rowOff>
    </xdr:from>
    <xdr:to>
      <xdr:col>6</xdr:col>
      <xdr:colOff>209550</xdr:colOff>
      <xdr:row>13</xdr:row>
      <xdr:rowOff>144780</xdr:rowOff>
    </xdr:to>
    <xdr:grpSp>
      <xdr:nvGrpSpPr>
        <xdr:cNvPr id="9" name="Group 8">
          <a:extLst>
            <a:ext uri="{FF2B5EF4-FFF2-40B4-BE49-F238E27FC236}">
              <a16:creationId xmlns:a16="http://schemas.microsoft.com/office/drawing/2014/main" id="{42E7D175-1B87-4A33-A813-9B83FB2C0F8C}"/>
            </a:ext>
          </a:extLst>
        </xdr:cNvPr>
        <xdr:cNvGrpSpPr/>
      </xdr:nvGrpSpPr>
      <xdr:grpSpPr>
        <a:xfrm>
          <a:off x="756602" y="751205"/>
          <a:ext cx="4120198" cy="1543050"/>
          <a:chOff x="720090" y="712470"/>
          <a:chExt cx="3147060" cy="1463040"/>
        </a:xfrm>
      </xdr:grpSpPr>
      <xdr:sp macro="" textlink="">
        <xdr:nvSpPr>
          <xdr:cNvPr id="2" name="Rectangle 1">
            <a:extLst>
              <a:ext uri="{FF2B5EF4-FFF2-40B4-BE49-F238E27FC236}">
                <a16:creationId xmlns:a16="http://schemas.microsoft.com/office/drawing/2014/main" id="{0B46889A-E7A9-436A-BB52-69D81E3A57F6}"/>
              </a:ext>
            </a:extLst>
          </xdr:cNvPr>
          <xdr:cNvSpPr/>
        </xdr:nvSpPr>
        <xdr:spPr>
          <a:xfrm>
            <a:off x="1638300" y="750570"/>
            <a:ext cx="1847850" cy="259080"/>
          </a:xfrm>
          <a:prstGeom prst="rect">
            <a:avLst/>
          </a:prstGeom>
          <a:solidFill>
            <a:schemeClr val="bg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 name="TextBox 2">
            <a:extLst>
              <a:ext uri="{FF2B5EF4-FFF2-40B4-BE49-F238E27FC236}">
                <a16:creationId xmlns:a16="http://schemas.microsoft.com/office/drawing/2014/main" id="{A6DC57F9-0658-4694-B5BB-0A556EEE5F6F}"/>
              </a:ext>
            </a:extLst>
          </xdr:cNvPr>
          <xdr:cNvSpPr txBox="1"/>
        </xdr:nvSpPr>
        <xdr:spPr>
          <a:xfrm>
            <a:off x="720090" y="712470"/>
            <a:ext cx="10783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User </a:t>
            </a:r>
            <a:r>
              <a:rPr lang="en-US" altLang="zh-CN" sz="1100"/>
              <a:t>Name</a:t>
            </a:r>
            <a:r>
              <a:rPr lang="zh-CN" altLang="en-US" sz="1100"/>
              <a:t>： </a:t>
            </a:r>
            <a:endParaRPr lang="en-US" sz="1100"/>
          </a:p>
        </xdr:txBody>
      </xdr:sp>
      <xdr:sp macro="" textlink="">
        <xdr:nvSpPr>
          <xdr:cNvPr id="4" name="Rectangle 3">
            <a:extLst>
              <a:ext uri="{FF2B5EF4-FFF2-40B4-BE49-F238E27FC236}">
                <a16:creationId xmlns:a16="http://schemas.microsoft.com/office/drawing/2014/main" id="{96BBF488-D29C-410F-9707-E8A2E4B34513}"/>
              </a:ext>
            </a:extLst>
          </xdr:cNvPr>
          <xdr:cNvSpPr/>
        </xdr:nvSpPr>
        <xdr:spPr>
          <a:xfrm>
            <a:off x="1649730" y="1108710"/>
            <a:ext cx="1847850" cy="259080"/>
          </a:xfrm>
          <a:prstGeom prst="rect">
            <a:avLst/>
          </a:prstGeom>
          <a:solidFill>
            <a:schemeClr val="bg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 name="TextBox 4">
            <a:extLst>
              <a:ext uri="{FF2B5EF4-FFF2-40B4-BE49-F238E27FC236}">
                <a16:creationId xmlns:a16="http://schemas.microsoft.com/office/drawing/2014/main" id="{5424B9C0-EB76-4C62-8111-54D76796F94A}"/>
              </a:ext>
            </a:extLst>
          </xdr:cNvPr>
          <xdr:cNvSpPr txBox="1"/>
        </xdr:nvSpPr>
        <xdr:spPr>
          <a:xfrm>
            <a:off x="731520" y="1070610"/>
            <a:ext cx="9843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Password</a:t>
            </a:r>
            <a:r>
              <a:rPr lang="zh-CN" altLang="en-US" sz="1100"/>
              <a:t>： </a:t>
            </a:r>
            <a:endParaRPr lang="en-US" sz="1100"/>
          </a:p>
        </xdr:txBody>
      </xdr:sp>
      <xdr:sp macro="" textlink="">
        <xdr:nvSpPr>
          <xdr:cNvPr id="6" name="Rectangle 5">
            <a:extLst>
              <a:ext uri="{FF2B5EF4-FFF2-40B4-BE49-F238E27FC236}">
                <a16:creationId xmlns:a16="http://schemas.microsoft.com/office/drawing/2014/main" id="{FAA51BA2-9C7F-4696-A1A6-2E8761B75CC2}"/>
              </a:ext>
            </a:extLst>
          </xdr:cNvPr>
          <xdr:cNvSpPr/>
        </xdr:nvSpPr>
        <xdr:spPr>
          <a:xfrm>
            <a:off x="1642110" y="1504950"/>
            <a:ext cx="765810" cy="259080"/>
          </a:xfrm>
          <a:prstGeom prst="rect">
            <a:avLst/>
          </a:prstGeom>
          <a:solidFill>
            <a:schemeClr val="bg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Login</a:t>
            </a:r>
          </a:p>
          <a:p>
            <a:pPr algn="ctr"/>
            <a:endParaRPr lang="en-US" sz="1100">
              <a:solidFill>
                <a:schemeClr val="tx1"/>
              </a:solidFill>
            </a:endParaRPr>
          </a:p>
        </xdr:txBody>
      </xdr:sp>
      <xdr:sp macro="" textlink="">
        <xdr:nvSpPr>
          <xdr:cNvPr id="7" name="Rectangle 6">
            <a:extLst>
              <a:ext uri="{FF2B5EF4-FFF2-40B4-BE49-F238E27FC236}">
                <a16:creationId xmlns:a16="http://schemas.microsoft.com/office/drawing/2014/main" id="{B9E625C4-6458-41EF-8214-E3F7B1BC8B0C}"/>
              </a:ext>
            </a:extLst>
          </xdr:cNvPr>
          <xdr:cNvSpPr/>
        </xdr:nvSpPr>
        <xdr:spPr>
          <a:xfrm>
            <a:off x="2724150" y="1524000"/>
            <a:ext cx="765810" cy="259080"/>
          </a:xfrm>
          <a:prstGeom prst="rect">
            <a:avLst/>
          </a:prstGeom>
          <a:solidFill>
            <a:schemeClr val="bg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Cancel</a:t>
            </a:r>
          </a:p>
          <a:p>
            <a:pPr algn="ctr"/>
            <a:endParaRPr lang="en-US" sz="1100">
              <a:solidFill>
                <a:schemeClr val="tx1"/>
              </a:solidFill>
            </a:endParaRPr>
          </a:p>
        </xdr:txBody>
      </xdr:sp>
      <xdr:sp macro="" textlink="">
        <xdr:nvSpPr>
          <xdr:cNvPr id="8" name="Rectangle 7">
            <a:extLst>
              <a:ext uri="{FF2B5EF4-FFF2-40B4-BE49-F238E27FC236}">
                <a16:creationId xmlns:a16="http://schemas.microsoft.com/office/drawing/2014/main" id="{8E57DAAE-0262-4F72-B3E0-C6B26FA1812D}"/>
              </a:ext>
            </a:extLst>
          </xdr:cNvPr>
          <xdr:cNvSpPr/>
        </xdr:nvSpPr>
        <xdr:spPr>
          <a:xfrm>
            <a:off x="1638300" y="1916430"/>
            <a:ext cx="2228850" cy="259080"/>
          </a:xfrm>
          <a:prstGeom prst="rect">
            <a:avLst/>
          </a:prstGeom>
          <a:solidFill>
            <a:schemeClr val="bg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No</a:t>
            </a:r>
            <a:r>
              <a:rPr lang="en-US" sz="1100" baseline="0">
                <a:solidFill>
                  <a:schemeClr val="tx1"/>
                </a:solidFill>
              </a:rPr>
              <a:t> account yet? Click here to register</a:t>
            </a:r>
            <a:endParaRPr lang="en-US" sz="1100">
              <a:solidFill>
                <a:schemeClr val="tx1"/>
              </a:solidFill>
            </a:endParaRPr>
          </a:p>
          <a:p>
            <a:pPr algn="ctr"/>
            <a:endParaRPr lang="en-US" sz="1100">
              <a:solidFill>
                <a:schemeClr val="tx1"/>
              </a:solidFill>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7" totalsRowShown="0" tableBorderDxfId="14">
  <autoFilter ref="A1:K17" xr:uid="{00000000-0009-0000-0100-000001000000}"/>
  <tableColumns count="11">
    <tableColumn id="1" xr3:uid="{00000000-0010-0000-0000-000001000000}" name="编号" dataDxfId="13" dataCellStyle="Normal 2"/>
    <tableColumn id="2" xr3:uid="{00000000-0010-0000-0000-000002000000}" name="年份" dataDxfId="12" dataCellStyle="Normal 2"/>
    <tableColumn id="3" xr3:uid="{00000000-0010-0000-0000-000003000000}" name="名称" dataDxfId="11" dataCellStyle="Normal 2"/>
    <tableColumn id="4" xr3:uid="{00000000-0010-0000-0000-000004000000}" name="级别" dataDxfId="10" dataCellStyle="Normal 2"/>
    <tableColumn id="5" xr3:uid="{00000000-0010-0000-0000-000005000000}" name="天数" dataDxfId="9" dataCellStyle="Normal 2"/>
    <tableColumn id="6" xr3:uid="{00000000-0010-0000-0000-000006000000}" name="开始" dataDxfId="8" dataCellStyle="Normal 2">
      <calculatedColumnFormula>#REF!</calculatedColumnFormula>
    </tableColumn>
    <tableColumn id="7" xr3:uid="{00000000-0010-0000-0000-000007000000}" name="开始2" dataDxfId="7" dataCellStyle="Normal 2"/>
    <tableColumn id="8" xr3:uid="{00000000-0010-0000-0000-000008000000}" name="结束" dataDxfId="6" dataCellStyle="Normal 2">
      <calculatedColumnFormula>IF(G2="","",G2+E2-1)</calculatedColumnFormula>
    </tableColumn>
    <tableColumn id="9" xr3:uid="{00000000-0010-0000-0000-000009000000}" name="60天" dataDxfId="5" dataCellStyle="Normal 2">
      <calculatedColumnFormula>IF(G2="","",H2+60)</calculatedColumnFormula>
    </tableColumn>
    <tableColumn id="10" xr3:uid="{00000000-0010-0000-0000-00000A000000}" name="确定" dataDxfId="4" dataCellStyle="Normal 2"/>
    <tableColumn id="11" xr3:uid="{00000000-0010-0000-0000-00000B000000}" name="备注" dataDxfId="3" dataCellStyle="Normal 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Calendar_colors">
      <a:dk1>
        <a:srgbClr val="000000"/>
      </a:dk1>
      <a:lt1>
        <a:srgbClr val="FFFFFF"/>
      </a:lt1>
      <a:dk2>
        <a:srgbClr val="000000"/>
      </a:dk2>
      <a:lt2>
        <a:srgbClr val="FFFFFF"/>
      </a:lt2>
      <a:accent1>
        <a:srgbClr val="D32D27"/>
      </a:accent1>
      <a:accent2>
        <a:srgbClr val="ED6F2F"/>
      </a:accent2>
      <a:accent3>
        <a:srgbClr val="EAAD21"/>
      </a:accent3>
      <a:accent4>
        <a:srgbClr val="7EBA2E"/>
      </a:accent4>
      <a:accent5>
        <a:srgbClr val="00819E"/>
      </a:accent5>
      <a:accent6>
        <a:srgbClr val="91447A"/>
      </a:accent6>
      <a:hlink>
        <a:srgbClr val="00819E"/>
      </a:hlink>
      <a:folHlink>
        <a:srgbClr val="91447A"/>
      </a:folHlink>
    </a:clrScheme>
    <a:fontScheme name="Calendar_fonts">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6" Type="http://schemas.openxmlformats.org/officeDocument/2006/relationships/hyperlink" Target="https://sas.cmmiinstitute.com/AppSys/webmodules/Appraisals/asummary.aspx?a=16432" TargetMode="External"/><Relationship Id="rId21" Type="http://schemas.openxmlformats.org/officeDocument/2006/relationships/hyperlink" Target="https://sas.cmmiinstitute.com/AppSys/webmodules/Appraisals/asummary.aspx?a=9796" TargetMode="External"/><Relationship Id="rId42" Type="http://schemas.openxmlformats.org/officeDocument/2006/relationships/hyperlink" Target="https://sas.cmmiinstitute.com/AppSys/webmodules/Appraisals/asummary.aspx?a=19065" TargetMode="External"/><Relationship Id="rId47" Type="http://schemas.openxmlformats.org/officeDocument/2006/relationships/hyperlink" Target="https://sas.cmmiinstitute.com/AppSys/webmodules/Appraisals/asummary.aspx?a=20402" TargetMode="External"/><Relationship Id="rId63" Type="http://schemas.openxmlformats.org/officeDocument/2006/relationships/hyperlink" Target="https://sas.cmmiinstitute.com/AppSys/webmodules/Appraisals/asummary.aspx?a=22246" TargetMode="External"/><Relationship Id="rId68" Type="http://schemas.openxmlformats.org/officeDocument/2006/relationships/hyperlink" Target="https://sas.cmmiinstitute.com/AppSys/webmodules/Appraisals/asummary.aspx?a=23200" TargetMode="External"/><Relationship Id="rId84" Type="http://schemas.openxmlformats.org/officeDocument/2006/relationships/hyperlink" Target="https://sas.cmmiinstitute.com/AppSys/webmodules/Appraisals/asummary.aspx?a=27214" TargetMode="External"/><Relationship Id="rId89" Type="http://schemas.openxmlformats.org/officeDocument/2006/relationships/hyperlink" Target="https://sas.cmmiinstitute.com/AppSys/webmodules/Appraisals/asummary.aspx?a=27865" TargetMode="External"/><Relationship Id="rId112" Type="http://schemas.openxmlformats.org/officeDocument/2006/relationships/printerSettings" Target="../printerSettings/printerSettings12.bin"/><Relationship Id="rId16" Type="http://schemas.openxmlformats.org/officeDocument/2006/relationships/hyperlink" Target="https://sas.cmmiinstitute.com/AppSys/webmodules/Appraisals/asummary.aspx?a=2169" TargetMode="External"/><Relationship Id="rId107" Type="http://schemas.openxmlformats.org/officeDocument/2006/relationships/hyperlink" Target="https://sas.cmmiinstitute.com/AppSys/webmodules/Appraisals/asummary.aspx?a=31052" TargetMode="External"/><Relationship Id="rId11" Type="http://schemas.openxmlformats.org/officeDocument/2006/relationships/hyperlink" Target="https://sas.cmmiinstitute.com/AppSys/webmodules/Appraisals/asummary.aspx?a=1340" TargetMode="External"/><Relationship Id="rId32" Type="http://schemas.openxmlformats.org/officeDocument/2006/relationships/hyperlink" Target="https://sas.cmmiinstitute.com/AppSys/webmodules/Appraisals/asummary.aspx?a=17362" TargetMode="External"/><Relationship Id="rId37" Type="http://schemas.openxmlformats.org/officeDocument/2006/relationships/hyperlink" Target="https://sas.cmmiinstitute.com/AppSys/webmodules/Appraisals/asummary.aspx?a=18118" TargetMode="External"/><Relationship Id="rId53" Type="http://schemas.openxmlformats.org/officeDocument/2006/relationships/hyperlink" Target="https://sas.cmmiinstitute.com/AppSys/webmodules/Appraisals/asummary.aspx?a=21674" TargetMode="External"/><Relationship Id="rId58" Type="http://schemas.openxmlformats.org/officeDocument/2006/relationships/hyperlink" Target="https://sas.cmmiinstitute.com/AppSys/webmodules/Appraisals/asummary.aspx?a=21959" TargetMode="External"/><Relationship Id="rId74" Type="http://schemas.openxmlformats.org/officeDocument/2006/relationships/hyperlink" Target="https://sas.cmmiinstitute.com/AppSys/webmodules/Appraisals/asummary.aspx?a=23994" TargetMode="External"/><Relationship Id="rId79" Type="http://schemas.openxmlformats.org/officeDocument/2006/relationships/hyperlink" Target="https://sas.cmmiinstitute.com/AppSys/webmodules/Appraisals/asummary.aspx?a=25667" TargetMode="External"/><Relationship Id="rId102" Type="http://schemas.openxmlformats.org/officeDocument/2006/relationships/hyperlink" Target="https://sas.cmmiinstitute.com/AppSys/webmodules/Appraisals/asummary.aspx?a=28805" TargetMode="External"/><Relationship Id="rId5" Type="http://schemas.openxmlformats.org/officeDocument/2006/relationships/hyperlink" Target="https://sas.cmmiinstitute.com/AppSys/webmodules/Appraisals/asummary.aspx?a=264" TargetMode="External"/><Relationship Id="rId90" Type="http://schemas.openxmlformats.org/officeDocument/2006/relationships/hyperlink" Target="https://sas.cmmiinstitute.com/AppSys/webmodules/Appraisals/asummary.aspx?a=27968" TargetMode="External"/><Relationship Id="rId95" Type="http://schemas.openxmlformats.org/officeDocument/2006/relationships/hyperlink" Target="https://sas.cmmiinstitute.com/AppSys/webmodules/Appraisals/asummary.aspx?a=28644" TargetMode="External"/><Relationship Id="rId22" Type="http://schemas.openxmlformats.org/officeDocument/2006/relationships/hyperlink" Target="https://sas.cmmiinstitute.com/AppSys/webmodules/Appraisals/asummary.aspx?a=9881" TargetMode="External"/><Relationship Id="rId27" Type="http://schemas.openxmlformats.org/officeDocument/2006/relationships/hyperlink" Target="https://sas.cmmiinstitute.com/AppSys/webmodules/Appraisals/asummary.aspx?a=16609" TargetMode="External"/><Relationship Id="rId43" Type="http://schemas.openxmlformats.org/officeDocument/2006/relationships/hyperlink" Target="https://sas.cmmiinstitute.com/AppSys/webmodules/Appraisals/asummary.aspx?a=19066" TargetMode="External"/><Relationship Id="rId48" Type="http://schemas.openxmlformats.org/officeDocument/2006/relationships/hyperlink" Target="https://sas.cmmiinstitute.com/AppSys/webmodules/Appraisals/asummary.aspx?a=20403" TargetMode="External"/><Relationship Id="rId64" Type="http://schemas.openxmlformats.org/officeDocument/2006/relationships/hyperlink" Target="https://sas.cmmiinstitute.com/AppSys/webmodules/Appraisals/asummary.aspx?a=22673" TargetMode="External"/><Relationship Id="rId69" Type="http://schemas.openxmlformats.org/officeDocument/2006/relationships/hyperlink" Target="https://sas.cmmiinstitute.com/AppSys/webmodules/Appraisals/asummary.aspx?a=23201" TargetMode="External"/><Relationship Id="rId80" Type="http://schemas.openxmlformats.org/officeDocument/2006/relationships/hyperlink" Target="https://sas.cmmiinstitute.com/AppSys/webmodules/Appraisals/asummary.aspx?a=26689" TargetMode="External"/><Relationship Id="rId85" Type="http://schemas.openxmlformats.org/officeDocument/2006/relationships/hyperlink" Target="https://sas.cmmiinstitute.com/AppSys/webmodules/Appraisals/asummary.aspx?a=27334" TargetMode="External"/><Relationship Id="rId12" Type="http://schemas.openxmlformats.org/officeDocument/2006/relationships/hyperlink" Target="https://sas.cmmiinstitute.com/AppSys/webmodules/Appraisals/asummary.aspx?a=1826" TargetMode="External"/><Relationship Id="rId17" Type="http://schemas.openxmlformats.org/officeDocument/2006/relationships/hyperlink" Target="https://sas.cmmiinstitute.com/AppSys/webmodules/Appraisals/asummary.aspx?a=2170" TargetMode="External"/><Relationship Id="rId33" Type="http://schemas.openxmlformats.org/officeDocument/2006/relationships/hyperlink" Target="https://sas.cmmiinstitute.com/AppSys/webmodules/Appraisals/asummary.aspx?a=17363" TargetMode="External"/><Relationship Id="rId38" Type="http://schemas.openxmlformats.org/officeDocument/2006/relationships/hyperlink" Target="https://sas.cmmiinstitute.com/AppSys/webmodules/Appraisals/asummary.aspx?a=18119" TargetMode="External"/><Relationship Id="rId59" Type="http://schemas.openxmlformats.org/officeDocument/2006/relationships/hyperlink" Target="https://sas.cmmiinstitute.com/AppSys/webmodules/Appraisals/asummary.aspx?a=22005" TargetMode="External"/><Relationship Id="rId103" Type="http://schemas.openxmlformats.org/officeDocument/2006/relationships/hyperlink" Target="https://sas.cmmiinstitute.com/AppSys/webmodules/Appraisals/asummary.aspx?a=29673" TargetMode="External"/><Relationship Id="rId108" Type="http://schemas.openxmlformats.org/officeDocument/2006/relationships/hyperlink" Target="https://sas.cmmiinstitute.com/AppSys/webmodules/Appraisals/asummary.aspx?a=31298" TargetMode="External"/><Relationship Id="rId54" Type="http://schemas.openxmlformats.org/officeDocument/2006/relationships/hyperlink" Target="https://sas.cmmiinstitute.com/AppSys/webmodules/Appraisals/asummary.aspx?a=21675" TargetMode="External"/><Relationship Id="rId70" Type="http://schemas.openxmlformats.org/officeDocument/2006/relationships/hyperlink" Target="https://sas.cmmiinstitute.com/AppSys/webmodules/Appraisals/asummary.aspx?a=23440" TargetMode="External"/><Relationship Id="rId75" Type="http://schemas.openxmlformats.org/officeDocument/2006/relationships/hyperlink" Target="https://sas.cmmiinstitute.com/AppSys/webmodules/Appraisals/asummary.aspx?a=23995" TargetMode="External"/><Relationship Id="rId91" Type="http://schemas.openxmlformats.org/officeDocument/2006/relationships/hyperlink" Target="https://sas.cmmiinstitute.com/AppSys/webmodules/Appraisals/asummary.aspx?a=27969" TargetMode="External"/><Relationship Id="rId96" Type="http://schemas.openxmlformats.org/officeDocument/2006/relationships/hyperlink" Target="https://sas.cmmiinstitute.com/AppSys/webmodules/Appraisals/asummary.aspx?a=28645" TargetMode="External"/><Relationship Id="rId1" Type="http://schemas.openxmlformats.org/officeDocument/2006/relationships/hyperlink" Target="javascript:__doPostBack('repeatAppraisals$ctl01$RemoveButn','')" TargetMode="External"/><Relationship Id="rId6" Type="http://schemas.openxmlformats.org/officeDocument/2006/relationships/hyperlink" Target="https://sas.cmmiinstitute.com/AppSys/webmodules/Appraisals/asummary.aspx?a=503" TargetMode="External"/><Relationship Id="rId15" Type="http://schemas.openxmlformats.org/officeDocument/2006/relationships/hyperlink" Target="https://sas.cmmiinstitute.com/AppSys/webmodules/Appraisals/asummary.aspx?a=2168" TargetMode="External"/><Relationship Id="rId23" Type="http://schemas.openxmlformats.org/officeDocument/2006/relationships/hyperlink" Target="https://sas.cmmiinstitute.com/AppSys/webmodules/Appraisals/asummary.aspx?a=10228" TargetMode="External"/><Relationship Id="rId28" Type="http://schemas.openxmlformats.org/officeDocument/2006/relationships/hyperlink" Target="https://sas.cmmiinstitute.com/AppSys/webmodules/Appraisals/asummary.aspx?a=16893" TargetMode="External"/><Relationship Id="rId36" Type="http://schemas.openxmlformats.org/officeDocument/2006/relationships/hyperlink" Target="https://sas.cmmiinstitute.com/AppSys/webmodules/Appraisals/asummary.aspx?a=18116" TargetMode="External"/><Relationship Id="rId49" Type="http://schemas.openxmlformats.org/officeDocument/2006/relationships/hyperlink" Target="https://sas.cmmiinstitute.com/AppSys/webmodules/Appraisals/asummary.aspx?a=20404" TargetMode="External"/><Relationship Id="rId57" Type="http://schemas.openxmlformats.org/officeDocument/2006/relationships/hyperlink" Target="https://sas.cmmiinstitute.com/AppSys/webmodules/Appraisals/asummary.aspx?a=21911" TargetMode="External"/><Relationship Id="rId106" Type="http://schemas.openxmlformats.org/officeDocument/2006/relationships/hyperlink" Target="https://sas.cmmiinstitute.com/AppSys/webmodules/Appraisals/asummary.aspx?a=31051" TargetMode="External"/><Relationship Id="rId10" Type="http://schemas.openxmlformats.org/officeDocument/2006/relationships/hyperlink" Target="https://sas.cmmiinstitute.com/AppSys/webmodules/Appraisals/asummary.aspx?a=1244" TargetMode="External"/><Relationship Id="rId31" Type="http://schemas.openxmlformats.org/officeDocument/2006/relationships/hyperlink" Target="https://sas.cmmiinstitute.com/AppSys/webmodules/Appraisals/asummary.aspx?a=17360" TargetMode="External"/><Relationship Id="rId44" Type="http://schemas.openxmlformats.org/officeDocument/2006/relationships/hyperlink" Target="https://sas.cmmiinstitute.com/AppSys/webmodules/Appraisals/asummary.aspx?a=19494" TargetMode="External"/><Relationship Id="rId52" Type="http://schemas.openxmlformats.org/officeDocument/2006/relationships/hyperlink" Target="https://sas.cmmiinstitute.com/AppSys/webmodules/Appraisals/asummary.aspx?a=20984" TargetMode="External"/><Relationship Id="rId60" Type="http://schemas.openxmlformats.org/officeDocument/2006/relationships/hyperlink" Target="https://sas.cmmiinstitute.com/AppSys/webmodules/Appraisals/asummary.aspx?a=22006" TargetMode="External"/><Relationship Id="rId65" Type="http://schemas.openxmlformats.org/officeDocument/2006/relationships/hyperlink" Target="https://sas.cmmiinstitute.com/AppSys/webmodules/Appraisals/asummary.aspx?a=22674" TargetMode="External"/><Relationship Id="rId73" Type="http://schemas.openxmlformats.org/officeDocument/2006/relationships/hyperlink" Target="https://sas.cmmiinstitute.com/AppSys/webmodules/Appraisals/asummary.aspx?a=23993" TargetMode="External"/><Relationship Id="rId78" Type="http://schemas.openxmlformats.org/officeDocument/2006/relationships/hyperlink" Target="https://sas.cmmiinstitute.com/AppSys/webmodules/Appraisals/asummary.aspx?a=25666" TargetMode="External"/><Relationship Id="rId81" Type="http://schemas.openxmlformats.org/officeDocument/2006/relationships/hyperlink" Target="https://sas.cmmiinstitute.com/AppSys/webmodules/Appraisals/asummary.aspx?a=26690" TargetMode="External"/><Relationship Id="rId86" Type="http://schemas.openxmlformats.org/officeDocument/2006/relationships/hyperlink" Target="https://sas.cmmiinstitute.com/AppSys/webmodules/Appraisals/asummary.aspx?a=27335" TargetMode="External"/><Relationship Id="rId94" Type="http://schemas.openxmlformats.org/officeDocument/2006/relationships/hyperlink" Target="https://sas.cmmiinstitute.com/AppSys/webmodules/Appraisals/asummary.aspx?a=28160" TargetMode="External"/><Relationship Id="rId99" Type="http://schemas.openxmlformats.org/officeDocument/2006/relationships/hyperlink" Target="https://sas.cmmiinstitute.com/AppSys/webmodules/Appraisals/asummary.aspx?a=28648" TargetMode="External"/><Relationship Id="rId101" Type="http://schemas.openxmlformats.org/officeDocument/2006/relationships/hyperlink" Target="https://sas.cmmiinstitute.com/AppSys/webmodules/Appraisals/asummary.aspx?a=28804" TargetMode="External"/><Relationship Id="rId4" Type="http://schemas.openxmlformats.org/officeDocument/2006/relationships/hyperlink" Target="https://sas.cmmiinstitute.com/AppSys/webmodules/Appraisals/asummary.aspx?a=263" TargetMode="External"/><Relationship Id="rId9" Type="http://schemas.openxmlformats.org/officeDocument/2006/relationships/hyperlink" Target="https://sas.cmmiinstitute.com/AppSys/webmodules/Appraisals/asummary.aspx?a=1243" TargetMode="External"/><Relationship Id="rId13" Type="http://schemas.openxmlformats.org/officeDocument/2006/relationships/hyperlink" Target="https://sas.cmmiinstitute.com/AppSys/webmodules/Appraisals/asummary.aspx?a=2131" TargetMode="External"/><Relationship Id="rId18" Type="http://schemas.openxmlformats.org/officeDocument/2006/relationships/hyperlink" Target="https://sas.cmmiinstitute.com/AppSys/webmodules/Appraisals/asummary.aspx?a=2171" TargetMode="External"/><Relationship Id="rId39" Type="http://schemas.openxmlformats.org/officeDocument/2006/relationships/hyperlink" Target="https://sas.cmmiinstitute.com/AppSys/webmodules/Appraisals/asummary.aspx?a=18293" TargetMode="External"/><Relationship Id="rId109" Type="http://schemas.openxmlformats.org/officeDocument/2006/relationships/hyperlink" Target="https://sas.cmmiinstitute.com/AppSys/webmodules/Appraisals/asummary.aspx?a=31299" TargetMode="External"/><Relationship Id="rId34" Type="http://schemas.openxmlformats.org/officeDocument/2006/relationships/hyperlink" Target="https://sas.cmmiinstitute.com/AppSys/webmodules/Appraisals/asummary.aspx?a=17364" TargetMode="External"/><Relationship Id="rId50" Type="http://schemas.openxmlformats.org/officeDocument/2006/relationships/hyperlink" Target="https://sas.cmmiinstitute.com/AppSys/webmodules/Appraisals/asummary.aspx?a=20982" TargetMode="External"/><Relationship Id="rId55" Type="http://schemas.openxmlformats.org/officeDocument/2006/relationships/hyperlink" Target="https://sas.cmmiinstitute.com/AppSys/webmodules/Appraisals/asummary.aspx?a=21863" TargetMode="External"/><Relationship Id="rId76" Type="http://schemas.openxmlformats.org/officeDocument/2006/relationships/hyperlink" Target="https://sas.cmmiinstitute.com/AppSys/webmodules/Appraisals/asummary.aspx?a=23996" TargetMode="External"/><Relationship Id="rId97" Type="http://schemas.openxmlformats.org/officeDocument/2006/relationships/hyperlink" Target="https://sas.cmmiinstitute.com/AppSys/webmodules/Appraisals/asummary.aspx?a=28646" TargetMode="External"/><Relationship Id="rId104" Type="http://schemas.openxmlformats.org/officeDocument/2006/relationships/hyperlink" Target="https://sas.cmmiinstitute.com/AppSys/webmodules/Appraisals/asummary.aspx?a=30121" TargetMode="External"/><Relationship Id="rId7" Type="http://schemas.openxmlformats.org/officeDocument/2006/relationships/hyperlink" Target="https://sas.cmmiinstitute.com/AppSys/webmodules/Appraisals/asummary.aspx?a=937" TargetMode="External"/><Relationship Id="rId71" Type="http://schemas.openxmlformats.org/officeDocument/2006/relationships/hyperlink" Target="https://sas.cmmiinstitute.com/AppSys/webmodules/Appraisals/asummary.aspx?a=23991" TargetMode="External"/><Relationship Id="rId92" Type="http://schemas.openxmlformats.org/officeDocument/2006/relationships/hyperlink" Target="https://sas.cmmiinstitute.com/AppSys/webmodules/Appraisals/asummary.aspx?a=28158" TargetMode="External"/><Relationship Id="rId2" Type="http://schemas.openxmlformats.org/officeDocument/2006/relationships/hyperlink" Target="https://sas.cmmiinstitute.com/AppSys/webmodules/Appraisals/asummary.aspx?a=260" TargetMode="External"/><Relationship Id="rId29" Type="http://schemas.openxmlformats.org/officeDocument/2006/relationships/hyperlink" Target="https://sas.cmmiinstitute.com/AppSys/webmodules/Appraisals/asummary.aspx?a=17068" TargetMode="External"/><Relationship Id="rId24" Type="http://schemas.openxmlformats.org/officeDocument/2006/relationships/hyperlink" Target="https://sas.cmmiinstitute.com/AppSys/webmodules/Appraisals/asummary.aspx?a=10437" TargetMode="External"/><Relationship Id="rId40" Type="http://schemas.openxmlformats.org/officeDocument/2006/relationships/hyperlink" Target="https://sas.cmmiinstitute.com/AppSys/webmodules/Appraisals/asummary.aspx?a=18294" TargetMode="External"/><Relationship Id="rId45" Type="http://schemas.openxmlformats.org/officeDocument/2006/relationships/hyperlink" Target="https://sas.cmmiinstitute.com/AppSys/webmodules/Appraisals/asummary.aspx?a=20398" TargetMode="External"/><Relationship Id="rId66" Type="http://schemas.openxmlformats.org/officeDocument/2006/relationships/hyperlink" Target="https://sas.cmmiinstitute.com/AppSys/webmodules/Appraisals/asummary.aspx?a=22676" TargetMode="External"/><Relationship Id="rId87" Type="http://schemas.openxmlformats.org/officeDocument/2006/relationships/hyperlink" Target="https://sas.cmmiinstitute.com/AppSys/webmodules/Appraisals/asummary.aspx?a=27336" TargetMode="External"/><Relationship Id="rId110" Type="http://schemas.openxmlformats.org/officeDocument/2006/relationships/hyperlink" Target="https://sas.cmmiinstitute.com/AppSys/webmodules/Appraisals/asummary.aspx?a=32055" TargetMode="External"/><Relationship Id="rId61" Type="http://schemas.openxmlformats.org/officeDocument/2006/relationships/hyperlink" Target="https://sas.cmmiinstitute.com/AppSys/webmodules/Appraisals/asummary.aspx?a=22244" TargetMode="External"/><Relationship Id="rId82" Type="http://schemas.openxmlformats.org/officeDocument/2006/relationships/hyperlink" Target="https://sas.cmmiinstitute.com/AppSys/webmodules/Appraisals/asummary.aspx?a=26691" TargetMode="External"/><Relationship Id="rId19" Type="http://schemas.openxmlformats.org/officeDocument/2006/relationships/hyperlink" Target="https://sas.cmmiinstitute.com/AppSys/webmodules/Appraisals/asummary.aspx?a=2173" TargetMode="External"/><Relationship Id="rId14" Type="http://schemas.openxmlformats.org/officeDocument/2006/relationships/hyperlink" Target="https://sas.cmmiinstitute.com/AppSys/webmodules/Appraisals/asummary.aspx?a=2167" TargetMode="External"/><Relationship Id="rId30" Type="http://schemas.openxmlformats.org/officeDocument/2006/relationships/hyperlink" Target="https://sas.cmmiinstitute.com/AppSys/webmodules/Appraisals/asummary.aspx?a=17118" TargetMode="External"/><Relationship Id="rId35" Type="http://schemas.openxmlformats.org/officeDocument/2006/relationships/hyperlink" Target="https://sas.cmmiinstitute.com/AppSys/webmodules/Appraisals/asummary.aspx?a=17668" TargetMode="External"/><Relationship Id="rId56" Type="http://schemas.openxmlformats.org/officeDocument/2006/relationships/hyperlink" Target="https://sas.cmmiinstitute.com/AppSys/webmodules/Appraisals/asummary.aspx?a=21864" TargetMode="External"/><Relationship Id="rId77" Type="http://schemas.openxmlformats.org/officeDocument/2006/relationships/hyperlink" Target="https://sas.cmmiinstitute.com/AppSys/webmodules/Appraisals/asummary.aspx?a=25333" TargetMode="External"/><Relationship Id="rId100" Type="http://schemas.openxmlformats.org/officeDocument/2006/relationships/hyperlink" Target="https://sas.cmmiinstitute.com/AppSys/webmodules/Appraisals/asummary.aspx?a=28803" TargetMode="External"/><Relationship Id="rId105" Type="http://schemas.openxmlformats.org/officeDocument/2006/relationships/hyperlink" Target="https://sas.cmmiinstitute.com/AppSys/webmodules/Appraisals/asummary.aspx?a=30122" TargetMode="External"/><Relationship Id="rId8" Type="http://schemas.openxmlformats.org/officeDocument/2006/relationships/hyperlink" Target="https://sas.cmmiinstitute.com/AppSys/webmodules/Appraisals/asummary.aspx?a=1242" TargetMode="External"/><Relationship Id="rId51" Type="http://schemas.openxmlformats.org/officeDocument/2006/relationships/hyperlink" Target="https://sas.cmmiinstitute.com/AppSys/webmodules/Appraisals/asummary.aspx?a=20983" TargetMode="External"/><Relationship Id="rId72" Type="http://schemas.openxmlformats.org/officeDocument/2006/relationships/hyperlink" Target="https://sas.cmmiinstitute.com/AppSys/webmodules/Appraisals/asummary.aspx?a=23992" TargetMode="External"/><Relationship Id="rId93" Type="http://schemas.openxmlformats.org/officeDocument/2006/relationships/hyperlink" Target="https://sas.cmmiinstitute.com/AppSys/webmodules/Appraisals/asummary.aspx?a=28159" TargetMode="External"/><Relationship Id="rId98" Type="http://schemas.openxmlformats.org/officeDocument/2006/relationships/hyperlink" Target="https://sas.cmmiinstitute.com/AppSys/webmodules/Appraisals/asummary.aspx?a=28647" TargetMode="External"/><Relationship Id="rId3" Type="http://schemas.openxmlformats.org/officeDocument/2006/relationships/hyperlink" Target="https://sas.cmmiinstitute.com/AppSys/webmodules/Appraisals/asummary.aspx?a=261" TargetMode="External"/><Relationship Id="rId25" Type="http://schemas.openxmlformats.org/officeDocument/2006/relationships/hyperlink" Target="https://sas.cmmiinstitute.com/AppSys/webmodules/Appraisals/asummary.aspx?a=16096" TargetMode="External"/><Relationship Id="rId46" Type="http://schemas.openxmlformats.org/officeDocument/2006/relationships/hyperlink" Target="https://sas.cmmiinstitute.com/AppSys/webmodules/Appraisals/asummary.aspx?a=20401" TargetMode="External"/><Relationship Id="rId67" Type="http://schemas.openxmlformats.org/officeDocument/2006/relationships/hyperlink" Target="https://sas.cmmiinstitute.com/AppSys/webmodules/Appraisals/asummary.aspx?a=22797" TargetMode="External"/><Relationship Id="rId20" Type="http://schemas.openxmlformats.org/officeDocument/2006/relationships/hyperlink" Target="https://sas.cmmiinstitute.com/AppSys/webmodules/Appraisals/asummary.aspx?a=9795" TargetMode="External"/><Relationship Id="rId41" Type="http://schemas.openxmlformats.org/officeDocument/2006/relationships/hyperlink" Target="https://sas.cmmiinstitute.com/AppSys/webmodules/Appraisals/asummary.aspx?a=18522" TargetMode="External"/><Relationship Id="rId62" Type="http://schemas.openxmlformats.org/officeDocument/2006/relationships/hyperlink" Target="https://sas.cmmiinstitute.com/AppSys/webmodules/Appraisals/asummary.aspx?a=22245" TargetMode="External"/><Relationship Id="rId83" Type="http://schemas.openxmlformats.org/officeDocument/2006/relationships/hyperlink" Target="https://sas.cmmiinstitute.com/AppSys/webmodules/Appraisals/asummary.aspx?a=26838" TargetMode="External"/><Relationship Id="rId88" Type="http://schemas.openxmlformats.org/officeDocument/2006/relationships/hyperlink" Target="https://sas.cmmiinstitute.com/AppSys/webmodules/Appraisals/asummary.aspx?a=27768" TargetMode="External"/><Relationship Id="rId111" Type="http://schemas.openxmlformats.org/officeDocument/2006/relationships/hyperlink" Target="https://sas.cmmiinstitute.com/AppSys/webmodules/Appraisals/asummary.aspx?a=32457"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17" Type="http://schemas.openxmlformats.org/officeDocument/2006/relationships/hyperlink" Target="javascript:__doPostBack('repeatAppraisals$ctl57$RemoveButn','')" TargetMode="External"/><Relationship Id="rId21" Type="http://schemas.openxmlformats.org/officeDocument/2006/relationships/hyperlink" Target="javascript:__doPostBack('repeatAppraisals$ctl09$RemoveButn','')" TargetMode="External"/><Relationship Id="rId42" Type="http://schemas.openxmlformats.org/officeDocument/2006/relationships/hyperlink" Target="https://sas.cmmiinstitute.com/AppSys/webmodules/Appraisals/asummary.aspx?a=3908" TargetMode="External"/><Relationship Id="rId63" Type="http://schemas.openxmlformats.org/officeDocument/2006/relationships/hyperlink" Target="javascript:__doPostBack('repeatAppraisals$ctl30$RemoveButn','')" TargetMode="External"/><Relationship Id="rId84" Type="http://schemas.openxmlformats.org/officeDocument/2006/relationships/hyperlink" Target="https://sas.cmmiinstitute.com/AppSys/webmodules/Appraisals/asummary.aspx?a=17362" TargetMode="External"/><Relationship Id="rId138" Type="http://schemas.openxmlformats.org/officeDocument/2006/relationships/hyperlink" Target="https://sas.cmmiinstitute.com/AppSys/webmodules/Appraisals/asummary.aspx?a=22005" TargetMode="External"/><Relationship Id="rId159" Type="http://schemas.openxmlformats.org/officeDocument/2006/relationships/hyperlink" Target="javascript:__doPostBack('repeatAppraisals$ctl78$RemoveButn','')" TargetMode="External"/><Relationship Id="rId170" Type="http://schemas.openxmlformats.org/officeDocument/2006/relationships/hyperlink" Target="https://sas.cmmiinstitute.com/AppSys/webmodules/Appraisals/asummary.aspx?a=23995" TargetMode="External"/><Relationship Id="rId191" Type="http://schemas.openxmlformats.org/officeDocument/2006/relationships/hyperlink" Target="javascript:__doPostBack('repeatAppraisals$ctl94$RemoveButn','')" TargetMode="External"/><Relationship Id="rId205" Type="http://schemas.openxmlformats.org/officeDocument/2006/relationships/hyperlink" Target="javascript:__doPostBack('repeatAppraisals$ctl101$RemoveButn','')" TargetMode="External"/><Relationship Id="rId226" Type="http://schemas.openxmlformats.org/officeDocument/2006/relationships/hyperlink" Target="https://sas.cmmiinstitute.com/AppSys/webmodules/Appraisals/asummary.aspx?a=29673" TargetMode="External"/><Relationship Id="rId107" Type="http://schemas.openxmlformats.org/officeDocument/2006/relationships/hyperlink" Target="javascript:__doPostBack('repeatAppraisals$ctl52$RemoveButn','')" TargetMode="External"/><Relationship Id="rId11" Type="http://schemas.openxmlformats.org/officeDocument/2006/relationships/hyperlink" Target="javascript:__doPostBack('repeatAppraisals$ctl04$RemoveButn','')" TargetMode="External"/><Relationship Id="rId32" Type="http://schemas.openxmlformats.org/officeDocument/2006/relationships/hyperlink" Target="https://sas.cmmiinstitute.com/AppSys/webmodules/Appraisals/asummary.aspx?a=2168" TargetMode="External"/><Relationship Id="rId53" Type="http://schemas.openxmlformats.org/officeDocument/2006/relationships/hyperlink" Target="javascript:__doPostBack('repeatAppraisals$ctl25$RemoveButn','')" TargetMode="External"/><Relationship Id="rId74" Type="http://schemas.openxmlformats.org/officeDocument/2006/relationships/hyperlink" Target="https://sas.cmmiinstitute.com/AppSys/webmodules/Appraisals/asummary.aspx?a=16609" TargetMode="External"/><Relationship Id="rId128" Type="http://schemas.openxmlformats.org/officeDocument/2006/relationships/hyperlink" Target="https://sas.cmmiinstitute.com/AppSys/webmodules/Appraisals/asummary.aspx?a=21675" TargetMode="External"/><Relationship Id="rId149" Type="http://schemas.openxmlformats.org/officeDocument/2006/relationships/hyperlink" Target="javascript:__doPostBack('repeatAppraisals$ctl73$RemoveButn','')" TargetMode="External"/><Relationship Id="rId5" Type="http://schemas.openxmlformats.org/officeDocument/2006/relationships/hyperlink" Target="javascript:__doPostBack('repeatAppraisals$ctl01$RemoveButn','')" TargetMode="External"/><Relationship Id="rId95" Type="http://schemas.openxmlformats.org/officeDocument/2006/relationships/hyperlink" Target="javascript:__doPostBack('repeatAppraisals$ctl46$RemoveButn','')" TargetMode="External"/><Relationship Id="rId160" Type="http://schemas.openxmlformats.org/officeDocument/2006/relationships/hyperlink" Target="https://sas.cmmiinstitute.com/AppSys/webmodules/Appraisals/asummary.aspx?a=23440" TargetMode="External"/><Relationship Id="rId181" Type="http://schemas.openxmlformats.org/officeDocument/2006/relationships/hyperlink" Target="javascript:__doPostBack('repeatAppraisals$ctl89$RemoveButn','')" TargetMode="External"/><Relationship Id="rId216" Type="http://schemas.openxmlformats.org/officeDocument/2006/relationships/hyperlink" Target="https://sas.cmmiinstitute.com/AppSys/webmodules/Appraisals/asummary.aspx?a=28647" TargetMode="External"/><Relationship Id="rId237" Type="http://schemas.openxmlformats.org/officeDocument/2006/relationships/hyperlink" Target="javascript:__doPostBack('repeatAppraisals$ctl117$RemoveButn','')" TargetMode="External"/><Relationship Id="rId22" Type="http://schemas.openxmlformats.org/officeDocument/2006/relationships/hyperlink" Target="https://sas.cmmiinstitute.com/AppSys/webmodules/Appraisals/asummary.aspx?a=1244" TargetMode="External"/><Relationship Id="rId43" Type="http://schemas.openxmlformats.org/officeDocument/2006/relationships/hyperlink" Target="javascript:__doPostBack('repeatAppraisals$ctl20$RemoveButn','')" TargetMode="External"/><Relationship Id="rId64" Type="http://schemas.openxmlformats.org/officeDocument/2006/relationships/hyperlink" Target="https://sas.cmmiinstitute.com/AppSys/webmodules/Appraisals/asummary.aspx?a=9881" TargetMode="External"/><Relationship Id="rId118" Type="http://schemas.openxmlformats.org/officeDocument/2006/relationships/hyperlink" Target="https://sas.cmmiinstitute.com/AppSys/webmodules/Appraisals/asummary.aspx?a=20404" TargetMode="External"/><Relationship Id="rId139" Type="http://schemas.openxmlformats.org/officeDocument/2006/relationships/hyperlink" Target="javascript:__doPostBack('repeatAppraisals$ctl68$RemoveButn','')" TargetMode="External"/><Relationship Id="rId85" Type="http://schemas.openxmlformats.org/officeDocument/2006/relationships/hyperlink" Target="javascript:__doPostBack('repeatAppraisals$ctl41$RemoveButn','')" TargetMode="External"/><Relationship Id="rId150" Type="http://schemas.openxmlformats.org/officeDocument/2006/relationships/hyperlink" Target="https://sas.cmmiinstitute.com/AppSys/webmodules/Appraisals/asummary.aspx?a=22674" TargetMode="External"/><Relationship Id="rId171" Type="http://schemas.openxmlformats.org/officeDocument/2006/relationships/hyperlink" Target="javascript:__doPostBack('repeatAppraisals$ctl84$RemoveButn','')" TargetMode="External"/><Relationship Id="rId192" Type="http://schemas.openxmlformats.org/officeDocument/2006/relationships/hyperlink" Target="https://sas.cmmiinstitute.com/AppSys/webmodules/Appraisals/asummary.aspx?a=27335" TargetMode="External"/><Relationship Id="rId206" Type="http://schemas.openxmlformats.org/officeDocument/2006/relationships/hyperlink" Target="https://sas.cmmiinstitute.com/AppSys/webmodules/Appraisals/asummary.aspx?a=28159" TargetMode="External"/><Relationship Id="rId227" Type="http://schemas.openxmlformats.org/officeDocument/2006/relationships/hyperlink" Target="javascript:__doPostBack('repeatAppraisals$ctl112$RemoveButn','')" TargetMode="External"/><Relationship Id="rId12" Type="http://schemas.openxmlformats.org/officeDocument/2006/relationships/hyperlink" Target="https://sas.cmmiinstitute.com/AppSys/webmodules/Appraisals/asummary.aspx?a=264" TargetMode="External"/><Relationship Id="rId33" Type="http://schemas.openxmlformats.org/officeDocument/2006/relationships/hyperlink" Target="javascript:__doPostBack('repeatAppraisals$ctl15$RemoveButn','')" TargetMode="External"/><Relationship Id="rId108" Type="http://schemas.openxmlformats.org/officeDocument/2006/relationships/hyperlink" Target="https://sas.cmmiinstitute.com/AppSys/webmodules/Appraisals/asummary.aspx?a=19494" TargetMode="External"/><Relationship Id="rId129" Type="http://schemas.openxmlformats.org/officeDocument/2006/relationships/hyperlink" Target="javascript:__doPostBack('repeatAppraisals$ctl63$RemoveButn','')" TargetMode="External"/><Relationship Id="rId54" Type="http://schemas.openxmlformats.org/officeDocument/2006/relationships/hyperlink" Target="https://sas.cmmiinstitute.com/AppSys/webmodules/Appraisals/asummary.aspx?a=5084" TargetMode="External"/><Relationship Id="rId75" Type="http://schemas.openxmlformats.org/officeDocument/2006/relationships/hyperlink" Target="javascript:__doPostBack('repeatAppraisals$ctl36$RemoveButn','')" TargetMode="External"/><Relationship Id="rId96" Type="http://schemas.openxmlformats.org/officeDocument/2006/relationships/hyperlink" Target="https://sas.cmmiinstitute.com/AppSys/webmodules/Appraisals/asummary.aspx?a=18119" TargetMode="External"/><Relationship Id="rId140" Type="http://schemas.openxmlformats.org/officeDocument/2006/relationships/hyperlink" Target="https://sas.cmmiinstitute.com/AppSys/webmodules/Appraisals/asummary.aspx?a=22006" TargetMode="External"/><Relationship Id="rId161" Type="http://schemas.openxmlformats.org/officeDocument/2006/relationships/hyperlink" Target="javascript:__doPostBack('repeatAppraisals$ctl79$RemoveButn','')" TargetMode="External"/><Relationship Id="rId182" Type="http://schemas.openxmlformats.org/officeDocument/2006/relationships/hyperlink" Target="https://sas.cmmiinstitute.com/AppSys/webmodules/Appraisals/asummary.aspx?a=26690" TargetMode="External"/><Relationship Id="rId217" Type="http://schemas.openxmlformats.org/officeDocument/2006/relationships/hyperlink" Target="javascript:__doPostBack('repeatAppraisals$ctl107$RemoveButn','')" TargetMode="External"/><Relationship Id="rId6" Type="http://schemas.openxmlformats.org/officeDocument/2006/relationships/hyperlink" Target="https://sas.cmmiinstitute.com/AppSys/webmodules/Appraisals/asummary.aspx?a=260" TargetMode="External"/><Relationship Id="rId238" Type="http://schemas.openxmlformats.org/officeDocument/2006/relationships/hyperlink" Target="https://sas.cmmiinstitute.com/AppSys/webmodules/Appraisals/asummary.aspx?a=31299" TargetMode="External"/><Relationship Id="rId23" Type="http://schemas.openxmlformats.org/officeDocument/2006/relationships/hyperlink" Target="javascript:__doPostBack('repeatAppraisals$ctl10$RemoveButn','')" TargetMode="External"/><Relationship Id="rId119" Type="http://schemas.openxmlformats.org/officeDocument/2006/relationships/hyperlink" Target="javascript:__doPostBack('repeatAppraisals$ctl58$RemoveButn','')" TargetMode="External"/><Relationship Id="rId44" Type="http://schemas.openxmlformats.org/officeDocument/2006/relationships/hyperlink" Target="https://sas.cmmiinstitute.com/AppSys/webmodules/Appraisals/asummary.aspx?a=4137" TargetMode="External"/><Relationship Id="rId65" Type="http://schemas.openxmlformats.org/officeDocument/2006/relationships/hyperlink" Target="javascript:__doPostBack('repeatAppraisals$ctl31$RemoveButn','')" TargetMode="External"/><Relationship Id="rId86" Type="http://schemas.openxmlformats.org/officeDocument/2006/relationships/hyperlink" Target="https://sas.cmmiinstitute.com/AppSys/webmodules/Appraisals/asummary.aspx?a=17363" TargetMode="External"/><Relationship Id="rId130" Type="http://schemas.openxmlformats.org/officeDocument/2006/relationships/hyperlink" Target="https://sas.cmmiinstitute.com/AppSys/webmodules/Appraisals/asummary.aspx?a=21863" TargetMode="External"/><Relationship Id="rId151" Type="http://schemas.openxmlformats.org/officeDocument/2006/relationships/hyperlink" Target="javascript:__doPostBack('repeatAppraisals$ctl74$RemoveButn','')" TargetMode="External"/><Relationship Id="rId172" Type="http://schemas.openxmlformats.org/officeDocument/2006/relationships/hyperlink" Target="https://sas.cmmiinstitute.com/AppSys/webmodules/Appraisals/asummary.aspx?a=23996" TargetMode="External"/><Relationship Id="rId193" Type="http://schemas.openxmlformats.org/officeDocument/2006/relationships/hyperlink" Target="javascript:__doPostBack('repeatAppraisals$ctl95$RemoveButn','')" TargetMode="External"/><Relationship Id="rId207" Type="http://schemas.openxmlformats.org/officeDocument/2006/relationships/hyperlink" Target="javascript:__doPostBack('repeatAppraisals$ctl102$RemoveButn','')" TargetMode="External"/><Relationship Id="rId228" Type="http://schemas.openxmlformats.org/officeDocument/2006/relationships/hyperlink" Target="https://sas.cmmiinstitute.com/AppSys/webmodules/Appraisals/asummary.aspx?a=30121" TargetMode="External"/><Relationship Id="rId13" Type="http://schemas.openxmlformats.org/officeDocument/2006/relationships/hyperlink" Target="javascript:__doPostBack('repeatAppraisals$ctl05$RemoveButn','')" TargetMode="External"/><Relationship Id="rId109" Type="http://schemas.openxmlformats.org/officeDocument/2006/relationships/hyperlink" Target="javascript:__doPostBack('repeatAppraisals$ctl53$RemoveButn','')" TargetMode="External"/><Relationship Id="rId34" Type="http://schemas.openxmlformats.org/officeDocument/2006/relationships/hyperlink" Target="https://sas.cmmiinstitute.com/AppSys/webmodules/Appraisals/asummary.aspx?a=2169" TargetMode="External"/><Relationship Id="rId55" Type="http://schemas.openxmlformats.org/officeDocument/2006/relationships/hyperlink" Target="javascript:__doPostBack('repeatAppraisals$ctl26$RemoveButn','')" TargetMode="External"/><Relationship Id="rId76" Type="http://schemas.openxmlformats.org/officeDocument/2006/relationships/hyperlink" Target="https://sas.cmmiinstitute.com/AppSys/webmodules/Appraisals/asummary.aspx?a=16893" TargetMode="External"/><Relationship Id="rId97" Type="http://schemas.openxmlformats.org/officeDocument/2006/relationships/hyperlink" Target="javascript:__doPostBack('repeatAppraisals$ctl47$RemoveButn','')" TargetMode="External"/><Relationship Id="rId120" Type="http://schemas.openxmlformats.org/officeDocument/2006/relationships/hyperlink" Target="https://sas.cmmiinstitute.com/AppSys/webmodules/Appraisals/asummary.aspx?a=20982" TargetMode="External"/><Relationship Id="rId141" Type="http://schemas.openxmlformats.org/officeDocument/2006/relationships/hyperlink" Target="javascript:__doPostBack('repeatAppraisals$ctl69$RemoveButn','')" TargetMode="External"/><Relationship Id="rId7" Type="http://schemas.openxmlformats.org/officeDocument/2006/relationships/hyperlink" Target="javascript:__doPostBack('repeatAppraisals$ctl02$RemoveButn','')" TargetMode="External"/><Relationship Id="rId162" Type="http://schemas.openxmlformats.org/officeDocument/2006/relationships/hyperlink" Target="https://sas.cmmiinstitute.com/AppSys/webmodules/Appraisals/asummary.aspx?a=23991" TargetMode="External"/><Relationship Id="rId183" Type="http://schemas.openxmlformats.org/officeDocument/2006/relationships/hyperlink" Target="javascript:__doPostBack('repeatAppraisals$ctl90$RemoveButn','')" TargetMode="External"/><Relationship Id="rId218" Type="http://schemas.openxmlformats.org/officeDocument/2006/relationships/hyperlink" Target="https://sas.cmmiinstitute.com/AppSys/webmodules/Appraisals/asummary.aspx?a=28648" TargetMode="External"/><Relationship Id="rId239" Type="http://schemas.openxmlformats.org/officeDocument/2006/relationships/hyperlink" Target="javascript:__doPostBack('repeatAppraisals$ctl118$RemoveButn','')" TargetMode="External"/><Relationship Id="rId24" Type="http://schemas.openxmlformats.org/officeDocument/2006/relationships/hyperlink" Target="https://sas.cmmiinstitute.com/AppSys/webmodules/Appraisals/asummary.aspx?a=1340" TargetMode="External"/><Relationship Id="rId45" Type="http://schemas.openxmlformats.org/officeDocument/2006/relationships/hyperlink" Target="javascript:__doPostBack('repeatAppraisals$ctl21$RemoveButn','')" TargetMode="External"/><Relationship Id="rId66" Type="http://schemas.openxmlformats.org/officeDocument/2006/relationships/hyperlink" Target="https://sas.cmmiinstitute.com/AppSys/webmodules/Appraisals/asummary.aspx?a=10228" TargetMode="External"/><Relationship Id="rId87" Type="http://schemas.openxmlformats.org/officeDocument/2006/relationships/hyperlink" Target="javascript:__doPostBack('repeatAppraisals$ctl42$RemoveButn','')" TargetMode="External"/><Relationship Id="rId110" Type="http://schemas.openxmlformats.org/officeDocument/2006/relationships/hyperlink" Target="https://sas.cmmiinstitute.com/AppSys/webmodules/Appraisals/asummary.aspx?a=20398" TargetMode="External"/><Relationship Id="rId131" Type="http://schemas.openxmlformats.org/officeDocument/2006/relationships/hyperlink" Target="javascript:__doPostBack('repeatAppraisals$ctl64$RemoveButn','')" TargetMode="External"/><Relationship Id="rId152" Type="http://schemas.openxmlformats.org/officeDocument/2006/relationships/hyperlink" Target="https://sas.cmmiinstitute.com/AppSys/webmodules/Appraisals/asummary.aspx?a=22676" TargetMode="External"/><Relationship Id="rId173" Type="http://schemas.openxmlformats.org/officeDocument/2006/relationships/hyperlink" Target="javascript:__doPostBack('repeatAppraisals$ctl85$RemoveButn','')" TargetMode="External"/><Relationship Id="rId194" Type="http://schemas.openxmlformats.org/officeDocument/2006/relationships/hyperlink" Target="https://sas.cmmiinstitute.com/AppSys/webmodules/Appraisals/asummary.aspx?a=27336" TargetMode="External"/><Relationship Id="rId208" Type="http://schemas.openxmlformats.org/officeDocument/2006/relationships/hyperlink" Target="https://sas.cmmiinstitute.com/AppSys/webmodules/Appraisals/asummary.aspx?a=28160" TargetMode="External"/><Relationship Id="rId229" Type="http://schemas.openxmlformats.org/officeDocument/2006/relationships/hyperlink" Target="javascript:__doPostBack('repeatAppraisals$ctl113$RemoveButn','')" TargetMode="External"/><Relationship Id="rId240" Type="http://schemas.openxmlformats.org/officeDocument/2006/relationships/hyperlink" Target="https://sas.cmmiinstitute.com/AppSys/webmodules/Appraisals/asummary.aspx?a=32055" TargetMode="External"/><Relationship Id="rId14" Type="http://schemas.openxmlformats.org/officeDocument/2006/relationships/hyperlink" Target="https://sas.cmmiinstitute.com/AppSys/webmodules/Appraisals/asummary.aspx?a=503" TargetMode="External"/><Relationship Id="rId35" Type="http://schemas.openxmlformats.org/officeDocument/2006/relationships/hyperlink" Target="javascript:__doPostBack('repeatAppraisals$ctl16$RemoveButn','')" TargetMode="External"/><Relationship Id="rId56" Type="http://schemas.openxmlformats.org/officeDocument/2006/relationships/hyperlink" Target="https://sas.cmmiinstitute.com/AppSys/webmodules/Appraisals/asummary.aspx?a=5085" TargetMode="External"/><Relationship Id="rId77" Type="http://schemas.openxmlformats.org/officeDocument/2006/relationships/hyperlink" Target="javascript:__doPostBack('repeatAppraisals$ctl37$RemoveButn','')" TargetMode="External"/><Relationship Id="rId100" Type="http://schemas.openxmlformats.org/officeDocument/2006/relationships/hyperlink" Target="https://sas.cmmiinstitute.com/AppSys/webmodules/Appraisals/asummary.aspx?a=18294" TargetMode="External"/><Relationship Id="rId8" Type="http://schemas.openxmlformats.org/officeDocument/2006/relationships/hyperlink" Target="https://sas.cmmiinstitute.com/AppSys/webmodules/Appraisals/asummary.aspx?a=261" TargetMode="External"/><Relationship Id="rId98" Type="http://schemas.openxmlformats.org/officeDocument/2006/relationships/hyperlink" Target="https://sas.cmmiinstitute.com/AppSys/webmodules/Appraisals/asummary.aspx?a=18293" TargetMode="External"/><Relationship Id="rId121" Type="http://schemas.openxmlformats.org/officeDocument/2006/relationships/hyperlink" Target="javascript:__doPostBack('repeatAppraisals$ctl59$RemoveButn','')" TargetMode="External"/><Relationship Id="rId142" Type="http://schemas.openxmlformats.org/officeDocument/2006/relationships/hyperlink" Target="https://sas.cmmiinstitute.com/AppSys/webmodules/Appraisals/asummary.aspx?a=22244" TargetMode="External"/><Relationship Id="rId163" Type="http://schemas.openxmlformats.org/officeDocument/2006/relationships/hyperlink" Target="javascript:__doPostBack('repeatAppraisals$ctl80$RemoveButn','')" TargetMode="External"/><Relationship Id="rId184" Type="http://schemas.openxmlformats.org/officeDocument/2006/relationships/hyperlink" Target="https://sas.cmmiinstitute.com/AppSys/webmodules/Appraisals/asummary.aspx?a=26691" TargetMode="External"/><Relationship Id="rId219" Type="http://schemas.openxmlformats.org/officeDocument/2006/relationships/hyperlink" Target="javascript:__doPostBack('repeatAppraisals$ctl108$RemoveButn','')" TargetMode="External"/><Relationship Id="rId230" Type="http://schemas.openxmlformats.org/officeDocument/2006/relationships/hyperlink" Target="https://sas.cmmiinstitute.com/AppSys/webmodules/Appraisals/asummary.aspx?a=30122" TargetMode="External"/><Relationship Id="rId25" Type="http://schemas.openxmlformats.org/officeDocument/2006/relationships/hyperlink" Target="javascript:__doPostBack('repeatAppraisals$ctl11$RemoveButn','')" TargetMode="External"/><Relationship Id="rId46" Type="http://schemas.openxmlformats.org/officeDocument/2006/relationships/hyperlink" Target="https://sas.cmmiinstitute.com/AppSys/webmodules/Appraisals/asummary.aspx?a=4138" TargetMode="External"/><Relationship Id="rId67" Type="http://schemas.openxmlformats.org/officeDocument/2006/relationships/hyperlink" Target="javascript:__doPostBack('repeatAppraisals$ctl32$RemoveButn','')" TargetMode="External"/><Relationship Id="rId88" Type="http://schemas.openxmlformats.org/officeDocument/2006/relationships/hyperlink" Target="https://sas.cmmiinstitute.com/AppSys/webmodules/Appraisals/asummary.aspx?a=17364" TargetMode="External"/><Relationship Id="rId111" Type="http://schemas.openxmlformats.org/officeDocument/2006/relationships/hyperlink" Target="javascript:__doPostBack('repeatAppraisals$ctl54$RemoveButn','')" TargetMode="External"/><Relationship Id="rId132" Type="http://schemas.openxmlformats.org/officeDocument/2006/relationships/hyperlink" Target="https://sas.cmmiinstitute.com/AppSys/webmodules/Appraisals/asummary.aspx?a=21864" TargetMode="External"/><Relationship Id="rId153" Type="http://schemas.openxmlformats.org/officeDocument/2006/relationships/hyperlink" Target="javascript:__doPostBack('repeatAppraisals$ctl75$RemoveButn','')" TargetMode="External"/><Relationship Id="rId174" Type="http://schemas.openxmlformats.org/officeDocument/2006/relationships/hyperlink" Target="https://sas.cmmiinstitute.com/AppSys/webmodules/Appraisals/asummary.aspx?a=25333" TargetMode="External"/><Relationship Id="rId195" Type="http://schemas.openxmlformats.org/officeDocument/2006/relationships/hyperlink" Target="javascript:__doPostBack('repeatAppraisals$ctl96$RemoveButn','')" TargetMode="External"/><Relationship Id="rId209" Type="http://schemas.openxmlformats.org/officeDocument/2006/relationships/hyperlink" Target="javascript:__doPostBack('repeatAppraisals$ctl103$RemoveButn','')" TargetMode="External"/><Relationship Id="rId220" Type="http://schemas.openxmlformats.org/officeDocument/2006/relationships/hyperlink" Target="https://sas.cmmiinstitute.com/AppSys/webmodules/Appraisals/asummary.aspx?a=28803" TargetMode="External"/><Relationship Id="rId241" Type="http://schemas.openxmlformats.org/officeDocument/2006/relationships/hyperlink" Target="javascript:__doPostBack('repeatAppraisals$ctl119$RemoveButn','')" TargetMode="External"/><Relationship Id="rId15" Type="http://schemas.openxmlformats.org/officeDocument/2006/relationships/hyperlink" Target="javascript:__doPostBack('repeatAppraisals$ctl06$RemoveButn','')" TargetMode="External"/><Relationship Id="rId36" Type="http://schemas.openxmlformats.org/officeDocument/2006/relationships/hyperlink" Target="https://sas.cmmiinstitute.com/AppSys/webmodules/Appraisals/asummary.aspx?a=2170" TargetMode="External"/><Relationship Id="rId57" Type="http://schemas.openxmlformats.org/officeDocument/2006/relationships/hyperlink" Target="javascript:__doPostBack('repeatAppraisals$ctl27$RemoveButn','')" TargetMode="External"/><Relationship Id="rId106" Type="http://schemas.openxmlformats.org/officeDocument/2006/relationships/hyperlink" Target="https://sas.cmmiinstitute.com/AppSys/webmodules/Appraisals/asummary.aspx?a=19066" TargetMode="External"/><Relationship Id="rId127" Type="http://schemas.openxmlformats.org/officeDocument/2006/relationships/hyperlink" Target="javascript:__doPostBack('repeatAppraisals$ctl62$RemoveButn','')" TargetMode="External"/><Relationship Id="rId10" Type="http://schemas.openxmlformats.org/officeDocument/2006/relationships/hyperlink" Target="https://sas.cmmiinstitute.com/AppSys/webmodules/Appraisals/asummary.aspx?a=263" TargetMode="External"/><Relationship Id="rId31" Type="http://schemas.openxmlformats.org/officeDocument/2006/relationships/hyperlink" Target="javascript:__doPostBack('repeatAppraisals$ctl14$RemoveButn','')" TargetMode="External"/><Relationship Id="rId52" Type="http://schemas.openxmlformats.org/officeDocument/2006/relationships/hyperlink" Target="https://sas.cmmiinstitute.com/AppSys/webmodules/Appraisals/asummary.aspx?a=4192" TargetMode="External"/><Relationship Id="rId73" Type="http://schemas.openxmlformats.org/officeDocument/2006/relationships/hyperlink" Target="javascript:__doPostBack('repeatAppraisals$ctl35$RemoveButn','')" TargetMode="External"/><Relationship Id="rId78" Type="http://schemas.openxmlformats.org/officeDocument/2006/relationships/hyperlink" Target="https://sas.cmmiinstitute.com/AppSys/webmodules/Appraisals/asummary.aspx?a=17068" TargetMode="External"/><Relationship Id="rId94" Type="http://schemas.openxmlformats.org/officeDocument/2006/relationships/hyperlink" Target="https://sas.cmmiinstitute.com/AppSys/webmodules/Appraisals/asummary.aspx?a=18118" TargetMode="External"/><Relationship Id="rId99" Type="http://schemas.openxmlformats.org/officeDocument/2006/relationships/hyperlink" Target="javascript:__doPostBack('repeatAppraisals$ctl48$RemoveButn','')" TargetMode="External"/><Relationship Id="rId101" Type="http://schemas.openxmlformats.org/officeDocument/2006/relationships/hyperlink" Target="javascript:__doPostBack('repeatAppraisals$ctl49$RemoveButn','')" TargetMode="External"/><Relationship Id="rId122" Type="http://schemas.openxmlformats.org/officeDocument/2006/relationships/hyperlink" Target="https://sas.cmmiinstitute.com/AppSys/webmodules/Appraisals/asummary.aspx?a=20983" TargetMode="External"/><Relationship Id="rId143" Type="http://schemas.openxmlformats.org/officeDocument/2006/relationships/hyperlink" Target="javascript:__doPostBack('repeatAppraisals$ctl70$RemoveButn','')" TargetMode="External"/><Relationship Id="rId148" Type="http://schemas.openxmlformats.org/officeDocument/2006/relationships/hyperlink" Target="https://sas.cmmiinstitute.com/AppSys/webmodules/Appraisals/asummary.aspx?a=22673" TargetMode="External"/><Relationship Id="rId164" Type="http://schemas.openxmlformats.org/officeDocument/2006/relationships/hyperlink" Target="https://sas.cmmiinstitute.com/AppSys/webmodules/Appraisals/asummary.aspx?a=23992" TargetMode="External"/><Relationship Id="rId169" Type="http://schemas.openxmlformats.org/officeDocument/2006/relationships/hyperlink" Target="javascript:__doPostBack('repeatAppraisals$ctl83$RemoveButn','')" TargetMode="External"/><Relationship Id="rId185" Type="http://schemas.openxmlformats.org/officeDocument/2006/relationships/hyperlink" Target="javascript:__doPostBack('repeatAppraisals$ctl91$RemoveButn','')" TargetMode="External"/><Relationship Id="rId4" Type="http://schemas.openxmlformats.org/officeDocument/2006/relationships/hyperlink" Target="https://sas.cmmiinstitute.com/AppSys/webmodules/Appraisals/asummary.aspx?a=179" TargetMode="External"/><Relationship Id="rId9" Type="http://schemas.openxmlformats.org/officeDocument/2006/relationships/hyperlink" Target="javascript:__doPostBack('repeatAppraisals$ctl03$RemoveButn','')" TargetMode="External"/><Relationship Id="rId180" Type="http://schemas.openxmlformats.org/officeDocument/2006/relationships/hyperlink" Target="https://sas.cmmiinstitute.com/AppSys/webmodules/Appraisals/asummary.aspx?a=26689" TargetMode="External"/><Relationship Id="rId210" Type="http://schemas.openxmlformats.org/officeDocument/2006/relationships/hyperlink" Target="https://sas.cmmiinstitute.com/AppSys/webmodules/Appraisals/asummary.aspx?a=28644" TargetMode="External"/><Relationship Id="rId215" Type="http://schemas.openxmlformats.org/officeDocument/2006/relationships/hyperlink" Target="javascript:__doPostBack('repeatAppraisals$ctl106$RemoveButn','')" TargetMode="External"/><Relationship Id="rId236" Type="http://schemas.openxmlformats.org/officeDocument/2006/relationships/hyperlink" Target="https://sas.cmmiinstitute.com/AppSys/webmodules/Appraisals/asummary.aspx?a=31298" TargetMode="External"/><Relationship Id="rId26" Type="http://schemas.openxmlformats.org/officeDocument/2006/relationships/hyperlink" Target="https://sas.cmmiinstitute.com/AppSys/webmodules/Appraisals/asummary.aspx?a=1826" TargetMode="External"/><Relationship Id="rId231" Type="http://schemas.openxmlformats.org/officeDocument/2006/relationships/hyperlink" Target="javascript:__doPostBack('repeatAppraisals$ctl114$RemoveButn','')" TargetMode="External"/><Relationship Id="rId47" Type="http://schemas.openxmlformats.org/officeDocument/2006/relationships/hyperlink" Target="javascript:__doPostBack('repeatAppraisals$ctl22$RemoveButn','')" TargetMode="External"/><Relationship Id="rId68" Type="http://schemas.openxmlformats.org/officeDocument/2006/relationships/hyperlink" Target="https://sas.cmmiinstitute.com/AppSys/webmodules/Appraisals/asummary.aspx?a=10437" TargetMode="External"/><Relationship Id="rId89" Type="http://schemas.openxmlformats.org/officeDocument/2006/relationships/hyperlink" Target="javascript:__doPostBack('repeatAppraisals$ctl43$RemoveButn','')" TargetMode="External"/><Relationship Id="rId112" Type="http://schemas.openxmlformats.org/officeDocument/2006/relationships/hyperlink" Target="https://sas.cmmiinstitute.com/AppSys/webmodules/Appraisals/asummary.aspx?a=20401" TargetMode="External"/><Relationship Id="rId133" Type="http://schemas.openxmlformats.org/officeDocument/2006/relationships/hyperlink" Target="javascript:__doPostBack('repeatAppraisals$ctl65$RemoveButn','')" TargetMode="External"/><Relationship Id="rId154" Type="http://schemas.openxmlformats.org/officeDocument/2006/relationships/hyperlink" Target="https://sas.cmmiinstitute.com/AppSys/webmodules/Appraisals/asummary.aspx?a=22797" TargetMode="External"/><Relationship Id="rId175" Type="http://schemas.openxmlformats.org/officeDocument/2006/relationships/hyperlink" Target="javascript:__doPostBack('repeatAppraisals$ctl86$RemoveButn','')" TargetMode="External"/><Relationship Id="rId196" Type="http://schemas.openxmlformats.org/officeDocument/2006/relationships/hyperlink" Target="https://sas.cmmiinstitute.com/AppSys/webmodules/Appraisals/asummary.aspx?a=27768" TargetMode="External"/><Relationship Id="rId200" Type="http://schemas.openxmlformats.org/officeDocument/2006/relationships/hyperlink" Target="https://sas.cmmiinstitute.com/AppSys/webmodules/Appraisals/asummary.aspx?a=27968" TargetMode="External"/><Relationship Id="rId16" Type="http://schemas.openxmlformats.org/officeDocument/2006/relationships/hyperlink" Target="https://sas.cmmiinstitute.com/AppSys/webmodules/Appraisals/asummary.aspx?a=937" TargetMode="External"/><Relationship Id="rId221" Type="http://schemas.openxmlformats.org/officeDocument/2006/relationships/hyperlink" Target="javascript:__doPostBack('repeatAppraisals$ctl109$RemoveButn','')" TargetMode="External"/><Relationship Id="rId242" Type="http://schemas.openxmlformats.org/officeDocument/2006/relationships/hyperlink" Target="https://sas.cmmiinstitute.com/AppSys/webmodules/Appraisals/asummary.aspx?a=32457" TargetMode="External"/><Relationship Id="rId37" Type="http://schemas.openxmlformats.org/officeDocument/2006/relationships/hyperlink" Target="javascript:__doPostBack('repeatAppraisals$ctl17$RemoveButn','')" TargetMode="External"/><Relationship Id="rId58" Type="http://schemas.openxmlformats.org/officeDocument/2006/relationships/hyperlink" Target="https://sas.cmmiinstitute.com/AppSys/webmodules/Appraisals/asummary.aspx?a=5086" TargetMode="External"/><Relationship Id="rId79" Type="http://schemas.openxmlformats.org/officeDocument/2006/relationships/hyperlink" Target="javascript:__doPostBack('repeatAppraisals$ctl38$RemoveButn','')" TargetMode="External"/><Relationship Id="rId102" Type="http://schemas.openxmlformats.org/officeDocument/2006/relationships/hyperlink" Target="https://sas.cmmiinstitute.com/AppSys/webmodules/Appraisals/asummary.aspx?a=18522" TargetMode="External"/><Relationship Id="rId123" Type="http://schemas.openxmlformats.org/officeDocument/2006/relationships/hyperlink" Target="javascript:__doPostBack('repeatAppraisals$ctl60$RemoveButn','')" TargetMode="External"/><Relationship Id="rId144" Type="http://schemas.openxmlformats.org/officeDocument/2006/relationships/hyperlink" Target="https://sas.cmmiinstitute.com/AppSys/webmodules/Appraisals/asummary.aspx?a=22245" TargetMode="External"/><Relationship Id="rId90" Type="http://schemas.openxmlformats.org/officeDocument/2006/relationships/hyperlink" Target="https://sas.cmmiinstitute.com/AppSys/webmodules/Appraisals/asummary.aspx?a=17668" TargetMode="External"/><Relationship Id="rId165" Type="http://schemas.openxmlformats.org/officeDocument/2006/relationships/hyperlink" Target="javascript:__doPostBack('repeatAppraisals$ctl81$RemoveButn','')" TargetMode="External"/><Relationship Id="rId186" Type="http://schemas.openxmlformats.org/officeDocument/2006/relationships/hyperlink" Target="https://sas.cmmiinstitute.com/AppSys/webmodules/Appraisals/asummary.aspx?a=26838" TargetMode="External"/><Relationship Id="rId211" Type="http://schemas.openxmlformats.org/officeDocument/2006/relationships/hyperlink" Target="javascript:__doPostBack('repeatAppraisals$ctl104$RemoveButn','')" TargetMode="External"/><Relationship Id="rId232" Type="http://schemas.openxmlformats.org/officeDocument/2006/relationships/hyperlink" Target="https://sas.cmmiinstitute.com/AppSys/webmodules/Appraisals/asummary.aspx?a=31051" TargetMode="External"/><Relationship Id="rId27" Type="http://schemas.openxmlformats.org/officeDocument/2006/relationships/hyperlink" Target="javascript:__doPostBack('repeatAppraisals$ctl12$RemoveButn','')" TargetMode="External"/><Relationship Id="rId48" Type="http://schemas.openxmlformats.org/officeDocument/2006/relationships/hyperlink" Target="https://sas.cmmiinstitute.com/AppSys/webmodules/Appraisals/asummary.aspx?a=4188" TargetMode="External"/><Relationship Id="rId69" Type="http://schemas.openxmlformats.org/officeDocument/2006/relationships/hyperlink" Target="javascript:__doPostBack('repeatAppraisals$ctl33$RemoveButn','')" TargetMode="External"/><Relationship Id="rId113" Type="http://schemas.openxmlformats.org/officeDocument/2006/relationships/hyperlink" Target="javascript:__doPostBack('repeatAppraisals$ctl55$RemoveButn','')" TargetMode="External"/><Relationship Id="rId134" Type="http://schemas.openxmlformats.org/officeDocument/2006/relationships/hyperlink" Target="https://sas.cmmiinstitute.com/AppSys/webmodules/Appraisals/asummary.aspx?a=21911" TargetMode="External"/><Relationship Id="rId80" Type="http://schemas.openxmlformats.org/officeDocument/2006/relationships/hyperlink" Target="https://sas.cmmiinstitute.com/AppSys/webmodules/Appraisals/asummary.aspx?a=17118" TargetMode="External"/><Relationship Id="rId155" Type="http://schemas.openxmlformats.org/officeDocument/2006/relationships/hyperlink" Target="javascript:__doPostBack('repeatAppraisals$ctl76$RemoveButn','')" TargetMode="External"/><Relationship Id="rId176" Type="http://schemas.openxmlformats.org/officeDocument/2006/relationships/hyperlink" Target="https://sas.cmmiinstitute.com/AppSys/webmodules/Appraisals/asummary.aspx?a=25666" TargetMode="External"/><Relationship Id="rId197" Type="http://schemas.openxmlformats.org/officeDocument/2006/relationships/hyperlink" Target="javascript:__doPostBack('repeatAppraisals$ctl97$RemoveButn','')" TargetMode="External"/><Relationship Id="rId201" Type="http://schemas.openxmlformats.org/officeDocument/2006/relationships/hyperlink" Target="javascript:__doPostBack('repeatAppraisals$ctl99$RemoveButn','')" TargetMode="External"/><Relationship Id="rId222" Type="http://schemas.openxmlformats.org/officeDocument/2006/relationships/hyperlink" Target="https://sas.cmmiinstitute.com/AppSys/webmodules/Appraisals/asummary.aspx?a=28804" TargetMode="External"/><Relationship Id="rId243" Type="http://schemas.openxmlformats.org/officeDocument/2006/relationships/printerSettings" Target="../printerSettings/printerSettings13.bin"/><Relationship Id="rId17" Type="http://schemas.openxmlformats.org/officeDocument/2006/relationships/hyperlink" Target="javascript:__doPostBack('repeatAppraisals$ctl07$RemoveButn','')" TargetMode="External"/><Relationship Id="rId38" Type="http://schemas.openxmlformats.org/officeDocument/2006/relationships/hyperlink" Target="https://sas.cmmiinstitute.com/AppSys/webmodules/Appraisals/asummary.aspx?a=2171" TargetMode="External"/><Relationship Id="rId59" Type="http://schemas.openxmlformats.org/officeDocument/2006/relationships/hyperlink" Target="javascript:__doPostBack('repeatAppraisals$ctl28$RemoveButn','')" TargetMode="External"/><Relationship Id="rId103" Type="http://schemas.openxmlformats.org/officeDocument/2006/relationships/hyperlink" Target="javascript:__doPostBack('repeatAppraisals$ctl50$RemoveButn','')" TargetMode="External"/><Relationship Id="rId124" Type="http://schemas.openxmlformats.org/officeDocument/2006/relationships/hyperlink" Target="https://sas.cmmiinstitute.com/AppSys/webmodules/Appraisals/asummary.aspx?a=20984" TargetMode="External"/><Relationship Id="rId70" Type="http://schemas.openxmlformats.org/officeDocument/2006/relationships/hyperlink" Target="https://sas.cmmiinstitute.com/AppSys/webmodules/Appraisals/asummary.aspx?a=16096" TargetMode="External"/><Relationship Id="rId91" Type="http://schemas.openxmlformats.org/officeDocument/2006/relationships/hyperlink" Target="javascript:__doPostBack('repeatAppraisals$ctl44$RemoveButn','')" TargetMode="External"/><Relationship Id="rId145" Type="http://schemas.openxmlformats.org/officeDocument/2006/relationships/hyperlink" Target="javascript:__doPostBack('repeatAppraisals$ctl71$RemoveButn','')" TargetMode="External"/><Relationship Id="rId166" Type="http://schemas.openxmlformats.org/officeDocument/2006/relationships/hyperlink" Target="https://sas.cmmiinstitute.com/AppSys/webmodules/Appraisals/asummary.aspx?a=23993" TargetMode="External"/><Relationship Id="rId187" Type="http://schemas.openxmlformats.org/officeDocument/2006/relationships/hyperlink" Target="javascript:__doPostBack('repeatAppraisals$ctl92$RemoveButn','')" TargetMode="External"/><Relationship Id="rId1" Type="http://schemas.openxmlformats.org/officeDocument/2006/relationships/hyperlink" Target="javascript:__doPostBack('butAid','')" TargetMode="External"/><Relationship Id="rId212" Type="http://schemas.openxmlformats.org/officeDocument/2006/relationships/hyperlink" Target="https://sas.cmmiinstitute.com/AppSys/webmodules/Appraisals/asummary.aspx?a=28645" TargetMode="External"/><Relationship Id="rId233" Type="http://schemas.openxmlformats.org/officeDocument/2006/relationships/hyperlink" Target="javascript:__doPostBack('repeatAppraisals$ctl115$RemoveButn','')" TargetMode="External"/><Relationship Id="rId28" Type="http://schemas.openxmlformats.org/officeDocument/2006/relationships/hyperlink" Target="https://sas.cmmiinstitute.com/AppSys/webmodules/Appraisals/asummary.aspx?a=2131" TargetMode="External"/><Relationship Id="rId49" Type="http://schemas.openxmlformats.org/officeDocument/2006/relationships/hyperlink" Target="javascript:__doPostBack('repeatAppraisals$ctl23$RemoveButn','')" TargetMode="External"/><Relationship Id="rId114" Type="http://schemas.openxmlformats.org/officeDocument/2006/relationships/hyperlink" Target="https://sas.cmmiinstitute.com/AppSys/webmodules/Appraisals/asummary.aspx?a=20402" TargetMode="External"/><Relationship Id="rId60" Type="http://schemas.openxmlformats.org/officeDocument/2006/relationships/hyperlink" Target="https://sas.cmmiinstitute.com/AppSys/webmodules/Appraisals/asummary.aspx?a=9795" TargetMode="External"/><Relationship Id="rId81" Type="http://schemas.openxmlformats.org/officeDocument/2006/relationships/hyperlink" Target="javascript:__doPostBack('repeatAppraisals$ctl39$RemoveButn','')" TargetMode="External"/><Relationship Id="rId135" Type="http://schemas.openxmlformats.org/officeDocument/2006/relationships/hyperlink" Target="javascript:__doPostBack('repeatAppraisals$ctl66$RemoveButn','')" TargetMode="External"/><Relationship Id="rId156" Type="http://schemas.openxmlformats.org/officeDocument/2006/relationships/hyperlink" Target="https://sas.cmmiinstitute.com/AppSys/webmodules/Appraisals/asummary.aspx?a=23200" TargetMode="External"/><Relationship Id="rId177" Type="http://schemas.openxmlformats.org/officeDocument/2006/relationships/hyperlink" Target="javascript:__doPostBack('repeatAppraisals$ctl87$RemoveButn','')" TargetMode="External"/><Relationship Id="rId198" Type="http://schemas.openxmlformats.org/officeDocument/2006/relationships/hyperlink" Target="https://sas.cmmiinstitute.com/AppSys/webmodules/Appraisals/asummary.aspx?a=27865" TargetMode="External"/><Relationship Id="rId202" Type="http://schemas.openxmlformats.org/officeDocument/2006/relationships/hyperlink" Target="https://sas.cmmiinstitute.com/AppSys/webmodules/Appraisals/asummary.aspx?a=27969" TargetMode="External"/><Relationship Id="rId223" Type="http://schemas.openxmlformats.org/officeDocument/2006/relationships/hyperlink" Target="javascript:__doPostBack('repeatAppraisals$ctl110$RemoveButn','')" TargetMode="External"/><Relationship Id="rId18" Type="http://schemas.openxmlformats.org/officeDocument/2006/relationships/hyperlink" Target="https://sas.cmmiinstitute.com/AppSys/webmodules/Appraisals/asummary.aspx?a=1242" TargetMode="External"/><Relationship Id="rId39" Type="http://schemas.openxmlformats.org/officeDocument/2006/relationships/hyperlink" Target="javascript:__doPostBack('repeatAppraisals$ctl18$RemoveButn','')" TargetMode="External"/><Relationship Id="rId50" Type="http://schemas.openxmlformats.org/officeDocument/2006/relationships/hyperlink" Target="https://sas.cmmiinstitute.com/AppSys/webmodules/Appraisals/asummary.aspx?a=4191" TargetMode="External"/><Relationship Id="rId104" Type="http://schemas.openxmlformats.org/officeDocument/2006/relationships/hyperlink" Target="https://sas.cmmiinstitute.com/AppSys/webmodules/Appraisals/asummary.aspx?a=19065" TargetMode="External"/><Relationship Id="rId125" Type="http://schemas.openxmlformats.org/officeDocument/2006/relationships/hyperlink" Target="javascript:__doPostBack('repeatAppraisals$ctl61$RemoveButn','')" TargetMode="External"/><Relationship Id="rId146" Type="http://schemas.openxmlformats.org/officeDocument/2006/relationships/hyperlink" Target="https://sas.cmmiinstitute.com/AppSys/webmodules/Appraisals/asummary.aspx?a=22246" TargetMode="External"/><Relationship Id="rId167" Type="http://schemas.openxmlformats.org/officeDocument/2006/relationships/hyperlink" Target="javascript:__doPostBack('repeatAppraisals$ctl82$RemoveButn','')" TargetMode="External"/><Relationship Id="rId188" Type="http://schemas.openxmlformats.org/officeDocument/2006/relationships/hyperlink" Target="https://sas.cmmiinstitute.com/AppSys/webmodules/Appraisals/asummary.aspx?a=27214" TargetMode="External"/><Relationship Id="rId71" Type="http://schemas.openxmlformats.org/officeDocument/2006/relationships/hyperlink" Target="javascript:__doPostBack('repeatAppraisals$ctl34$RemoveButn','')" TargetMode="External"/><Relationship Id="rId92" Type="http://schemas.openxmlformats.org/officeDocument/2006/relationships/hyperlink" Target="https://sas.cmmiinstitute.com/AppSys/webmodules/Appraisals/asummary.aspx?a=18116" TargetMode="External"/><Relationship Id="rId213" Type="http://schemas.openxmlformats.org/officeDocument/2006/relationships/hyperlink" Target="javascript:__doPostBack('repeatAppraisals$ctl105$RemoveButn','')" TargetMode="External"/><Relationship Id="rId234" Type="http://schemas.openxmlformats.org/officeDocument/2006/relationships/hyperlink" Target="https://sas.cmmiinstitute.com/AppSys/webmodules/Appraisals/asummary.aspx?a=31052" TargetMode="External"/><Relationship Id="rId2" Type="http://schemas.openxmlformats.org/officeDocument/2006/relationships/hyperlink" Target="javascript:__doPostBack('bMethod','')" TargetMode="External"/><Relationship Id="rId29" Type="http://schemas.openxmlformats.org/officeDocument/2006/relationships/hyperlink" Target="javascript:__doPostBack('repeatAppraisals$ctl13$RemoveButn','')" TargetMode="External"/><Relationship Id="rId40" Type="http://schemas.openxmlformats.org/officeDocument/2006/relationships/hyperlink" Target="https://sas.cmmiinstitute.com/AppSys/webmodules/Appraisals/asummary.aspx?a=2173" TargetMode="External"/><Relationship Id="rId115" Type="http://schemas.openxmlformats.org/officeDocument/2006/relationships/hyperlink" Target="javascript:__doPostBack('repeatAppraisals$ctl56$RemoveButn','')" TargetMode="External"/><Relationship Id="rId136" Type="http://schemas.openxmlformats.org/officeDocument/2006/relationships/hyperlink" Target="https://sas.cmmiinstitute.com/AppSys/webmodules/Appraisals/asummary.aspx?a=21959" TargetMode="External"/><Relationship Id="rId157" Type="http://schemas.openxmlformats.org/officeDocument/2006/relationships/hyperlink" Target="javascript:__doPostBack('repeatAppraisals$ctl77$RemoveButn','')" TargetMode="External"/><Relationship Id="rId178" Type="http://schemas.openxmlformats.org/officeDocument/2006/relationships/hyperlink" Target="https://sas.cmmiinstitute.com/AppSys/webmodules/Appraisals/asummary.aspx?a=25667" TargetMode="External"/><Relationship Id="rId61" Type="http://schemas.openxmlformats.org/officeDocument/2006/relationships/hyperlink" Target="javascript:__doPostBack('repeatAppraisals$ctl29$RemoveButn','')" TargetMode="External"/><Relationship Id="rId82" Type="http://schemas.openxmlformats.org/officeDocument/2006/relationships/hyperlink" Target="https://sas.cmmiinstitute.com/AppSys/webmodules/Appraisals/asummary.aspx?a=17360" TargetMode="External"/><Relationship Id="rId199" Type="http://schemas.openxmlformats.org/officeDocument/2006/relationships/hyperlink" Target="javascript:__doPostBack('repeatAppraisals$ctl98$RemoveButn','')" TargetMode="External"/><Relationship Id="rId203" Type="http://schemas.openxmlformats.org/officeDocument/2006/relationships/hyperlink" Target="javascript:__doPostBack('repeatAppraisals$ctl100$RemoveButn','')" TargetMode="External"/><Relationship Id="rId19" Type="http://schemas.openxmlformats.org/officeDocument/2006/relationships/hyperlink" Target="javascript:__doPostBack('repeatAppraisals$ctl08$RemoveButn','')" TargetMode="External"/><Relationship Id="rId224" Type="http://schemas.openxmlformats.org/officeDocument/2006/relationships/hyperlink" Target="https://sas.cmmiinstitute.com/AppSys/webmodules/Appraisals/asummary.aspx?a=28805" TargetMode="External"/><Relationship Id="rId30" Type="http://schemas.openxmlformats.org/officeDocument/2006/relationships/hyperlink" Target="https://sas.cmmiinstitute.com/AppSys/webmodules/Appraisals/asummary.aspx?a=2167" TargetMode="External"/><Relationship Id="rId105" Type="http://schemas.openxmlformats.org/officeDocument/2006/relationships/hyperlink" Target="javascript:__doPostBack('repeatAppraisals$ctl51$RemoveButn','')" TargetMode="External"/><Relationship Id="rId126" Type="http://schemas.openxmlformats.org/officeDocument/2006/relationships/hyperlink" Target="https://sas.cmmiinstitute.com/AppSys/webmodules/Appraisals/asummary.aspx?a=21674" TargetMode="External"/><Relationship Id="rId147" Type="http://schemas.openxmlformats.org/officeDocument/2006/relationships/hyperlink" Target="javascript:__doPostBack('repeatAppraisals$ctl72$RemoveButn','')" TargetMode="External"/><Relationship Id="rId168" Type="http://schemas.openxmlformats.org/officeDocument/2006/relationships/hyperlink" Target="https://sas.cmmiinstitute.com/AppSys/webmodules/Appraisals/asummary.aspx?a=23994" TargetMode="External"/><Relationship Id="rId51" Type="http://schemas.openxmlformats.org/officeDocument/2006/relationships/hyperlink" Target="javascript:__doPostBack('repeatAppraisals$ctl24$RemoveButn','')" TargetMode="External"/><Relationship Id="rId72" Type="http://schemas.openxmlformats.org/officeDocument/2006/relationships/hyperlink" Target="https://sas.cmmiinstitute.com/AppSys/webmodules/Appraisals/asummary.aspx?a=16432" TargetMode="External"/><Relationship Id="rId93" Type="http://schemas.openxmlformats.org/officeDocument/2006/relationships/hyperlink" Target="javascript:__doPostBack('repeatAppraisals$ctl45$RemoveButn','')" TargetMode="External"/><Relationship Id="rId189" Type="http://schemas.openxmlformats.org/officeDocument/2006/relationships/hyperlink" Target="javascript:__doPostBack('repeatAppraisals$ctl93$RemoveButn','')" TargetMode="External"/><Relationship Id="rId3" Type="http://schemas.openxmlformats.org/officeDocument/2006/relationships/hyperlink" Target="javascript:__doPostBack('bModel','')" TargetMode="External"/><Relationship Id="rId214" Type="http://schemas.openxmlformats.org/officeDocument/2006/relationships/hyperlink" Target="https://sas.cmmiinstitute.com/AppSys/webmodules/Appraisals/asummary.aspx?a=28646" TargetMode="External"/><Relationship Id="rId235" Type="http://schemas.openxmlformats.org/officeDocument/2006/relationships/hyperlink" Target="javascript:__doPostBack('repeatAppraisals$ctl116$RemoveButn','')" TargetMode="External"/><Relationship Id="rId116" Type="http://schemas.openxmlformats.org/officeDocument/2006/relationships/hyperlink" Target="https://sas.cmmiinstitute.com/AppSys/webmodules/Appraisals/asummary.aspx?a=20403" TargetMode="External"/><Relationship Id="rId137" Type="http://schemas.openxmlformats.org/officeDocument/2006/relationships/hyperlink" Target="javascript:__doPostBack('repeatAppraisals$ctl67$RemoveButn','')" TargetMode="External"/><Relationship Id="rId158" Type="http://schemas.openxmlformats.org/officeDocument/2006/relationships/hyperlink" Target="https://sas.cmmiinstitute.com/AppSys/webmodules/Appraisals/asummary.aspx?a=23201" TargetMode="External"/><Relationship Id="rId20" Type="http://schemas.openxmlformats.org/officeDocument/2006/relationships/hyperlink" Target="https://sas.cmmiinstitute.com/AppSys/webmodules/Appraisals/asummary.aspx?a=1243" TargetMode="External"/><Relationship Id="rId41" Type="http://schemas.openxmlformats.org/officeDocument/2006/relationships/hyperlink" Target="javascript:__doPostBack('repeatAppraisals$ctl19$RemoveButn','')" TargetMode="External"/><Relationship Id="rId62" Type="http://schemas.openxmlformats.org/officeDocument/2006/relationships/hyperlink" Target="https://sas.cmmiinstitute.com/AppSys/webmodules/Appraisals/asummary.aspx?a=9796" TargetMode="External"/><Relationship Id="rId83" Type="http://schemas.openxmlformats.org/officeDocument/2006/relationships/hyperlink" Target="javascript:__doPostBack('repeatAppraisals$ctl40$RemoveButn','')" TargetMode="External"/><Relationship Id="rId179" Type="http://schemas.openxmlformats.org/officeDocument/2006/relationships/hyperlink" Target="javascript:__doPostBack('repeatAppraisals$ctl88$RemoveButn','')" TargetMode="External"/><Relationship Id="rId190" Type="http://schemas.openxmlformats.org/officeDocument/2006/relationships/hyperlink" Target="https://sas.cmmiinstitute.com/AppSys/webmodules/Appraisals/asummary.aspx?a=27334" TargetMode="External"/><Relationship Id="rId204" Type="http://schemas.openxmlformats.org/officeDocument/2006/relationships/hyperlink" Target="https://sas.cmmiinstitute.com/AppSys/webmodules/Appraisals/asummary.aspx?a=28158" TargetMode="External"/><Relationship Id="rId225" Type="http://schemas.openxmlformats.org/officeDocument/2006/relationships/hyperlink" Target="javascript:__doPostBack('repeatAppraisals$ctl111$RemoveBut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crum@Scale&#22521;&#35757;&#65292;Bost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2:V107"/>
  <sheetViews>
    <sheetView showGridLines="0" topLeftCell="A91" zoomScaleNormal="100" zoomScaleSheetLayoutView="100" workbookViewId="0">
      <selection activeCell="K72" sqref="K72"/>
    </sheetView>
  </sheetViews>
  <sheetFormatPr defaultColWidth="9.19921875" defaultRowHeight="13.15" x14ac:dyDescent="0.4"/>
  <cols>
    <col min="1" max="1" width="7.265625" style="1" bestFit="1" customWidth="1"/>
    <col min="2" max="2" width="4.46484375" style="1" hidden="1" customWidth="1"/>
    <col min="3" max="9" width="4.19921875" style="1" customWidth="1"/>
    <col min="10" max="10" width="1.73046875" style="1" customWidth="1"/>
    <col min="11" max="11" width="41.19921875" style="1" customWidth="1"/>
    <col min="12" max="12" width="2.53125" style="1" customWidth="1"/>
    <col min="13" max="13" width="16.796875" style="1" customWidth="1"/>
    <col min="14" max="14" width="2.53125" style="1" customWidth="1"/>
    <col min="15" max="15" width="16.796875" style="1" customWidth="1"/>
    <col min="16" max="16" width="1.73046875" style="1" customWidth="1"/>
    <col min="17" max="17" width="6.53125" style="8" bestFit="1" customWidth="1"/>
    <col min="18" max="18" width="13.265625" style="31" customWidth="1"/>
    <col min="19" max="19" width="13.265625" style="1" bestFit="1" customWidth="1"/>
    <col min="20" max="20" width="11.73046875" style="1" bestFit="1" customWidth="1"/>
    <col min="21" max="21" width="10" style="1" bestFit="1" customWidth="1"/>
    <col min="22" max="16384" width="9.19921875" style="1"/>
  </cols>
  <sheetData>
    <row r="2" spans="1:21" ht="21.75" customHeight="1" x14ac:dyDescent="0.4">
      <c r="C2" s="477">
        <v>2016</v>
      </c>
      <c r="D2" s="477"/>
      <c r="E2" s="477"/>
      <c r="F2" s="477"/>
      <c r="G2" s="477"/>
      <c r="H2" s="477"/>
      <c r="I2" s="477"/>
      <c r="J2" s="477"/>
      <c r="Q2" s="9"/>
      <c r="R2" s="31" t="s">
        <v>116</v>
      </c>
      <c r="T2" s="1" t="s">
        <v>117</v>
      </c>
    </row>
    <row r="3" spans="1:21" ht="9" customHeight="1" x14ac:dyDescent="0.4">
      <c r="Q3" s="1"/>
      <c r="R3" s="32"/>
    </row>
    <row r="4" spans="1:21" ht="18.75" customHeight="1" x14ac:dyDescent="0.65">
      <c r="A4" s="5" t="s">
        <v>6</v>
      </c>
      <c r="B4" s="5">
        <f>VLOOKUP(A4,Sheet1!$B$4:$C$15,2,FALSE)</f>
        <v>1</v>
      </c>
      <c r="C4" s="2" t="s">
        <v>0</v>
      </c>
      <c r="D4" s="3" t="s">
        <v>1</v>
      </c>
      <c r="E4" s="3" t="s">
        <v>2</v>
      </c>
      <c r="F4" s="3" t="s">
        <v>3</v>
      </c>
      <c r="G4" s="3" t="s">
        <v>2</v>
      </c>
      <c r="H4" s="3" t="s">
        <v>4</v>
      </c>
      <c r="I4" s="4" t="s">
        <v>0</v>
      </c>
      <c r="K4" s="6"/>
      <c r="M4" s="6"/>
      <c r="O4" s="6"/>
      <c r="Q4" s="8" t="s">
        <v>17</v>
      </c>
      <c r="R4" s="62"/>
      <c r="S4" s="63"/>
      <c r="T4" s="72"/>
      <c r="U4" s="63"/>
    </row>
    <row r="5" spans="1:21" ht="18.75" customHeight="1" x14ac:dyDescent="0.4">
      <c r="B5" s="6"/>
      <c r="C5" s="7" t="str">
        <f t="shared" ref="C5:I5" si="0">IF(B5&lt;&gt;"",B5+1,IF(COLUMN(A$3)&gt;=JanStart,1,""))</f>
        <v/>
      </c>
      <c r="D5" s="7" t="str">
        <f t="shared" si="0"/>
        <v/>
      </c>
      <c r="E5" s="7" t="str">
        <f t="shared" si="0"/>
        <v/>
      </c>
      <c r="F5" s="7" t="str">
        <f t="shared" si="0"/>
        <v/>
      </c>
      <c r="G5" s="7" t="str">
        <f t="shared" si="0"/>
        <v/>
      </c>
      <c r="H5" s="7">
        <f t="shared" si="0"/>
        <v>1</v>
      </c>
      <c r="I5" s="7">
        <f t="shared" si="0"/>
        <v>2</v>
      </c>
      <c r="K5" s="6"/>
      <c r="M5" s="6"/>
      <c r="O5" s="473"/>
      <c r="P5" s="473"/>
      <c r="Q5" s="8">
        <f>IFERROR(WEEKNUM(DATE(Year,B4,H5)),"")</f>
        <v>1</v>
      </c>
      <c r="R5" s="64"/>
      <c r="S5" s="65"/>
      <c r="T5" s="70"/>
      <c r="U5" s="65"/>
    </row>
    <row r="6" spans="1:21" ht="18.75" customHeight="1" x14ac:dyDescent="0.4">
      <c r="B6" s="6"/>
      <c r="C6" s="7">
        <f>I5+1</f>
        <v>3</v>
      </c>
      <c r="D6" s="7">
        <f t="shared" ref="D6:I6" si="1">C6+1</f>
        <v>4</v>
      </c>
      <c r="E6" s="7">
        <f t="shared" si="1"/>
        <v>5</v>
      </c>
      <c r="F6" s="7">
        <f t="shared" si="1"/>
        <v>6</v>
      </c>
      <c r="G6" s="7">
        <f t="shared" si="1"/>
        <v>7</v>
      </c>
      <c r="H6" s="7">
        <f t="shared" si="1"/>
        <v>8</v>
      </c>
      <c r="I6" s="7">
        <f t="shared" si="1"/>
        <v>9</v>
      </c>
      <c r="K6" s="6"/>
      <c r="M6" s="6"/>
      <c r="O6" s="473"/>
      <c r="P6" s="473"/>
      <c r="Q6" s="8">
        <f>IFERROR(WEEKNUM(DATE(Year,B4,H6)),"")</f>
        <v>2</v>
      </c>
      <c r="R6" s="64"/>
      <c r="S6" s="65"/>
      <c r="T6" s="70"/>
      <c r="U6" s="65"/>
    </row>
    <row r="7" spans="1:21" ht="18.75" customHeight="1" x14ac:dyDescent="0.4">
      <c r="B7" s="6"/>
      <c r="C7" s="7">
        <f>I6+1</f>
        <v>10</v>
      </c>
      <c r="D7" s="7">
        <f t="shared" ref="D7:I7" si="2">C7+1</f>
        <v>11</v>
      </c>
      <c r="E7" s="7">
        <f t="shared" si="2"/>
        <v>12</v>
      </c>
      <c r="F7" s="7">
        <f t="shared" si="2"/>
        <v>13</v>
      </c>
      <c r="G7" s="7">
        <f t="shared" si="2"/>
        <v>14</v>
      </c>
      <c r="H7" s="7">
        <f t="shared" si="2"/>
        <v>15</v>
      </c>
      <c r="I7" s="7">
        <f t="shared" si="2"/>
        <v>16</v>
      </c>
      <c r="K7" s="6"/>
      <c r="M7" s="6"/>
      <c r="O7" s="473"/>
      <c r="P7" s="473"/>
      <c r="Q7" s="8">
        <f>IFERROR(WEEKNUM(DATE(Year,B4,H7)),"")</f>
        <v>3</v>
      </c>
      <c r="R7" s="64"/>
      <c r="S7" s="65"/>
      <c r="T7" s="70"/>
      <c r="U7" s="65"/>
    </row>
    <row r="8" spans="1:21" ht="18.75" customHeight="1" x14ac:dyDescent="0.4">
      <c r="B8" s="6"/>
      <c r="C8" s="7">
        <f>I7+1</f>
        <v>17</v>
      </c>
      <c r="D8" s="7">
        <f t="shared" ref="D8:I8" si="3">C8+1</f>
        <v>18</v>
      </c>
      <c r="E8" s="7">
        <f t="shared" si="3"/>
        <v>19</v>
      </c>
      <c r="F8" s="7">
        <f t="shared" si="3"/>
        <v>20</v>
      </c>
      <c r="G8" s="7">
        <f t="shared" si="3"/>
        <v>21</v>
      </c>
      <c r="H8" s="7">
        <f t="shared" si="3"/>
        <v>22</v>
      </c>
      <c r="I8" s="7">
        <f t="shared" si="3"/>
        <v>23</v>
      </c>
      <c r="K8" s="6"/>
      <c r="M8" s="6"/>
      <c r="O8" s="473"/>
      <c r="P8" s="473"/>
      <c r="Q8" s="8">
        <f>IFERROR(WEEKNUM(DATE(Year,B4,H8)),"")</f>
        <v>4</v>
      </c>
      <c r="R8" s="64"/>
      <c r="S8" s="65"/>
      <c r="T8" s="70"/>
      <c r="U8" s="65"/>
    </row>
    <row r="9" spans="1:21" ht="18.75" customHeight="1" x14ac:dyDescent="0.4">
      <c r="B9" s="6"/>
      <c r="C9" s="7">
        <f>I8+1</f>
        <v>24</v>
      </c>
      <c r="D9" s="7">
        <f t="shared" ref="D9:I10" si="4">IF(C9="","",IF(C9+1&gt;31,"",C9+1))</f>
        <v>25</v>
      </c>
      <c r="E9" s="7">
        <f t="shared" si="4"/>
        <v>26</v>
      </c>
      <c r="F9" s="7">
        <f t="shared" si="4"/>
        <v>27</v>
      </c>
      <c r="G9" s="7">
        <f t="shared" si="4"/>
        <v>28</v>
      </c>
      <c r="H9" s="7">
        <f t="shared" si="4"/>
        <v>29</v>
      </c>
      <c r="I9" s="7">
        <f t="shared" si="4"/>
        <v>30</v>
      </c>
      <c r="K9" s="6"/>
      <c r="M9" s="6"/>
      <c r="O9" s="473"/>
      <c r="P9" s="473"/>
      <c r="Q9" s="8">
        <f>IFERROR(WEEKNUM(DATE(Year,B4,H9)),"")</f>
        <v>5</v>
      </c>
      <c r="R9" s="64"/>
      <c r="S9" s="65"/>
      <c r="T9" s="70"/>
      <c r="U9" s="65"/>
    </row>
    <row r="10" spans="1:21" ht="18.75" customHeight="1" x14ac:dyDescent="0.4">
      <c r="B10" s="6"/>
      <c r="C10" s="7">
        <f>IF(I9="","",IF(I9+1&gt;31,"",I9+1))</f>
        <v>31</v>
      </c>
      <c r="D10" s="7" t="str">
        <f t="shared" si="4"/>
        <v/>
      </c>
      <c r="E10" s="7" t="str">
        <f t="shared" si="4"/>
        <v/>
      </c>
      <c r="F10" s="7" t="str">
        <f t="shared" si="4"/>
        <v/>
      </c>
      <c r="G10" s="7" t="str">
        <f t="shared" si="4"/>
        <v/>
      </c>
      <c r="H10" s="7" t="str">
        <f t="shared" si="4"/>
        <v/>
      </c>
      <c r="I10" s="7" t="str">
        <f t="shared" si="4"/>
        <v/>
      </c>
      <c r="K10" s="6"/>
      <c r="M10" s="6"/>
      <c r="O10" s="473"/>
      <c r="P10" s="473"/>
      <c r="Q10" s="8" t="str">
        <f>IFERROR(WEEKNUM(DATE(Year,B4,H10)),"")</f>
        <v/>
      </c>
      <c r="R10" s="64"/>
      <c r="S10" s="65"/>
      <c r="T10" s="70"/>
      <c r="U10" s="65"/>
    </row>
    <row r="11" spans="1:21" ht="9" customHeight="1" x14ac:dyDescent="0.4">
      <c r="R11" s="64"/>
      <c r="S11" s="65"/>
      <c r="T11" s="70"/>
      <c r="U11" s="65"/>
    </row>
    <row r="12" spans="1:21" ht="18.75" customHeight="1" x14ac:dyDescent="0.65">
      <c r="A12" s="5" t="s">
        <v>7</v>
      </c>
      <c r="B12" s="5">
        <f>VLOOKUP(A12,Sheet1!$B$4:$C$15,2,FALSE)</f>
        <v>2</v>
      </c>
      <c r="C12" s="2" t="s">
        <v>0</v>
      </c>
      <c r="D12" s="3" t="s">
        <v>1</v>
      </c>
      <c r="E12" s="3" t="s">
        <v>2</v>
      </c>
      <c r="F12" s="3" t="s">
        <v>3</v>
      </c>
      <c r="G12" s="3" t="s">
        <v>2</v>
      </c>
      <c r="H12" s="3" t="s">
        <v>4</v>
      </c>
      <c r="I12" s="4" t="s">
        <v>0</v>
      </c>
      <c r="K12" s="6"/>
      <c r="M12" s="6"/>
      <c r="O12" s="6"/>
      <c r="R12" s="64"/>
      <c r="S12" s="65"/>
      <c r="T12" s="70"/>
      <c r="U12" s="65"/>
    </row>
    <row r="13" spans="1:21" ht="18.75" customHeight="1" x14ac:dyDescent="0.4">
      <c r="B13" s="6"/>
      <c r="C13" s="7" t="str">
        <f t="shared" ref="C13:I13" si="5">IF(B13&lt;&gt;"",B13+1,IF(COLUMN(A$3)&gt;=FebStart,1,""))</f>
        <v/>
      </c>
      <c r="D13" s="7">
        <f t="shared" si="5"/>
        <v>1</v>
      </c>
      <c r="E13" s="7">
        <f t="shared" si="5"/>
        <v>2</v>
      </c>
      <c r="F13" s="7">
        <f t="shared" si="5"/>
        <v>3</v>
      </c>
      <c r="G13" s="7">
        <f t="shared" si="5"/>
        <v>4</v>
      </c>
      <c r="H13" s="7">
        <f t="shared" si="5"/>
        <v>5</v>
      </c>
      <c r="I13" s="7">
        <f t="shared" si="5"/>
        <v>6</v>
      </c>
      <c r="K13" s="6"/>
      <c r="M13" s="6"/>
      <c r="O13" s="473"/>
      <c r="P13" s="473"/>
      <c r="Q13" s="8">
        <f>IFERROR(WEEKNUM(DATE(Year,B12,H13)),"")</f>
        <v>6</v>
      </c>
      <c r="R13" s="64"/>
      <c r="S13" s="65"/>
      <c r="T13" s="70"/>
      <c r="U13" s="65"/>
    </row>
    <row r="14" spans="1:21" ht="18.75" customHeight="1" x14ac:dyDescent="0.4">
      <c r="B14" s="6"/>
      <c r="C14" s="7">
        <f>I13+1</f>
        <v>7</v>
      </c>
      <c r="D14" s="7">
        <f t="shared" ref="D14:I14" si="6">C14+1</f>
        <v>8</v>
      </c>
      <c r="E14" s="7">
        <f t="shared" si="6"/>
        <v>9</v>
      </c>
      <c r="F14" s="7">
        <f t="shared" si="6"/>
        <v>10</v>
      </c>
      <c r="G14" s="7">
        <f t="shared" si="6"/>
        <v>11</v>
      </c>
      <c r="H14" s="7">
        <f t="shared" si="6"/>
        <v>12</v>
      </c>
      <c r="I14" s="7">
        <f t="shared" si="6"/>
        <v>13</v>
      </c>
      <c r="K14" s="6"/>
      <c r="M14" s="6"/>
      <c r="O14" s="473"/>
      <c r="P14" s="473"/>
      <c r="Q14" s="8">
        <f>IFERROR(WEEKNUM(DATE(Year,B12,H14)),"")</f>
        <v>7</v>
      </c>
      <c r="R14" s="64"/>
      <c r="S14" s="65"/>
      <c r="T14" s="70"/>
      <c r="U14" s="65"/>
    </row>
    <row r="15" spans="1:21" ht="18.75" customHeight="1" x14ac:dyDescent="0.4">
      <c r="B15" s="6"/>
      <c r="C15" s="7">
        <f>I14+1</f>
        <v>14</v>
      </c>
      <c r="D15" s="7">
        <f t="shared" ref="D15:I15" si="7">C15+1</f>
        <v>15</v>
      </c>
      <c r="E15" s="7">
        <f t="shared" si="7"/>
        <v>16</v>
      </c>
      <c r="F15" s="7">
        <f t="shared" si="7"/>
        <v>17</v>
      </c>
      <c r="G15" s="7">
        <f t="shared" si="7"/>
        <v>18</v>
      </c>
      <c r="H15" s="7">
        <f t="shared" si="7"/>
        <v>19</v>
      </c>
      <c r="I15" s="7">
        <f t="shared" si="7"/>
        <v>20</v>
      </c>
      <c r="K15" s="6"/>
      <c r="M15" s="6"/>
      <c r="O15" s="473"/>
      <c r="P15" s="473"/>
      <c r="Q15" s="8">
        <f>IFERROR(WEEKNUM(DATE(Year,B12,H15)),"")</f>
        <v>8</v>
      </c>
      <c r="R15" s="64"/>
      <c r="S15" s="65"/>
      <c r="T15" s="70"/>
      <c r="U15" s="65"/>
    </row>
    <row r="16" spans="1:21" ht="18.75" customHeight="1" x14ac:dyDescent="0.4">
      <c r="B16" s="6"/>
      <c r="C16" s="7">
        <f>I15+1</f>
        <v>21</v>
      </c>
      <c r="D16" s="7">
        <f t="shared" ref="D16:I16" si="8">C16+1</f>
        <v>22</v>
      </c>
      <c r="E16" s="7">
        <f t="shared" si="8"/>
        <v>23</v>
      </c>
      <c r="F16" s="7">
        <f t="shared" si="8"/>
        <v>24</v>
      </c>
      <c r="G16" s="7">
        <f t="shared" si="8"/>
        <v>25</v>
      </c>
      <c r="H16" s="7">
        <f t="shared" si="8"/>
        <v>26</v>
      </c>
      <c r="I16" s="7">
        <f t="shared" si="8"/>
        <v>27</v>
      </c>
      <c r="K16" s="6"/>
      <c r="M16" s="6"/>
      <c r="O16" s="473"/>
      <c r="P16" s="473"/>
      <c r="Q16" s="8">
        <f>IFERROR(WEEKNUM(DATE(Year,B12,H16)),"")</f>
        <v>9</v>
      </c>
      <c r="R16" s="64"/>
      <c r="S16" s="65"/>
      <c r="T16" s="70"/>
      <c r="U16" s="65"/>
    </row>
    <row r="17" spans="1:21" ht="18.75" customHeight="1" x14ac:dyDescent="0.4">
      <c r="B17" s="6"/>
      <c r="C17" s="7">
        <f>I16+1</f>
        <v>28</v>
      </c>
      <c r="D17" s="7">
        <f t="shared" ref="D17:I18" si="9">IF(C17="","",IF(C17+1&gt;IF(IsLeapYear,29,28),"",C17+1))</f>
        <v>29</v>
      </c>
      <c r="E17" s="7" t="str">
        <f t="shared" si="9"/>
        <v/>
      </c>
      <c r="F17" s="7" t="str">
        <f t="shared" si="9"/>
        <v/>
      </c>
      <c r="G17" s="7" t="str">
        <f t="shared" si="9"/>
        <v/>
      </c>
      <c r="H17" s="7" t="str">
        <f t="shared" si="9"/>
        <v/>
      </c>
      <c r="I17" s="7" t="str">
        <f t="shared" si="9"/>
        <v/>
      </c>
      <c r="K17" s="6"/>
      <c r="M17" s="6"/>
      <c r="O17" s="473"/>
      <c r="P17" s="473"/>
      <c r="Q17" s="8" t="str">
        <f>IFERROR(WEEKNUM(DATE(Year,B12,H17)),"")</f>
        <v/>
      </c>
      <c r="R17" s="64"/>
      <c r="S17" s="65"/>
      <c r="T17" s="70"/>
      <c r="U17" s="65"/>
    </row>
    <row r="18" spans="1:21" ht="18.75" customHeight="1" x14ac:dyDescent="0.4">
      <c r="B18" s="6"/>
      <c r="C18" s="7" t="str">
        <f>IF(I17="","",IF(I17+1&gt;31,"",I17+1))</f>
        <v/>
      </c>
      <c r="D18" s="7" t="str">
        <f t="shared" si="9"/>
        <v/>
      </c>
      <c r="E18" s="7" t="str">
        <f t="shared" si="9"/>
        <v/>
      </c>
      <c r="F18" s="7" t="str">
        <f t="shared" si="9"/>
        <v/>
      </c>
      <c r="G18" s="7" t="str">
        <f t="shared" si="9"/>
        <v/>
      </c>
      <c r="H18" s="7" t="str">
        <f t="shared" si="9"/>
        <v/>
      </c>
      <c r="I18" s="7" t="str">
        <f t="shared" si="9"/>
        <v/>
      </c>
      <c r="K18" s="6"/>
      <c r="M18" s="6"/>
      <c r="O18" s="473"/>
      <c r="P18" s="473"/>
      <c r="Q18" s="8" t="str">
        <f>IFERROR(WEEKNUM(DATE(Year,B12,H18)),"")</f>
        <v/>
      </c>
      <c r="R18" s="64"/>
      <c r="S18" s="65"/>
      <c r="T18" s="70"/>
      <c r="U18" s="65"/>
    </row>
    <row r="19" spans="1:21" ht="9" customHeight="1" x14ac:dyDescent="0.4">
      <c r="R19" s="64"/>
      <c r="S19" s="65"/>
      <c r="T19" s="70"/>
      <c r="U19" s="65"/>
    </row>
    <row r="20" spans="1:21" ht="18.75" customHeight="1" x14ac:dyDescent="0.65">
      <c r="A20" s="5" t="s">
        <v>8</v>
      </c>
      <c r="B20" s="5">
        <f>VLOOKUP(A20,Sheet1!$B$4:$C$15,2,FALSE)</f>
        <v>3</v>
      </c>
      <c r="C20" s="2" t="s">
        <v>0</v>
      </c>
      <c r="D20" s="3" t="s">
        <v>1</v>
      </c>
      <c r="E20" s="3" t="s">
        <v>2</v>
      </c>
      <c r="F20" s="3" t="s">
        <v>3</v>
      </c>
      <c r="G20" s="3" t="s">
        <v>2</v>
      </c>
      <c r="H20" s="3" t="s">
        <v>4</v>
      </c>
      <c r="I20" s="4" t="s">
        <v>0</v>
      </c>
      <c r="K20" s="6"/>
      <c r="M20" s="6"/>
      <c r="O20" s="6"/>
      <c r="R20" s="64"/>
      <c r="S20" s="65"/>
      <c r="T20" s="70"/>
      <c r="U20" s="65"/>
    </row>
    <row r="21" spans="1:21" ht="18.75" customHeight="1" x14ac:dyDescent="0.4">
      <c r="B21" s="6"/>
      <c r="C21" s="7" t="str">
        <f t="shared" ref="C21:I21" si="10">IF(B21&lt;&gt;"",B21+1,IF(COLUMN(A$3)&gt;=MarStart,1,""))</f>
        <v/>
      </c>
      <c r="D21" s="7" t="str">
        <f t="shared" si="10"/>
        <v/>
      </c>
      <c r="E21" s="7">
        <f t="shared" si="10"/>
        <v>1</v>
      </c>
      <c r="F21" s="7">
        <f t="shared" si="10"/>
        <v>2</v>
      </c>
      <c r="G21" s="7">
        <f t="shared" si="10"/>
        <v>3</v>
      </c>
      <c r="H21" s="7">
        <f t="shared" si="10"/>
        <v>4</v>
      </c>
      <c r="I21" s="7">
        <f t="shared" si="10"/>
        <v>5</v>
      </c>
      <c r="K21" s="6"/>
      <c r="M21" s="6"/>
      <c r="O21" s="473"/>
      <c r="P21" s="473"/>
      <c r="Q21" s="8">
        <f>IFERROR(WEEKNUM(DATE(Year,B20,H21)),"")</f>
        <v>10</v>
      </c>
      <c r="R21" s="64"/>
      <c r="S21" s="65"/>
      <c r="T21" s="70"/>
      <c r="U21" s="65"/>
    </row>
    <row r="22" spans="1:21" ht="18.75" customHeight="1" x14ac:dyDescent="0.4">
      <c r="B22" s="6"/>
      <c r="C22" s="7">
        <f>I21+1</f>
        <v>6</v>
      </c>
      <c r="D22" s="7">
        <f t="shared" ref="D22:I22" si="11">C22+1</f>
        <v>7</v>
      </c>
      <c r="E22" s="7">
        <f t="shared" si="11"/>
        <v>8</v>
      </c>
      <c r="F22" s="7">
        <f t="shared" si="11"/>
        <v>9</v>
      </c>
      <c r="G22" s="7">
        <f t="shared" si="11"/>
        <v>10</v>
      </c>
      <c r="H22" s="7">
        <f t="shared" si="11"/>
        <v>11</v>
      </c>
      <c r="I22" s="7">
        <f t="shared" si="11"/>
        <v>12</v>
      </c>
      <c r="K22" s="6"/>
      <c r="M22" s="6"/>
      <c r="O22" s="473"/>
      <c r="P22" s="473"/>
      <c r="Q22" s="8">
        <f>IFERROR(WEEKNUM(DATE(Year,B20,H22)),"")</f>
        <v>11</v>
      </c>
      <c r="R22" s="64"/>
      <c r="S22" s="65"/>
      <c r="T22" s="70"/>
      <c r="U22" s="65"/>
    </row>
    <row r="23" spans="1:21" ht="18.75" customHeight="1" x14ac:dyDescent="0.4">
      <c r="B23" s="6"/>
      <c r="C23" s="7">
        <f>I22+1</f>
        <v>13</v>
      </c>
      <c r="D23" s="7">
        <f t="shared" ref="D23:I23" si="12">C23+1</f>
        <v>14</v>
      </c>
      <c r="E23" s="7">
        <f t="shared" si="12"/>
        <v>15</v>
      </c>
      <c r="F23" s="7">
        <f t="shared" si="12"/>
        <v>16</v>
      </c>
      <c r="G23" s="7">
        <f t="shared" si="12"/>
        <v>17</v>
      </c>
      <c r="H23" s="7">
        <f t="shared" si="12"/>
        <v>18</v>
      </c>
      <c r="I23" s="7">
        <f t="shared" si="12"/>
        <v>19</v>
      </c>
      <c r="K23" s="6"/>
      <c r="M23" s="6"/>
      <c r="O23" s="473"/>
      <c r="P23" s="473"/>
      <c r="Q23" s="8">
        <f>IFERROR(WEEKNUM(DATE(Year,B20,H23)),"")</f>
        <v>12</v>
      </c>
      <c r="R23" s="64"/>
      <c r="S23" s="65"/>
      <c r="T23" s="70"/>
      <c r="U23" s="65"/>
    </row>
    <row r="24" spans="1:21" ht="18.75" customHeight="1" x14ac:dyDescent="0.4">
      <c r="B24" s="6"/>
      <c r="C24" s="7">
        <f>I23+1</f>
        <v>20</v>
      </c>
      <c r="D24" s="7">
        <f t="shared" ref="D24:I24" si="13">C24+1</f>
        <v>21</v>
      </c>
      <c r="E24" s="7">
        <f t="shared" si="13"/>
        <v>22</v>
      </c>
      <c r="F24" s="7">
        <f t="shared" si="13"/>
        <v>23</v>
      </c>
      <c r="G24" s="7">
        <f t="shared" si="13"/>
        <v>24</v>
      </c>
      <c r="H24" s="7">
        <f t="shared" si="13"/>
        <v>25</v>
      </c>
      <c r="I24" s="7">
        <f t="shared" si="13"/>
        <v>26</v>
      </c>
      <c r="K24" s="6"/>
      <c r="M24" s="6"/>
      <c r="O24" s="473"/>
      <c r="P24" s="473"/>
      <c r="Q24" s="8">
        <f>IFERROR(WEEKNUM(DATE(Year,B20,H24)),"")</f>
        <v>13</v>
      </c>
      <c r="R24" s="64"/>
      <c r="S24" s="65"/>
      <c r="T24" s="70"/>
      <c r="U24" s="65"/>
    </row>
    <row r="25" spans="1:21" ht="18.75" customHeight="1" x14ac:dyDescent="0.4">
      <c r="B25" s="6"/>
      <c r="C25" s="7">
        <f>I24+1</f>
        <v>27</v>
      </c>
      <c r="D25" s="7">
        <f t="shared" ref="D25:I25" si="14">IF(C25="","",IF(C25+1&gt;31,"",C25+1))</f>
        <v>28</v>
      </c>
      <c r="E25" s="7">
        <f t="shared" si="14"/>
        <v>29</v>
      </c>
      <c r="F25" s="7">
        <f t="shared" si="14"/>
        <v>30</v>
      </c>
      <c r="G25" s="7">
        <f t="shared" si="14"/>
        <v>31</v>
      </c>
      <c r="H25" s="7" t="str">
        <f t="shared" si="14"/>
        <v/>
      </c>
      <c r="I25" s="7" t="str">
        <f t="shared" si="14"/>
        <v/>
      </c>
      <c r="K25" s="6"/>
      <c r="M25" s="6"/>
      <c r="O25" s="473"/>
      <c r="P25" s="473"/>
      <c r="Q25" s="8" t="str">
        <f>IFERROR(WEEKNUM(DATE(Year,B20,H25)),"")</f>
        <v/>
      </c>
      <c r="R25" s="64"/>
      <c r="S25" s="65"/>
      <c r="T25" s="70"/>
      <c r="U25" s="65"/>
    </row>
    <row r="26" spans="1:21" ht="18.75" customHeight="1" x14ac:dyDescent="0.4">
      <c r="B26" s="6"/>
      <c r="C26" s="7" t="str">
        <f>IF(I25="","",IF(I25+1&gt;31,"",I25+1))</f>
        <v/>
      </c>
      <c r="D26" s="7" t="str">
        <f t="shared" ref="D26:I26" si="15">IF(C26="","",IF(C26+1&gt;31,"",C26+1))</f>
        <v/>
      </c>
      <c r="E26" s="7" t="str">
        <f t="shared" si="15"/>
        <v/>
      </c>
      <c r="F26" s="7" t="str">
        <f t="shared" si="15"/>
        <v/>
      </c>
      <c r="G26" s="7" t="str">
        <f t="shared" si="15"/>
        <v/>
      </c>
      <c r="H26" s="7" t="str">
        <f t="shared" si="15"/>
        <v/>
      </c>
      <c r="I26" s="7" t="str">
        <f t="shared" si="15"/>
        <v/>
      </c>
      <c r="K26" s="6"/>
      <c r="M26" s="6"/>
      <c r="O26" s="473"/>
      <c r="P26" s="473"/>
      <c r="Q26" s="8" t="str">
        <f>IFERROR(WEEKNUM(DATE(Year,B20,H26)),"")</f>
        <v/>
      </c>
      <c r="R26" s="64"/>
      <c r="S26" s="65"/>
      <c r="T26" s="70"/>
      <c r="U26" s="65"/>
    </row>
    <row r="27" spans="1:21" ht="9" customHeight="1" x14ac:dyDescent="0.4">
      <c r="R27" s="64"/>
      <c r="S27" s="65"/>
      <c r="T27" s="70"/>
      <c r="U27" s="65"/>
    </row>
    <row r="28" spans="1:21" ht="18.75" customHeight="1" x14ac:dyDescent="0.65">
      <c r="A28" s="5" t="s">
        <v>12</v>
      </c>
      <c r="B28" s="5">
        <f>VLOOKUP(A28,Sheet1!$B$4:$C$15,2,FALSE)</f>
        <v>4</v>
      </c>
      <c r="C28" s="2" t="s">
        <v>0</v>
      </c>
      <c r="D28" s="3" t="s">
        <v>1</v>
      </c>
      <c r="E28" s="3" t="s">
        <v>2</v>
      </c>
      <c r="F28" s="3" t="s">
        <v>3</v>
      </c>
      <c r="G28" s="3" t="s">
        <v>2</v>
      </c>
      <c r="H28" s="3" t="s">
        <v>4</v>
      </c>
      <c r="I28" s="4" t="s">
        <v>0</v>
      </c>
      <c r="K28" s="6"/>
      <c r="M28" s="6"/>
      <c r="O28" s="6"/>
      <c r="R28" s="64"/>
      <c r="S28" s="65"/>
      <c r="T28" s="70"/>
      <c r="U28" s="65"/>
    </row>
    <row r="29" spans="1:21" ht="18.75" customHeight="1" x14ac:dyDescent="0.4">
      <c r="B29" s="6"/>
      <c r="C29" s="7" t="str">
        <f t="shared" ref="C29:I29" si="16">IF(B29&lt;&gt;"",B29+1,IF(COLUMN(A$3)&gt;=AprStart,1,""))</f>
        <v/>
      </c>
      <c r="D29" s="7" t="str">
        <f t="shared" si="16"/>
        <v/>
      </c>
      <c r="E29" s="7" t="str">
        <f t="shared" si="16"/>
        <v/>
      </c>
      <c r="F29" s="7" t="str">
        <f t="shared" si="16"/>
        <v/>
      </c>
      <c r="G29" s="7" t="str">
        <f t="shared" si="16"/>
        <v/>
      </c>
      <c r="H29" s="7">
        <f t="shared" si="16"/>
        <v>1</v>
      </c>
      <c r="I29" s="7">
        <f t="shared" si="16"/>
        <v>2</v>
      </c>
      <c r="K29" s="6"/>
      <c r="M29" s="6"/>
      <c r="O29" s="473"/>
      <c r="P29" s="473"/>
      <c r="Q29" s="8">
        <f>IFERROR(WEEKNUM(DATE(Year,B28,H29)),"")</f>
        <v>14</v>
      </c>
      <c r="R29" s="64"/>
      <c r="S29" s="65"/>
      <c r="T29" s="70"/>
      <c r="U29" s="65"/>
    </row>
    <row r="30" spans="1:21" ht="18.75" customHeight="1" x14ac:dyDescent="0.4">
      <c r="B30" s="6"/>
      <c r="C30" s="7">
        <f>I29+1</f>
        <v>3</v>
      </c>
      <c r="D30" s="7">
        <f t="shared" ref="D30:I30" si="17">C30+1</f>
        <v>4</v>
      </c>
      <c r="E30" s="7">
        <f t="shared" si="17"/>
        <v>5</v>
      </c>
      <c r="F30" s="7">
        <f t="shared" si="17"/>
        <v>6</v>
      </c>
      <c r="G30" s="7">
        <f t="shared" si="17"/>
        <v>7</v>
      </c>
      <c r="H30" s="7">
        <f t="shared" si="17"/>
        <v>8</v>
      </c>
      <c r="I30" s="7">
        <f t="shared" si="17"/>
        <v>9</v>
      </c>
      <c r="K30" s="6"/>
      <c r="M30" s="6"/>
      <c r="O30" s="473"/>
      <c r="P30" s="473"/>
      <c r="Q30" s="8">
        <f>IFERROR(WEEKNUM(DATE(Year,B28,H30)),"")</f>
        <v>15</v>
      </c>
      <c r="R30" s="64"/>
      <c r="S30" s="65"/>
      <c r="T30" s="70"/>
      <c r="U30" s="65"/>
    </row>
    <row r="31" spans="1:21" ht="18.75" customHeight="1" x14ac:dyDescent="0.4">
      <c r="B31" s="6"/>
      <c r="C31" s="7">
        <f>I30+1</f>
        <v>10</v>
      </c>
      <c r="D31" s="7">
        <f t="shared" ref="D31:I31" si="18">C31+1</f>
        <v>11</v>
      </c>
      <c r="E31" s="7">
        <f t="shared" si="18"/>
        <v>12</v>
      </c>
      <c r="F31" s="7">
        <f t="shared" si="18"/>
        <v>13</v>
      </c>
      <c r="G31" s="7">
        <f t="shared" si="18"/>
        <v>14</v>
      </c>
      <c r="H31" s="7">
        <f t="shared" si="18"/>
        <v>15</v>
      </c>
      <c r="I31" s="7">
        <f t="shared" si="18"/>
        <v>16</v>
      </c>
      <c r="K31" s="6"/>
      <c r="M31" s="6"/>
      <c r="O31" s="473"/>
      <c r="P31" s="473"/>
      <c r="Q31" s="8">
        <f>IFERROR(WEEKNUM(DATE(Year,B28,H31)),"")</f>
        <v>16</v>
      </c>
      <c r="R31" s="64"/>
      <c r="S31" s="65"/>
      <c r="T31" s="70"/>
      <c r="U31" s="65"/>
    </row>
    <row r="32" spans="1:21" ht="18.75" customHeight="1" x14ac:dyDescent="0.4">
      <c r="B32" s="6"/>
      <c r="C32" s="7">
        <f>I31+1</f>
        <v>17</v>
      </c>
      <c r="D32" s="7">
        <f t="shared" ref="D32:I32" si="19">C32+1</f>
        <v>18</v>
      </c>
      <c r="E32" s="7">
        <f t="shared" si="19"/>
        <v>19</v>
      </c>
      <c r="F32" s="7">
        <f t="shared" si="19"/>
        <v>20</v>
      </c>
      <c r="G32" s="7">
        <f t="shared" si="19"/>
        <v>21</v>
      </c>
      <c r="H32" s="7">
        <f t="shared" si="19"/>
        <v>22</v>
      </c>
      <c r="I32" s="7">
        <f t="shared" si="19"/>
        <v>23</v>
      </c>
      <c r="K32" s="6"/>
      <c r="M32" s="6"/>
      <c r="O32" s="473"/>
      <c r="P32" s="473"/>
      <c r="Q32" s="8">
        <f>IFERROR(WEEKNUM(DATE(Year,B28,H32)),"")</f>
        <v>17</v>
      </c>
      <c r="R32" s="64"/>
      <c r="S32" s="65"/>
      <c r="T32" s="70"/>
      <c r="U32" s="65"/>
    </row>
    <row r="33" spans="1:21" ht="18.75" customHeight="1" x14ac:dyDescent="0.4">
      <c r="B33" s="6"/>
      <c r="C33" s="7">
        <f>I32+1</f>
        <v>24</v>
      </c>
      <c r="D33" s="7">
        <f t="shared" ref="D33:I34" si="20">IF(C33="","",IF(C33+1&gt;30,"",C33+1))</f>
        <v>25</v>
      </c>
      <c r="E33" s="7">
        <f t="shared" si="20"/>
        <v>26</v>
      </c>
      <c r="F33" s="7">
        <f t="shared" si="20"/>
        <v>27</v>
      </c>
      <c r="G33" s="7">
        <f t="shared" si="20"/>
        <v>28</v>
      </c>
      <c r="H33" s="7">
        <f t="shared" si="20"/>
        <v>29</v>
      </c>
      <c r="I33" s="7">
        <f t="shared" si="20"/>
        <v>30</v>
      </c>
      <c r="K33" s="6"/>
      <c r="M33" s="6"/>
      <c r="O33" s="473"/>
      <c r="P33" s="473"/>
      <c r="Q33" s="8">
        <f>IFERROR(WEEKNUM(DATE(Year,B28,H33)),"")</f>
        <v>18</v>
      </c>
      <c r="R33" s="64"/>
      <c r="S33" s="65"/>
      <c r="T33" s="70"/>
      <c r="U33" s="65"/>
    </row>
    <row r="34" spans="1:21" ht="18.75" customHeight="1" x14ac:dyDescent="0.4">
      <c r="B34" s="6"/>
      <c r="C34" s="7">
        <f>IF(I33="","",IF(I33+1&gt;31,"",I33+1))</f>
        <v>31</v>
      </c>
      <c r="D34" s="7" t="str">
        <f t="shared" si="20"/>
        <v/>
      </c>
      <c r="E34" s="7" t="str">
        <f t="shared" si="20"/>
        <v/>
      </c>
      <c r="F34" s="7" t="str">
        <f t="shared" si="20"/>
        <v/>
      </c>
      <c r="G34" s="7" t="str">
        <f t="shared" si="20"/>
        <v/>
      </c>
      <c r="H34" s="7" t="str">
        <f t="shared" si="20"/>
        <v/>
      </c>
      <c r="I34" s="7" t="str">
        <f t="shared" si="20"/>
        <v/>
      </c>
      <c r="K34" s="6"/>
      <c r="M34" s="6"/>
      <c r="O34" s="473"/>
      <c r="P34" s="473"/>
      <c r="Q34" s="8" t="str">
        <f>IFERROR(WEEKNUM(DATE(Year,B28,H34)),"")</f>
        <v/>
      </c>
      <c r="R34" s="64"/>
      <c r="S34" s="65"/>
      <c r="T34" s="70"/>
      <c r="U34" s="65"/>
    </row>
    <row r="35" spans="1:21" ht="9" customHeight="1" x14ac:dyDescent="0.4">
      <c r="R35" s="64"/>
      <c r="S35" s="65"/>
      <c r="T35" s="70"/>
      <c r="U35" s="65"/>
    </row>
    <row r="36" spans="1:21" ht="18.75" customHeight="1" x14ac:dyDescent="0.65">
      <c r="A36" s="5" t="s">
        <v>5</v>
      </c>
      <c r="B36" s="5">
        <f>VLOOKUP(A36,Sheet1!$B$4:$C$15,2,FALSE)</f>
        <v>5</v>
      </c>
      <c r="C36" s="2" t="s">
        <v>0</v>
      </c>
      <c r="D36" s="3" t="s">
        <v>1</v>
      </c>
      <c r="E36" s="3" t="s">
        <v>2</v>
      </c>
      <c r="F36" s="3" t="s">
        <v>3</v>
      </c>
      <c r="G36" s="3" t="s">
        <v>2</v>
      </c>
      <c r="H36" s="3" t="s">
        <v>4</v>
      </c>
      <c r="I36" s="4" t="s">
        <v>0</v>
      </c>
      <c r="K36" s="6"/>
      <c r="M36" s="6"/>
      <c r="O36" s="6"/>
      <c r="R36" s="64"/>
      <c r="S36" s="65"/>
      <c r="T36" s="70"/>
      <c r="U36" s="65"/>
    </row>
    <row r="37" spans="1:21" ht="18.75" customHeight="1" x14ac:dyDescent="0.4">
      <c r="B37" s="6"/>
      <c r="C37" s="7">
        <f t="shared" ref="C37:I37" si="21">IF(B37&lt;&gt;"",B37+1,IF(COLUMN(A$3)&gt;=MayStart,1,""))</f>
        <v>1</v>
      </c>
      <c r="D37" s="7">
        <f t="shared" si="21"/>
        <v>2</v>
      </c>
      <c r="E37" s="7">
        <f t="shared" si="21"/>
        <v>3</v>
      </c>
      <c r="F37" s="7">
        <f t="shared" si="21"/>
        <v>4</v>
      </c>
      <c r="G37" s="7">
        <f t="shared" si="21"/>
        <v>5</v>
      </c>
      <c r="H37" s="7">
        <f t="shared" si="21"/>
        <v>6</v>
      </c>
      <c r="I37" s="7">
        <f t="shared" si="21"/>
        <v>7</v>
      </c>
      <c r="K37" s="6"/>
      <c r="M37" s="6"/>
      <c r="O37" s="473"/>
      <c r="P37" s="473"/>
      <c r="Q37" s="8">
        <f>IFERROR(WEEKNUM(DATE(Year,B36,H37)),"")</f>
        <v>19</v>
      </c>
      <c r="R37" s="64"/>
      <c r="S37" s="65"/>
      <c r="T37" s="70"/>
      <c r="U37" s="65"/>
    </row>
    <row r="38" spans="1:21" ht="18.75" customHeight="1" x14ac:dyDescent="0.4">
      <c r="B38" s="6"/>
      <c r="C38" s="7">
        <f>I37+1</f>
        <v>8</v>
      </c>
      <c r="D38" s="7">
        <f t="shared" ref="D38:I38" si="22">C38+1</f>
        <v>9</v>
      </c>
      <c r="E38" s="7">
        <f t="shared" si="22"/>
        <v>10</v>
      </c>
      <c r="F38" s="7">
        <f t="shared" si="22"/>
        <v>11</v>
      </c>
      <c r="G38" s="7">
        <f t="shared" si="22"/>
        <v>12</v>
      </c>
      <c r="H38" s="7">
        <f t="shared" si="22"/>
        <v>13</v>
      </c>
      <c r="I38" s="7">
        <f t="shared" si="22"/>
        <v>14</v>
      </c>
      <c r="K38" s="6"/>
      <c r="M38" s="6"/>
      <c r="O38" s="473"/>
      <c r="P38" s="473"/>
      <c r="Q38" s="8">
        <f>IFERROR(WEEKNUM(DATE(Year,B36,H38)),"")</f>
        <v>20</v>
      </c>
      <c r="R38" s="64"/>
      <c r="S38" s="65"/>
      <c r="T38" s="70"/>
      <c r="U38" s="65"/>
    </row>
    <row r="39" spans="1:21" ht="18.75" customHeight="1" x14ac:dyDescent="0.4">
      <c r="B39" s="6"/>
      <c r="C39" s="7">
        <f>I38+1</f>
        <v>15</v>
      </c>
      <c r="D39" s="7">
        <f t="shared" ref="D39:I39" si="23">C39+1</f>
        <v>16</v>
      </c>
      <c r="E39" s="7">
        <f t="shared" si="23"/>
        <v>17</v>
      </c>
      <c r="F39" s="7">
        <f t="shared" si="23"/>
        <v>18</v>
      </c>
      <c r="G39" s="7">
        <f t="shared" si="23"/>
        <v>19</v>
      </c>
      <c r="H39" s="7">
        <f t="shared" si="23"/>
        <v>20</v>
      </c>
      <c r="I39" s="7">
        <f t="shared" si="23"/>
        <v>21</v>
      </c>
      <c r="K39" s="6"/>
      <c r="M39" s="6"/>
      <c r="O39" s="473"/>
      <c r="P39" s="473"/>
      <c r="Q39" s="8">
        <f>IFERROR(WEEKNUM(DATE(Year,B36,H39)),"")</f>
        <v>21</v>
      </c>
      <c r="R39" s="64"/>
      <c r="S39" s="65"/>
      <c r="T39" s="70"/>
      <c r="U39" s="65"/>
    </row>
    <row r="40" spans="1:21" ht="18.75" customHeight="1" x14ac:dyDescent="0.4">
      <c r="B40" s="6"/>
      <c r="C40" s="7">
        <f>I39+1</f>
        <v>22</v>
      </c>
      <c r="D40" s="7">
        <f t="shared" ref="D40:I40" si="24">C40+1</f>
        <v>23</v>
      </c>
      <c r="E40" s="7">
        <f t="shared" si="24"/>
        <v>24</v>
      </c>
      <c r="F40" s="7">
        <f t="shared" si="24"/>
        <v>25</v>
      </c>
      <c r="G40" s="7">
        <f t="shared" si="24"/>
        <v>26</v>
      </c>
      <c r="H40" s="7">
        <f t="shared" si="24"/>
        <v>27</v>
      </c>
      <c r="I40" s="7">
        <f t="shared" si="24"/>
        <v>28</v>
      </c>
      <c r="K40" s="6"/>
      <c r="M40" s="6"/>
      <c r="O40" s="473"/>
      <c r="P40" s="473"/>
      <c r="Q40" s="8">
        <f>IFERROR(WEEKNUM(DATE(Year,B36,H40)),"")</f>
        <v>22</v>
      </c>
      <c r="R40" s="64"/>
      <c r="S40" s="65"/>
      <c r="T40" s="70"/>
      <c r="U40" s="65"/>
    </row>
    <row r="41" spans="1:21" ht="18.75" customHeight="1" x14ac:dyDescent="0.4">
      <c r="B41" s="6"/>
      <c r="C41" s="7">
        <f>I40+1</f>
        <v>29</v>
      </c>
      <c r="D41" s="7">
        <f t="shared" ref="D41:I42" si="25">IF(C41="","",IF(C41+1&gt;31,"",C41+1))</f>
        <v>30</v>
      </c>
      <c r="E41" s="7">
        <f t="shared" si="25"/>
        <v>31</v>
      </c>
      <c r="F41" s="7" t="str">
        <f t="shared" si="25"/>
        <v/>
      </c>
      <c r="G41" s="7" t="str">
        <f t="shared" si="25"/>
        <v/>
      </c>
      <c r="H41" s="7" t="str">
        <f t="shared" si="25"/>
        <v/>
      </c>
      <c r="I41" s="7" t="str">
        <f t="shared" si="25"/>
        <v/>
      </c>
      <c r="K41" s="6"/>
      <c r="M41" s="6"/>
      <c r="O41" s="473"/>
      <c r="P41" s="473"/>
      <c r="Q41" s="8" t="str">
        <f>IFERROR(WEEKNUM(DATE(Year,B36,H41)),"")</f>
        <v/>
      </c>
      <c r="R41" s="64"/>
      <c r="S41" s="65"/>
      <c r="T41" s="70"/>
      <c r="U41" s="65"/>
    </row>
    <row r="42" spans="1:21" ht="18.75" customHeight="1" x14ac:dyDescent="0.4">
      <c r="B42" s="6"/>
      <c r="C42" s="7" t="str">
        <f>IF(I41="","",IF(I41+1&gt;31,"",I41+1))</f>
        <v/>
      </c>
      <c r="D42" s="7" t="str">
        <f t="shared" si="25"/>
        <v/>
      </c>
      <c r="E42" s="7" t="str">
        <f t="shared" si="25"/>
        <v/>
      </c>
      <c r="F42" s="7" t="str">
        <f t="shared" si="25"/>
        <v/>
      </c>
      <c r="G42" s="7" t="str">
        <f t="shared" si="25"/>
        <v/>
      </c>
      <c r="H42" s="7" t="str">
        <f t="shared" si="25"/>
        <v/>
      </c>
      <c r="I42" s="7" t="str">
        <f t="shared" si="25"/>
        <v/>
      </c>
      <c r="K42" s="6"/>
      <c r="M42" s="6"/>
      <c r="O42" s="473"/>
      <c r="P42" s="473"/>
      <c r="Q42" s="8" t="str">
        <f>IFERROR(WEEKNUM(DATE(Year,B36,H42)),"")</f>
        <v/>
      </c>
      <c r="R42" s="64"/>
      <c r="S42" s="65"/>
      <c r="T42" s="70"/>
      <c r="U42" s="65"/>
    </row>
    <row r="43" spans="1:21" ht="9" customHeight="1" x14ac:dyDescent="0.4">
      <c r="R43" s="64"/>
      <c r="S43" s="65"/>
      <c r="T43" s="70"/>
      <c r="U43" s="65"/>
    </row>
    <row r="44" spans="1:21" ht="18.75" customHeight="1" x14ac:dyDescent="0.65">
      <c r="A44" s="5" t="s">
        <v>13</v>
      </c>
      <c r="B44" s="5">
        <f>VLOOKUP(A44,Sheet1!$B$4:$C$15,2,FALSE)</f>
        <v>6</v>
      </c>
      <c r="C44" s="2" t="s">
        <v>0</v>
      </c>
      <c r="D44" s="3" t="s">
        <v>1</v>
      </c>
      <c r="E44" s="3" t="s">
        <v>2</v>
      </c>
      <c r="F44" s="3" t="s">
        <v>3</v>
      </c>
      <c r="G44" s="3" t="s">
        <v>2</v>
      </c>
      <c r="H44" s="3" t="s">
        <v>4</v>
      </c>
      <c r="I44" s="4" t="s">
        <v>0</v>
      </c>
      <c r="K44" s="6"/>
      <c r="M44" s="6"/>
      <c r="O44" s="6"/>
      <c r="R44" s="64"/>
      <c r="S44" s="65"/>
      <c r="T44" s="70"/>
      <c r="U44" s="65"/>
    </row>
    <row r="45" spans="1:21" ht="18.75" customHeight="1" x14ac:dyDescent="0.4">
      <c r="B45" s="6"/>
      <c r="C45" s="7" t="str">
        <f t="shared" ref="C45:I45" si="26">IF(B45&lt;&gt;"",B45+1,IF(COLUMN(A$3)&gt;=JunStart,1,""))</f>
        <v/>
      </c>
      <c r="D45" s="7" t="str">
        <f t="shared" si="26"/>
        <v/>
      </c>
      <c r="E45" s="7" t="str">
        <f t="shared" si="26"/>
        <v/>
      </c>
      <c r="F45" s="7">
        <f t="shared" si="26"/>
        <v>1</v>
      </c>
      <c r="G45" s="7">
        <f t="shared" si="26"/>
        <v>2</v>
      </c>
      <c r="H45" s="16">
        <f t="shared" si="26"/>
        <v>3</v>
      </c>
      <c r="I45" s="16">
        <f t="shared" si="26"/>
        <v>4</v>
      </c>
      <c r="K45" s="6" t="s">
        <v>27</v>
      </c>
      <c r="M45" s="18">
        <f>IFERROR(DATE(Year,B44,F46)+61,"")</f>
        <v>42590</v>
      </c>
      <c r="O45" s="473" t="s">
        <v>49</v>
      </c>
      <c r="P45" s="473"/>
      <c r="Q45" s="8">
        <f>IFERROR(WEEKNUM(DATE(Year,B44,H45)),"")</f>
        <v>23</v>
      </c>
      <c r="R45" s="64">
        <v>155000</v>
      </c>
      <c r="S45" s="65"/>
      <c r="T45" s="70">
        <v>19000</v>
      </c>
      <c r="U45" s="65"/>
    </row>
    <row r="46" spans="1:21" ht="18.75" customHeight="1" x14ac:dyDescent="0.4">
      <c r="B46" s="6"/>
      <c r="C46" s="16">
        <f>I45+1</f>
        <v>5</v>
      </c>
      <c r="D46" s="16">
        <f t="shared" ref="D46:I46" si="27">C46+1</f>
        <v>6</v>
      </c>
      <c r="E46" s="16">
        <f t="shared" si="27"/>
        <v>7</v>
      </c>
      <c r="F46" s="16">
        <f t="shared" si="27"/>
        <v>8</v>
      </c>
      <c r="G46" s="7">
        <f t="shared" si="27"/>
        <v>9</v>
      </c>
      <c r="H46" s="7">
        <f t="shared" si="27"/>
        <v>10</v>
      </c>
      <c r="I46" s="7">
        <f t="shared" si="27"/>
        <v>11</v>
      </c>
      <c r="K46" s="6"/>
      <c r="M46" s="6"/>
      <c r="O46" s="473"/>
      <c r="P46" s="473"/>
      <c r="Q46" s="8">
        <f>IFERROR(WEEKNUM(DATE(Year,B44,H46)),"")</f>
        <v>24</v>
      </c>
      <c r="R46" s="64"/>
      <c r="S46" s="65"/>
      <c r="T46" s="70"/>
      <c r="U46" s="65"/>
    </row>
    <row r="47" spans="1:21" ht="18.75" customHeight="1" x14ac:dyDescent="0.4">
      <c r="B47" s="6"/>
      <c r="C47" s="7">
        <f>I46+1</f>
        <v>12</v>
      </c>
      <c r="D47" s="7">
        <f t="shared" ref="D47:I48" si="28">C47+1</f>
        <v>13</v>
      </c>
      <c r="E47" s="7">
        <f t="shared" si="28"/>
        <v>14</v>
      </c>
      <c r="F47" s="7">
        <f t="shared" si="28"/>
        <v>15</v>
      </c>
      <c r="G47" s="7">
        <f t="shared" si="28"/>
        <v>16</v>
      </c>
      <c r="H47" s="7">
        <f t="shared" si="28"/>
        <v>17</v>
      </c>
      <c r="I47" s="7">
        <f t="shared" si="28"/>
        <v>18</v>
      </c>
      <c r="K47" s="6"/>
      <c r="M47" s="6"/>
      <c r="O47" s="473"/>
      <c r="P47" s="473"/>
      <c r="Q47" s="8">
        <f>IFERROR(WEEKNUM(DATE(Year,B44,H47)),"")</f>
        <v>25</v>
      </c>
      <c r="R47" s="64"/>
      <c r="S47" s="65"/>
      <c r="T47" s="70"/>
      <c r="U47" s="65"/>
    </row>
    <row r="48" spans="1:21" ht="18.75" customHeight="1" x14ac:dyDescent="0.4">
      <c r="B48" s="6"/>
      <c r="C48" s="7">
        <f>I47+1</f>
        <v>19</v>
      </c>
      <c r="D48" s="7">
        <f>C48+1</f>
        <v>20</v>
      </c>
      <c r="E48" s="7">
        <f>D48+1</f>
        <v>21</v>
      </c>
      <c r="F48" s="7">
        <f>E48+1</f>
        <v>22</v>
      </c>
      <c r="G48" s="7">
        <f>F48+1</f>
        <v>23</v>
      </c>
      <c r="H48" s="7">
        <f>G48+1</f>
        <v>24</v>
      </c>
      <c r="I48" s="7">
        <f t="shared" si="28"/>
        <v>25</v>
      </c>
      <c r="K48" s="6" t="s">
        <v>109</v>
      </c>
      <c r="M48" s="6"/>
      <c r="O48" s="473"/>
      <c r="P48" s="473"/>
      <c r="Q48" s="8">
        <f>IFERROR(WEEKNUM(DATE(Year,B44,H48)),"")</f>
        <v>26</v>
      </c>
      <c r="R48" s="64">
        <v>155000</v>
      </c>
      <c r="S48" s="65"/>
      <c r="T48" s="70">
        <v>46079</v>
      </c>
      <c r="U48" s="71">
        <v>5900</v>
      </c>
    </row>
    <row r="49" spans="1:21" ht="18.75" customHeight="1" x14ac:dyDescent="0.4">
      <c r="B49" s="6"/>
      <c r="C49" s="7">
        <f>I48+1</f>
        <v>26</v>
      </c>
      <c r="D49" s="7">
        <f t="shared" ref="D49:I50" si="29">IF(C49="","",IF(C49+1&gt;30,"",C49+1))</f>
        <v>27</v>
      </c>
      <c r="E49" s="7">
        <f t="shared" si="29"/>
        <v>28</v>
      </c>
      <c r="F49" s="7">
        <f t="shared" si="29"/>
        <v>29</v>
      </c>
      <c r="G49" s="7">
        <f t="shared" si="29"/>
        <v>30</v>
      </c>
      <c r="H49" s="7" t="str">
        <f t="shared" si="29"/>
        <v/>
      </c>
      <c r="I49" s="7" t="str">
        <f t="shared" si="29"/>
        <v/>
      </c>
      <c r="K49" s="6"/>
      <c r="M49" s="6"/>
      <c r="O49" s="473"/>
      <c r="P49" s="473"/>
      <c r="Q49" s="8" t="str">
        <f>IFERROR(WEEKNUM(DATE(Year,B44,H49)),"")</f>
        <v/>
      </c>
      <c r="R49" s="64"/>
      <c r="S49" s="65"/>
      <c r="T49" s="70"/>
      <c r="U49" s="65"/>
    </row>
    <row r="50" spans="1:21" ht="18.75" customHeight="1" x14ac:dyDescent="0.4">
      <c r="B50" s="6"/>
      <c r="C50" s="7" t="str">
        <f>IF(I49="","",IF(I49+1&gt;31,"",I49+1))</f>
        <v/>
      </c>
      <c r="D50" s="7" t="str">
        <f t="shared" si="29"/>
        <v/>
      </c>
      <c r="E50" s="7" t="str">
        <f t="shared" si="29"/>
        <v/>
      </c>
      <c r="F50" s="7" t="str">
        <f t="shared" si="29"/>
        <v/>
      </c>
      <c r="G50" s="7" t="str">
        <f t="shared" si="29"/>
        <v/>
      </c>
      <c r="H50" s="7" t="str">
        <f t="shared" si="29"/>
        <v/>
      </c>
      <c r="I50" s="7" t="str">
        <f t="shared" si="29"/>
        <v/>
      </c>
      <c r="K50" s="6"/>
      <c r="M50" s="6"/>
      <c r="O50" s="473"/>
      <c r="P50" s="473"/>
      <c r="Q50" s="8" t="str">
        <f>IFERROR(WEEKNUM(DATE(Year,B44,H50)),"")</f>
        <v/>
      </c>
      <c r="R50" s="64"/>
      <c r="S50" s="65"/>
      <c r="T50" s="70"/>
      <c r="U50" s="65"/>
    </row>
    <row r="51" spans="1:21" ht="9" customHeight="1" x14ac:dyDescent="0.4">
      <c r="R51" s="64"/>
      <c r="S51" s="65"/>
      <c r="T51" s="70"/>
      <c r="U51" s="65"/>
    </row>
    <row r="52" spans="1:21" ht="18.75" customHeight="1" x14ac:dyDescent="0.65">
      <c r="A52" s="5" t="s">
        <v>9</v>
      </c>
      <c r="B52" s="5">
        <f>VLOOKUP(A52,Sheet1!$B$4:$C$15,2,FALSE)</f>
        <v>7</v>
      </c>
      <c r="C52" s="2" t="s">
        <v>0</v>
      </c>
      <c r="D52" s="3" t="s">
        <v>1</v>
      </c>
      <c r="E52" s="3" t="s">
        <v>2</v>
      </c>
      <c r="F52" s="3" t="s">
        <v>3</v>
      </c>
      <c r="G52" s="3" t="s">
        <v>2</v>
      </c>
      <c r="H52" s="3" t="s">
        <v>4</v>
      </c>
      <c r="I52" s="4" t="s">
        <v>0</v>
      </c>
      <c r="K52" s="6"/>
      <c r="M52" s="6"/>
      <c r="O52" s="6"/>
      <c r="R52" s="64"/>
      <c r="S52" s="65"/>
      <c r="T52" s="70"/>
      <c r="U52" s="65"/>
    </row>
    <row r="53" spans="1:21" ht="18.75" customHeight="1" x14ac:dyDescent="0.4">
      <c r="B53" s="6"/>
      <c r="C53" s="7" t="str">
        <f t="shared" ref="C53:I53" si="30">IF(B53&lt;&gt;"",B53+1,IF(COLUMN(A$3)&gt;=JulStart,1,""))</f>
        <v/>
      </c>
      <c r="D53" s="7" t="str">
        <f t="shared" si="30"/>
        <v/>
      </c>
      <c r="E53" s="7" t="str">
        <f t="shared" si="30"/>
        <v/>
      </c>
      <c r="F53" s="7" t="str">
        <f t="shared" si="30"/>
        <v/>
      </c>
      <c r="G53" s="7" t="str">
        <f t="shared" si="30"/>
        <v/>
      </c>
      <c r="H53" s="7">
        <f t="shared" si="30"/>
        <v>1</v>
      </c>
      <c r="I53" s="7">
        <f t="shared" si="30"/>
        <v>2</v>
      </c>
      <c r="K53" s="6"/>
      <c r="M53" s="6"/>
      <c r="O53" s="473"/>
      <c r="P53" s="476"/>
      <c r="Q53" s="8">
        <f>IFERROR(WEEKNUM(DATE(Year,B52,H53)),"")</f>
        <v>27</v>
      </c>
      <c r="R53" s="64"/>
      <c r="S53" s="65"/>
      <c r="T53" s="70"/>
      <c r="U53" s="65"/>
    </row>
    <row r="54" spans="1:21" ht="18.75" customHeight="1" x14ac:dyDescent="0.4">
      <c r="B54" s="10"/>
      <c r="C54" s="7">
        <f>I53+1</f>
        <v>3</v>
      </c>
      <c r="D54" s="7">
        <f t="shared" ref="D54:I54" si="31">C54+1</f>
        <v>4</v>
      </c>
      <c r="E54" s="7">
        <f t="shared" si="31"/>
        <v>5</v>
      </c>
      <c r="F54" s="7">
        <f t="shared" si="31"/>
        <v>6</v>
      </c>
      <c r="G54" s="7">
        <f t="shared" si="31"/>
        <v>7</v>
      </c>
      <c r="H54" s="7">
        <f t="shared" si="31"/>
        <v>8</v>
      </c>
      <c r="I54" s="7">
        <f t="shared" si="31"/>
        <v>9</v>
      </c>
      <c r="K54" s="6"/>
      <c r="M54" s="10"/>
      <c r="O54" s="474"/>
      <c r="P54" s="475"/>
      <c r="Q54" s="8">
        <f>IFERROR(WEEKNUM(DATE(Year,B52,H54)),"")</f>
        <v>28</v>
      </c>
      <c r="R54" s="64"/>
      <c r="S54" s="65"/>
      <c r="T54" s="70"/>
      <c r="U54" s="65"/>
    </row>
    <row r="55" spans="1:21" ht="18.75" customHeight="1" x14ac:dyDescent="0.4">
      <c r="B55" s="10"/>
      <c r="C55" s="7">
        <f>I54+1</f>
        <v>10</v>
      </c>
      <c r="D55" s="7">
        <f t="shared" ref="D55:I55" si="32">C55+1</f>
        <v>11</v>
      </c>
      <c r="E55" s="7">
        <f t="shared" si="32"/>
        <v>12</v>
      </c>
      <c r="F55" s="7">
        <f t="shared" si="32"/>
        <v>13</v>
      </c>
      <c r="G55" s="7">
        <f t="shared" si="32"/>
        <v>14</v>
      </c>
      <c r="H55" s="7">
        <f t="shared" si="32"/>
        <v>15</v>
      </c>
      <c r="I55" s="7">
        <f t="shared" si="32"/>
        <v>16</v>
      </c>
      <c r="K55" s="6"/>
      <c r="M55" s="10"/>
      <c r="O55" s="474"/>
      <c r="P55" s="475"/>
      <c r="Q55" s="8">
        <f>IFERROR(WEEKNUM(DATE(Year,B52,H55)),"")</f>
        <v>29</v>
      </c>
      <c r="R55" s="64"/>
      <c r="S55" s="65"/>
      <c r="T55" s="70"/>
      <c r="U55" s="65"/>
    </row>
    <row r="56" spans="1:21" ht="18.75" customHeight="1" x14ac:dyDescent="0.4">
      <c r="B56" s="10"/>
      <c r="C56" s="7">
        <f>I55+1</f>
        <v>17</v>
      </c>
      <c r="D56" s="17">
        <f t="shared" ref="D56:I56" si="33">C56+1</f>
        <v>18</v>
      </c>
      <c r="E56" s="17">
        <f t="shared" si="33"/>
        <v>19</v>
      </c>
      <c r="F56" s="16">
        <f t="shared" si="33"/>
        <v>20</v>
      </c>
      <c r="G56" s="16">
        <f t="shared" si="33"/>
        <v>21</v>
      </c>
      <c r="H56" s="16">
        <f t="shared" si="33"/>
        <v>22</v>
      </c>
      <c r="I56" s="16">
        <f t="shared" si="33"/>
        <v>23</v>
      </c>
      <c r="K56" s="10" t="s">
        <v>28</v>
      </c>
      <c r="M56" s="18">
        <f>IFERROR(DATE(Year,B52,C57)+61,"")</f>
        <v>42636</v>
      </c>
      <c r="O56" s="474" t="s">
        <v>50</v>
      </c>
      <c r="P56" s="475"/>
      <c r="Q56" s="8">
        <f>IFERROR(WEEKNUM(DATE(Year,B52,H56)),"")</f>
        <v>30</v>
      </c>
      <c r="R56" s="64">
        <v>70000</v>
      </c>
      <c r="S56" s="65"/>
      <c r="T56" s="70"/>
      <c r="U56" s="65"/>
    </row>
    <row r="57" spans="1:21" ht="18.75" customHeight="1" x14ac:dyDescent="0.4">
      <c r="B57" s="10"/>
      <c r="C57" s="16">
        <f>I56+1</f>
        <v>24</v>
      </c>
      <c r="D57" s="15">
        <f t="shared" ref="D57:I58" si="34">IF(C57="","",IF(C57+1&gt;31,"",C57+1))</f>
        <v>25</v>
      </c>
      <c r="E57" s="15">
        <f t="shared" si="34"/>
        <v>26</v>
      </c>
      <c r="F57" s="15">
        <f t="shared" si="34"/>
        <v>27</v>
      </c>
      <c r="G57" s="15">
        <f t="shared" si="34"/>
        <v>28</v>
      </c>
      <c r="H57" s="15">
        <f t="shared" si="34"/>
        <v>29</v>
      </c>
      <c r="I57" s="16">
        <f t="shared" si="34"/>
        <v>30</v>
      </c>
      <c r="K57" s="10" t="s">
        <v>29</v>
      </c>
      <c r="M57" s="18">
        <f>IFERROR(DATE(Year,B52,H57)+61,"")</f>
        <v>42641</v>
      </c>
      <c r="O57" s="474" t="s">
        <v>51</v>
      </c>
      <c r="P57" s="475"/>
      <c r="Q57" s="8">
        <f>IFERROR(WEEKNUM(DATE(Year,B52,H57)),"")</f>
        <v>31</v>
      </c>
      <c r="R57" s="64"/>
      <c r="S57" s="66">
        <v>9500</v>
      </c>
      <c r="T57" s="70"/>
      <c r="U57" s="65"/>
    </row>
    <row r="58" spans="1:21" ht="18.75" customHeight="1" x14ac:dyDescent="0.4">
      <c r="B58" s="10"/>
      <c r="C58" s="16">
        <f>IF(I57="","",IF(I57+1&gt;31,"",I57+1))</f>
        <v>31</v>
      </c>
      <c r="D58" s="7" t="str">
        <f t="shared" si="34"/>
        <v/>
      </c>
      <c r="E58" s="7" t="str">
        <f t="shared" si="34"/>
        <v/>
      </c>
      <c r="F58" s="7" t="str">
        <f t="shared" si="34"/>
        <v/>
      </c>
      <c r="G58" s="7" t="str">
        <f t="shared" si="34"/>
        <v/>
      </c>
      <c r="H58" s="7" t="str">
        <f t="shared" si="34"/>
        <v/>
      </c>
      <c r="I58" s="7" t="str">
        <f t="shared" si="34"/>
        <v/>
      </c>
      <c r="K58" s="10"/>
      <c r="M58" s="10"/>
      <c r="O58" s="474"/>
      <c r="P58" s="475"/>
      <c r="Q58" s="8" t="str">
        <f>IFERROR(WEEKNUM(DATE(Year,B52,H58)),"")</f>
        <v/>
      </c>
      <c r="R58" s="64"/>
      <c r="S58" s="65"/>
      <c r="T58" s="70"/>
      <c r="U58" s="65"/>
    </row>
    <row r="59" spans="1:21" ht="9" customHeight="1" x14ac:dyDescent="0.4">
      <c r="R59" s="64"/>
      <c r="S59" s="65"/>
      <c r="T59" s="70"/>
      <c r="U59" s="65"/>
    </row>
    <row r="60" spans="1:21" ht="18.75" customHeight="1" x14ac:dyDescent="0.65">
      <c r="A60" s="5" t="s">
        <v>10</v>
      </c>
      <c r="B60" s="5">
        <f>VLOOKUP(A60,Sheet1!$B$4:$C$15,2,FALSE)</f>
        <v>8</v>
      </c>
      <c r="C60" s="2" t="s">
        <v>0</v>
      </c>
      <c r="D60" s="3" t="s">
        <v>1</v>
      </c>
      <c r="E60" s="3" t="s">
        <v>2</v>
      </c>
      <c r="F60" s="3" t="s">
        <v>3</v>
      </c>
      <c r="G60" s="3" t="s">
        <v>2</v>
      </c>
      <c r="H60" s="3" t="s">
        <v>4</v>
      </c>
      <c r="I60" s="4" t="s">
        <v>0</v>
      </c>
      <c r="K60" s="6"/>
      <c r="M60" s="6"/>
      <c r="O60" s="6"/>
      <c r="R60" s="64"/>
      <c r="S60" s="65"/>
      <c r="T60" s="70"/>
      <c r="U60" s="65"/>
    </row>
    <row r="61" spans="1:21" ht="18.75" customHeight="1" x14ac:dyDescent="0.4">
      <c r="B61" s="6"/>
      <c r="C61" s="7" t="str">
        <f t="shared" ref="C61:I61" si="35">IF(B61&lt;&gt;"",B61+1,IF(COLUMN(A$3)&gt;=AugStart,1,""))</f>
        <v/>
      </c>
      <c r="D61" s="16">
        <f t="shared" si="35"/>
        <v>1</v>
      </c>
      <c r="E61" s="16">
        <f t="shared" si="35"/>
        <v>2</v>
      </c>
      <c r="F61" s="16">
        <f t="shared" si="35"/>
        <v>3</v>
      </c>
      <c r="G61" s="17">
        <f t="shared" si="35"/>
        <v>4</v>
      </c>
      <c r="H61" s="17">
        <f t="shared" si="35"/>
        <v>5</v>
      </c>
      <c r="I61" s="17">
        <f t="shared" si="35"/>
        <v>6</v>
      </c>
      <c r="K61" s="6" t="s">
        <v>30</v>
      </c>
      <c r="M61" s="18">
        <f>IFERROR(DATE(Year,B60,F61)+61,"")</f>
        <v>42646</v>
      </c>
      <c r="O61" s="473" t="s">
        <v>52</v>
      </c>
      <c r="P61" s="476"/>
      <c r="Q61" s="8">
        <f>IFERROR(WEEKNUM(DATE(Year,B60,H61)),"")</f>
        <v>32</v>
      </c>
      <c r="R61" s="64"/>
      <c r="S61" s="66">
        <v>9500</v>
      </c>
      <c r="T61" s="70"/>
      <c r="U61" s="65"/>
    </row>
    <row r="62" spans="1:21" ht="18.75" customHeight="1" x14ac:dyDescent="0.4">
      <c r="B62" s="10"/>
      <c r="C62" s="16">
        <f>I61+1</f>
        <v>7</v>
      </c>
      <c r="D62" s="16">
        <f t="shared" ref="D62:I62" si="36">C62+1</f>
        <v>8</v>
      </c>
      <c r="E62" s="16">
        <f t="shared" si="36"/>
        <v>9</v>
      </c>
      <c r="F62" s="16">
        <f t="shared" si="36"/>
        <v>10</v>
      </c>
      <c r="G62" s="16">
        <f t="shared" si="36"/>
        <v>11</v>
      </c>
      <c r="H62" s="7">
        <f t="shared" si="36"/>
        <v>12</v>
      </c>
      <c r="I62" s="7">
        <f t="shared" si="36"/>
        <v>13</v>
      </c>
      <c r="K62" s="10" t="s">
        <v>31</v>
      </c>
      <c r="M62" s="18">
        <f>IFERROR(DATE(Year,B60,G62)+61,"")</f>
        <v>42654</v>
      </c>
      <c r="O62" s="474" t="s">
        <v>53</v>
      </c>
      <c r="P62" s="475"/>
      <c r="Q62" s="8">
        <f>IFERROR(WEEKNUM(DATE(Year,B60,H62)),"")</f>
        <v>33</v>
      </c>
      <c r="R62" s="64"/>
      <c r="S62" s="66">
        <v>9500</v>
      </c>
      <c r="T62" s="70"/>
      <c r="U62" s="65"/>
    </row>
    <row r="63" spans="1:21" ht="18.75" customHeight="1" x14ac:dyDescent="0.4">
      <c r="B63" s="10"/>
      <c r="C63" s="7">
        <f>I62+1</f>
        <v>14</v>
      </c>
      <c r="D63" s="7">
        <f t="shared" ref="D63:I63" si="37">C63+1</f>
        <v>15</v>
      </c>
      <c r="E63" s="7">
        <f t="shared" si="37"/>
        <v>16</v>
      </c>
      <c r="F63" s="7">
        <f t="shared" si="37"/>
        <v>17</v>
      </c>
      <c r="G63" s="7">
        <f t="shared" si="37"/>
        <v>18</v>
      </c>
      <c r="H63" s="11">
        <f t="shared" si="37"/>
        <v>19</v>
      </c>
      <c r="I63" s="11">
        <f t="shared" si="37"/>
        <v>20</v>
      </c>
      <c r="K63" s="10" t="s">
        <v>18</v>
      </c>
      <c r="M63" s="10"/>
      <c r="O63" s="474"/>
      <c r="P63" s="475"/>
      <c r="Q63" s="8">
        <f>IFERROR(WEEKNUM(DATE(Year,B60,H63)),"")</f>
        <v>34</v>
      </c>
      <c r="R63" s="64"/>
      <c r="S63" s="65"/>
      <c r="T63" s="70"/>
      <c r="U63" s="65"/>
    </row>
    <row r="64" spans="1:21" ht="18.75" customHeight="1" x14ac:dyDescent="0.4">
      <c r="B64" s="10"/>
      <c r="C64" s="11">
        <f>I63+1</f>
        <v>21</v>
      </c>
      <c r="D64" s="7">
        <f t="shared" ref="D64:I64" si="38">C64+1</f>
        <v>22</v>
      </c>
      <c r="E64" s="7">
        <f t="shared" si="38"/>
        <v>23</v>
      </c>
      <c r="F64" s="7">
        <f t="shared" si="38"/>
        <v>24</v>
      </c>
      <c r="G64" s="7">
        <f t="shared" si="38"/>
        <v>25</v>
      </c>
      <c r="H64" s="7">
        <f t="shared" si="38"/>
        <v>26</v>
      </c>
      <c r="I64" s="11">
        <f t="shared" si="38"/>
        <v>27</v>
      </c>
      <c r="K64" s="10" t="s">
        <v>19</v>
      </c>
      <c r="M64" s="10"/>
      <c r="O64" s="474"/>
      <c r="P64" s="475"/>
      <c r="Q64" s="8">
        <f>IFERROR(WEEKNUM(DATE(Year,B60,H64)),"")</f>
        <v>35</v>
      </c>
      <c r="R64" s="64"/>
      <c r="S64" s="65"/>
      <c r="T64" s="70"/>
      <c r="U64" s="65"/>
    </row>
    <row r="65" spans="1:22" ht="18.75" customHeight="1" x14ac:dyDescent="0.4">
      <c r="B65" s="10"/>
      <c r="C65" s="11">
        <f>I64+1</f>
        <v>28</v>
      </c>
      <c r="D65" s="7">
        <f t="shared" ref="D65:I65" si="39">IF(C65="","",IF(C65+1&gt;31,"",C65+1))</f>
        <v>29</v>
      </c>
      <c r="E65" s="7">
        <f t="shared" si="39"/>
        <v>30</v>
      </c>
      <c r="F65" s="7">
        <f t="shared" si="39"/>
        <v>31</v>
      </c>
      <c r="G65" s="7" t="str">
        <f t="shared" si="39"/>
        <v/>
      </c>
      <c r="H65" s="7" t="str">
        <f t="shared" si="39"/>
        <v/>
      </c>
      <c r="I65" s="7" t="str">
        <f t="shared" si="39"/>
        <v/>
      </c>
      <c r="K65" s="10"/>
      <c r="M65" s="10"/>
      <c r="O65" s="474"/>
      <c r="P65" s="475"/>
      <c r="Q65" s="8" t="str">
        <f>IFERROR(WEEKNUM(DATE(Year,B60,H65)),"")</f>
        <v/>
      </c>
      <c r="R65" s="64"/>
      <c r="S65" s="65"/>
      <c r="T65" s="70"/>
      <c r="U65" s="65"/>
    </row>
    <row r="66" spans="1:22" ht="18.75" customHeight="1" x14ac:dyDescent="0.4">
      <c r="B66" s="6"/>
      <c r="C66" s="7" t="str">
        <f>IF(I65="","",IF(I65+1&gt;31,"",I65+1))</f>
        <v/>
      </c>
      <c r="D66" s="7" t="str">
        <f t="shared" ref="D66:I66" si="40">IF(C66="","",IF(C66+1&gt;31,"",C66+1))</f>
        <v/>
      </c>
      <c r="E66" s="7" t="str">
        <f t="shared" si="40"/>
        <v/>
      </c>
      <c r="F66" s="7" t="str">
        <f t="shared" si="40"/>
        <v/>
      </c>
      <c r="G66" s="7" t="str">
        <f t="shared" si="40"/>
        <v/>
      </c>
      <c r="H66" s="7" t="str">
        <f t="shared" si="40"/>
        <v/>
      </c>
      <c r="I66" s="7" t="str">
        <f t="shared" si="40"/>
        <v/>
      </c>
      <c r="K66" s="6"/>
      <c r="M66" s="6"/>
      <c r="O66" s="473"/>
      <c r="P66" s="473"/>
      <c r="Q66" s="8" t="str">
        <f>IFERROR(WEEKNUM(DATE(Year,B60,H66)),"")</f>
        <v/>
      </c>
      <c r="R66" s="64"/>
      <c r="S66" s="65"/>
      <c r="T66" s="70"/>
      <c r="U66" s="65"/>
    </row>
    <row r="67" spans="1:22" ht="9" customHeight="1" x14ac:dyDescent="0.4">
      <c r="R67" s="64"/>
      <c r="S67" s="65"/>
      <c r="T67" s="70"/>
      <c r="U67" s="65"/>
    </row>
    <row r="68" spans="1:22" ht="18.75" customHeight="1" x14ac:dyDescent="0.65">
      <c r="A68" s="5" t="s">
        <v>11</v>
      </c>
      <c r="B68" s="5">
        <f>VLOOKUP(A68,Sheet1!$B$4:$C$15,2,FALSE)</f>
        <v>9</v>
      </c>
      <c r="C68" s="2" t="s">
        <v>0</v>
      </c>
      <c r="D68" s="3" t="s">
        <v>1</v>
      </c>
      <c r="E68" s="3" t="s">
        <v>2</v>
      </c>
      <c r="F68" s="3" t="s">
        <v>3</v>
      </c>
      <c r="G68" s="3" t="s">
        <v>2</v>
      </c>
      <c r="H68" s="3" t="s">
        <v>4</v>
      </c>
      <c r="I68" s="4" t="s">
        <v>0</v>
      </c>
      <c r="K68" s="6"/>
      <c r="M68" s="6"/>
      <c r="O68" s="6"/>
      <c r="R68" s="64"/>
      <c r="S68" s="65"/>
      <c r="T68" s="70"/>
      <c r="U68" s="65"/>
    </row>
    <row r="69" spans="1:22" ht="18.75" customHeight="1" x14ac:dyDescent="0.4">
      <c r="B69" s="6"/>
      <c r="C69" s="7" t="str">
        <f t="shared" ref="C69:I69" si="41">IF(B69&lt;&gt;"",B69+1,IF(COLUMN(A$3)&gt;=SepStart,1,""))</f>
        <v/>
      </c>
      <c r="D69" s="7" t="str">
        <f t="shared" si="41"/>
        <v/>
      </c>
      <c r="E69" s="7" t="str">
        <f t="shared" si="41"/>
        <v/>
      </c>
      <c r="F69" s="7" t="str">
        <f t="shared" si="41"/>
        <v/>
      </c>
      <c r="G69" s="15">
        <f t="shared" si="41"/>
        <v>1</v>
      </c>
      <c r="H69" s="7">
        <f t="shared" si="41"/>
        <v>2</v>
      </c>
      <c r="I69" s="7">
        <f t="shared" si="41"/>
        <v>3</v>
      </c>
      <c r="K69" s="6" t="s">
        <v>35</v>
      </c>
      <c r="M69" s="6"/>
      <c r="O69" s="473"/>
      <c r="P69" s="473"/>
      <c r="Q69" s="8">
        <f>IFERROR(WEEKNUM(DATE(Year,B68,H69)),"")</f>
        <v>36</v>
      </c>
      <c r="R69" s="64"/>
      <c r="S69" s="65"/>
      <c r="T69" s="70"/>
      <c r="U69" s="65"/>
    </row>
    <row r="70" spans="1:22" ht="18.75" customHeight="1" x14ac:dyDescent="0.4">
      <c r="B70" s="6"/>
      <c r="C70" s="7">
        <f>I69+1</f>
        <v>4</v>
      </c>
      <c r="D70" s="7">
        <f t="shared" ref="D70:I70" si="42">C70+1</f>
        <v>5</v>
      </c>
      <c r="E70" s="7">
        <f t="shared" si="42"/>
        <v>6</v>
      </c>
      <c r="F70" s="24">
        <f t="shared" si="42"/>
        <v>7</v>
      </c>
      <c r="G70" s="7">
        <f t="shared" si="42"/>
        <v>8</v>
      </c>
      <c r="H70" s="7">
        <f t="shared" si="42"/>
        <v>9</v>
      </c>
      <c r="I70" s="7">
        <f t="shared" si="42"/>
        <v>10</v>
      </c>
      <c r="K70" s="6"/>
      <c r="M70" s="6"/>
      <c r="O70" s="473"/>
      <c r="P70" s="473"/>
      <c r="Q70" s="8">
        <f>IFERROR(WEEKNUM(DATE(Year,B68,H70)),"")</f>
        <v>37</v>
      </c>
      <c r="R70" s="64"/>
      <c r="S70" s="65"/>
      <c r="T70" s="70"/>
      <c r="U70" s="65"/>
    </row>
    <row r="71" spans="1:22" ht="18.75" customHeight="1" x14ac:dyDescent="0.4">
      <c r="B71" s="6"/>
      <c r="C71" s="7">
        <f>I70+1</f>
        <v>11</v>
      </c>
      <c r="D71" s="23">
        <f t="shared" ref="D71:I71" si="43">C71+1</f>
        <v>12</v>
      </c>
      <c r="E71" s="12">
        <f t="shared" si="43"/>
        <v>13</v>
      </c>
      <c r="F71" s="12">
        <f t="shared" si="43"/>
        <v>14</v>
      </c>
      <c r="G71" s="14">
        <f t="shared" si="43"/>
        <v>15</v>
      </c>
      <c r="H71" s="14">
        <f t="shared" si="43"/>
        <v>16</v>
      </c>
      <c r="I71" s="14">
        <f t="shared" si="43"/>
        <v>17</v>
      </c>
      <c r="K71" s="6" t="s">
        <v>111</v>
      </c>
      <c r="M71" s="6"/>
      <c r="O71" s="473"/>
      <c r="P71" s="473"/>
      <c r="Q71" s="8">
        <f>IFERROR(WEEKNUM(DATE(Year,B68,H71)),"")</f>
        <v>38</v>
      </c>
      <c r="R71" s="64">
        <v>270000</v>
      </c>
      <c r="S71" s="65"/>
      <c r="T71" s="70">
        <v>2000</v>
      </c>
      <c r="U71" s="65"/>
      <c r="V71" s="1" t="s">
        <v>121</v>
      </c>
    </row>
    <row r="72" spans="1:22" ht="18.75" customHeight="1" x14ac:dyDescent="0.4">
      <c r="B72" s="6"/>
      <c r="C72" s="15">
        <f>I71+1</f>
        <v>18</v>
      </c>
      <c r="D72" s="15">
        <f t="shared" ref="D72:I72" si="44">C72+1</f>
        <v>19</v>
      </c>
      <c r="E72" s="25">
        <f t="shared" si="44"/>
        <v>20</v>
      </c>
      <c r="F72" s="26">
        <f t="shared" si="44"/>
        <v>21</v>
      </c>
      <c r="G72" s="26">
        <f t="shared" si="44"/>
        <v>22</v>
      </c>
      <c r="H72" s="16">
        <f t="shared" si="44"/>
        <v>23</v>
      </c>
      <c r="I72" s="16">
        <f t="shared" si="44"/>
        <v>24</v>
      </c>
      <c r="K72" s="6" t="s">
        <v>36</v>
      </c>
      <c r="O72" s="1" t="s">
        <v>123</v>
      </c>
      <c r="Q72" s="8">
        <f>IFERROR(WEEKNUM(DATE(Year,B68,H72)),"")</f>
        <v>39</v>
      </c>
      <c r="R72" s="64"/>
      <c r="S72" s="71">
        <v>29968</v>
      </c>
      <c r="T72" s="70">
        <v>20911</v>
      </c>
      <c r="U72" s="65"/>
      <c r="V72" s="1" t="s">
        <v>121</v>
      </c>
    </row>
    <row r="73" spans="1:22" ht="18.75" customHeight="1" x14ac:dyDescent="0.4">
      <c r="B73" s="6"/>
      <c r="C73" s="16">
        <f>I72+1</f>
        <v>25</v>
      </c>
      <c r="D73" s="16">
        <f t="shared" ref="D73:I74" si="45">IF(C73="","",IF(C73+1&gt;30,"",C73+1))</f>
        <v>26</v>
      </c>
      <c r="E73" s="16">
        <f t="shared" si="45"/>
        <v>27</v>
      </c>
      <c r="F73" s="26">
        <f t="shared" si="45"/>
        <v>28</v>
      </c>
      <c r="G73" s="26">
        <f t="shared" si="45"/>
        <v>29</v>
      </c>
      <c r="H73" s="16">
        <f t="shared" si="45"/>
        <v>30</v>
      </c>
      <c r="I73" s="7" t="str">
        <f t="shared" si="45"/>
        <v/>
      </c>
      <c r="K73" s="6" t="s">
        <v>43</v>
      </c>
      <c r="M73" s="18">
        <f>IFERROR(DATE(Year,B68,E73)+61,"")</f>
        <v>42701</v>
      </c>
      <c r="O73" s="474" t="s">
        <v>54</v>
      </c>
      <c r="P73" s="474"/>
      <c r="Q73" s="8">
        <f>IFERROR(WEEKNUM(DATE(Year,B68,H73)),"")</f>
        <v>40</v>
      </c>
      <c r="R73" s="64">
        <v>60000</v>
      </c>
      <c r="S73" s="65"/>
      <c r="T73" s="70"/>
      <c r="U73" s="65"/>
    </row>
    <row r="74" spans="1:22" ht="18.75" customHeight="1" x14ac:dyDescent="0.4">
      <c r="B74" s="6"/>
      <c r="C74" s="7" t="str">
        <f>IF(I73="","",IF(I73+1&gt;31,"",I73+1))</f>
        <v/>
      </c>
      <c r="D74" s="7" t="str">
        <f t="shared" si="45"/>
        <v/>
      </c>
      <c r="E74" s="7" t="str">
        <f t="shared" si="45"/>
        <v/>
      </c>
      <c r="F74" s="7" t="str">
        <f t="shared" si="45"/>
        <v/>
      </c>
      <c r="G74" s="7" t="str">
        <f t="shared" si="45"/>
        <v/>
      </c>
      <c r="H74" s="7" t="str">
        <f t="shared" si="45"/>
        <v/>
      </c>
      <c r="I74" s="7" t="str">
        <f t="shared" si="45"/>
        <v/>
      </c>
      <c r="K74" s="6"/>
      <c r="M74" s="6"/>
      <c r="O74" s="473" t="s">
        <v>113</v>
      </c>
      <c r="P74" s="473"/>
      <c r="Q74" s="8" t="str">
        <f>IFERROR(WEEKNUM(DATE(Year,B68,H74)),"")</f>
        <v/>
      </c>
      <c r="R74" s="64">
        <v>48460</v>
      </c>
      <c r="S74" s="65"/>
      <c r="T74" s="70"/>
      <c r="U74" s="65"/>
    </row>
    <row r="75" spans="1:22" ht="9" customHeight="1" x14ac:dyDescent="0.4">
      <c r="R75" s="64"/>
      <c r="S75" s="65"/>
      <c r="T75" s="70"/>
      <c r="U75" s="65"/>
    </row>
    <row r="76" spans="1:22" ht="18.75" customHeight="1" x14ac:dyDescent="0.65">
      <c r="A76" s="5" t="s">
        <v>14</v>
      </c>
      <c r="B76" s="5">
        <f>VLOOKUP(A76,Sheet1!$B$4:$C$15,2,FALSE)</f>
        <v>10</v>
      </c>
      <c r="C76" s="2" t="s">
        <v>0</v>
      </c>
      <c r="D76" s="3" t="s">
        <v>1</v>
      </c>
      <c r="E76" s="3" t="s">
        <v>2</v>
      </c>
      <c r="F76" s="3" t="s">
        <v>3</v>
      </c>
      <c r="G76" s="3" t="s">
        <v>2</v>
      </c>
      <c r="H76" s="3" t="s">
        <v>4</v>
      </c>
      <c r="I76" s="4" t="s">
        <v>0</v>
      </c>
      <c r="K76" s="6"/>
      <c r="M76" s="6"/>
      <c r="O76" s="473" t="s">
        <v>114</v>
      </c>
      <c r="P76" s="473"/>
      <c r="R76" s="64">
        <v>96920</v>
      </c>
      <c r="S76" s="65"/>
      <c r="T76" s="70"/>
      <c r="U76" s="65"/>
    </row>
    <row r="77" spans="1:22" ht="18.75" customHeight="1" x14ac:dyDescent="0.4">
      <c r="B77" s="6"/>
      <c r="C77" s="7" t="str">
        <f t="shared" ref="C77:I77" si="46">IF(B77&lt;&gt;"",B77+1,IF(COLUMN(A$3)&gt;=OctStart,1,""))</f>
        <v/>
      </c>
      <c r="D77" s="7" t="str">
        <f t="shared" si="46"/>
        <v/>
      </c>
      <c r="E77" s="7" t="str">
        <f t="shared" si="46"/>
        <v/>
      </c>
      <c r="F77" s="7" t="str">
        <f t="shared" si="46"/>
        <v/>
      </c>
      <c r="G77" s="7" t="str">
        <f t="shared" si="46"/>
        <v/>
      </c>
      <c r="H77" s="7" t="str">
        <f t="shared" si="46"/>
        <v/>
      </c>
      <c r="I77" s="27">
        <f t="shared" si="46"/>
        <v>1</v>
      </c>
      <c r="K77" s="6" t="s">
        <v>32</v>
      </c>
      <c r="M77" s="6"/>
      <c r="O77" s="473"/>
      <c r="P77" s="473"/>
      <c r="Q77" s="8" t="str">
        <f>IFERROR(WEEKNUM(DATE(Year,B76,H77)),"")</f>
        <v/>
      </c>
      <c r="R77" s="64"/>
      <c r="S77" s="65"/>
      <c r="T77" s="70"/>
      <c r="U77" s="65"/>
    </row>
    <row r="78" spans="1:22" ht="18.75" customHeight="1" x14ac:dyDescent="0.4">
      <c r="B78" s="6"/>
      <c r="C78" s="27">
        <f>I77+1</f>
        <v>2</v>
      </c>
      <c r="D78" s="27">
        <f t="shared" ref="D78:I78" si="47">C78+1</f>
        <v>3</v>
      </c>
      <c r="E78" s="27">
        <f t="shared" si="47"/>
        <v>4</v>
      </c>
      <c r="F78" s="27">
        <f t="shared" si="47"/>
        <v>5</v>
      </c>
      <c r="G78" s="27">
        <f t="shared" si="47"/>
        <v>6</v>
      </c>
      <c r="H78" s="27">
        <f t="shared" si="47"/>
        <v>7</v>
      </c>
      <c r="I78" s="27">
        <f t="shared" si="47"/>
        <v>8</v>
      </c>
      <c r="K78" s="6"/>
      <c r="M78" s="6"/>
      <c r="O78" s="473"/>
      <c r="P78" s="473"/>
      <c r="Q78" s="8">
        <f>IFERROR(WEEKNUM(DATE(Year,B76,H78)),"")</f>
        <v>41</v>
      </c>
      <c r="R78" s="64"/>
      <c r="S78" s="65"/>
      <c r="T78" s="70"/>
      <c r="U78" s="65"/>
    </row>
    <row r="79" spans="1:22" ht="18.75" customHeight="1" x14ac:dyDescent="0.4">
      <c r="B79" s="6"/>
      <c r="C79" s="7">
        <f>I78+1</f>
        <v>9</v>
      </c>
      <c r="D79" s="16">
        <f t="shared" ref="D79:I79" si="48">C79+1</f>
        <v>10</v>
      </c>
      <c r="E79" s="16">
        <f t="shared" si="48"/>
        <v>11</v>
      </c>
      <c r="F79" s="16">
        <f t="shared" si="48"/>
        <v>12</v>
      </c>
      <c r="G79" s="16">
        <f t="shared" si="48"/>
        <v>13</v>
      </c>
      <c r="H79" s="16">
        <f t="shared" si="48"/>
        <v>14</v>
      </c>
      <c r="I79" s="17">
        <f t="shared" si="48"/>
        <v>15</v>
      </c>
      <c r="K79" s="28" t="s">
        <v>44</v>
      </c>
      <c r="M79" s="21">
        <f>IFERROR(DATE(Year,B76,H79)+60,"")</f>
        <v>42717</v>
      </c>
      <c r="O79" s="473" t="s">
        <v>124</v>
      </c>
      <c r="P79" s="473"/>
      <c r="Q79" s="8">
        <f>IFERROR(WEEKNUM(DATE(Year,B76,H79)),"")</f>
        <v>42</v>
      </c>
      <c r="R79" s="64">
        <v>79000</v>
      </c>
      <c r="S79" s="65"/>
      <c r="T79" s="70"/>
      <c r="U79" s="65"/>
    </row>
    <row r="80" spans="1:22" ht="18.75" customHeight="1" x14ac:dyDescent="0.4">
      <c r="B80" s="6"/>
      <c r="C80" s="15">
        <f>I79+1</f>
        <v>16</v>
      </c>
      <c r="D80" s="15">
        <f t="shared" ref="D80:I80" si="49">C80+1</f>
        <v>17</v>
      </c>
      <c r="E80" s="15">
        <f t="shared" si="49"/>
        <v>18</v>
      </c>
      <c r="F80" s="30">
        <f t="shared" si="49"/>
        <v>19</v>
      </c>
      <c r="G80" s="30">
        <f t="shared" si="49"/>
        <v>20</v>
      </c>
      <c r="H80" s="17">
        <f t="shared" si="49"/>
        <v>21</v>
      </c>
      <c r="I80" s="16">
        <f t="shared" si="49"/>
        <v>22</v>
      </c>
      <c r="K80" s="28" t="s">
        <v>47</v>
      </c>
      <c r="M80" s="21" t="s">
        <v>115</v>
      </c>
      <c r="O80" s="473" t="s">
        <v>112</v>
      </c>
      <c r="P80" s="473"/>
      <c r="Q80" s="8">
        <f>IFERROR(WEEKNUM(DATE(Year,B76,H80)),"")</f>
        <v>43</v>
      </c>
      <c r="R80" s="64">
        <v>25000</v>
      </c>
      <c r="S80" s="67">
        <v>26840</v>
      </c>
      <c r="T80" s="70"/>
      <c r="U80" s="65"/>
    </row>
    <row r="81" spans="1:21" ht="18.75" customHeight="1" x14ac:dyDescent="0.4">
      <c r="B81" s="6"/>
      <c r="C81" s="16">
        <f>I80+1</f>
        <v>23</v>
      </c>
      <c r="D81" s="16">
        <f t="shared" ref="D81:I82" si="50">IF(C81="","",IF(C81+1&gt;31,"",C81+1))</f>
        <v>24</v>
      </c>
      <c r="E81" s="16">
        <f t="shared" si="50"/>
        <v>25</v>
      </c>
      <c r="F81" s="16">
        <f t="shared" si="50"/>
        <v>26</v>
      </c>
      <c r="G81" s="29">
        <f t="shared" si="50"/>
        <v>27</v>
      </c>
      <c r="H81" s="29">
        <f t="shared" si="50"/>
        <v>28</v>
      </c>
      <c r="I81" s="29">
        <f t="shared" si="50"/>
        <v>29</v>
      </c>
      <c r="K81" s="6" t="s">
        <v>110</v>
      </c>
      <c r="M81" s="21">
        <f>IFERROR(DATE(Year,B76,F81)+60,"")</f>
        <v>42729</v>
      </c>
      <c r="O81" s="473" t="s">
        <v>55</v>
      </c>
      <c r="P81" s="473"/>
      <c r="Q81" s="8">
        <f>IFERROR(WEEKNUM(DATE(Year,B76,H81)),"")</f>
        <v>44</v>
      </c>
      <c r="R81" s="64">
        <v>70000</v>
      </c>
      <c r="S81" s="65"/>
      <c r="T81" s="70"/>
      <c r="U81" s="65"/>
    </row>
    <row r="82" spans="1:21" ht="18.75" customHeight="1" x14ac:dyDescent="0.4">
      <c r="B82" s="6"/>
      <c r="C82" s="29">
        <f>IF(I81="","",IF(I81+1&gt;31,"",I81+1))</f>
        <v>30</v>
      </c>
      <c r="D82" s="29">
        <f t="shared" si="50"/>
        <v>31</v>
      </c>
      <c r="E82" s="7" t="str">
        <f t="shared" si="50"/>
        <v/>
      </c>
      <c r="F82" s="7" t="str">
        <f t="shared" si="50"/>
        <v/>
      </c>
      <c r="G82" s="7" t="str">
        <f t="shared" si="50"/>
        <v/>
      </c>
      <c r="H82" s="7" t="str">
        <f t="shared" si="50"/>
        <v/>
      </c>
      <c r="I82" s="7" t="str">
        <f t="shared" si="50"/>
        <v/>
      </c>
      <c r="K82" s="6" t="s">
        <v>45</v>
      </c>
      <c r="M82" s="21">
        <f>IFERROR(DATE(Year,B76,D82)+60,"")</f>
        <v>42734</v>
      </c>
      <c r="O82" s="473" t="s">
        <v>56</v>
      </c>
      <c r="P82" s="473"/>
      <c r="Q82" s="8" t="str">
        <f>IFERROR(WEEKNUM(DATE(Year,B76,H82)),"")</f>
        <v/>
      </c>
      <c r="R82" s="64">
        <v>160000</v>
      </c>
      <c r="S82" s="65"/>
      <c r="T82" s="70">
        <v>18750</v>
      </c>
      <c r="U82" s="65"/>
    </row>
    <row r="83" spans="1:21" ht="9" customHeight="1" x14ac:dyDescent="0.4">
      <c r="R83" s="64"/>
      <c r="S83" s="65"/>
      <c r="T83" s="70"/>
      <c r="U83" s="65"/>
    </row>
    <row r="84" spans="1:21" ht="18.75" customHeight="1" x14ac:dyDescent="0.65">
      <c r="A84" s="5" t="s">
        <v>15</v>
      </c>
      <c r="B84" s="5">
        <f>VLOOKUP(A84,Sheet1!$B$4:$C$15,2,FALSE)</f>
        <v>11</v>
      </c>
      <c r="C84" s="2" t="s">
        <v>0</v>
      </c>
      <c r="D84" s="3" t="s">
        <v>1</v>
      </c>
      <c r="E84" s="3" t="s">
        <v>2</v>
      </c>
      <c r="F84" s="3" t="s">
        <v>3</v>
      </c>
      <c r="G84" s="3" t="s">
        <v>2</v>
      </c>
      <c r="H84" s="3" t="s">
        <v>4</v>
      </c>
      <c r="I84" s="4" t="s">
        <v>0</v>
      </c>
      <c r="K84" s="6"/>
      <c r="M84" s="6"/>
      <c r="O84" s="6"/>
      <c r="R84" s="64"/>
      <c r="S84" s="65"/>
      <c r="T84" s="70"/>
      <c r="U84" s="65"/>
    </row>
    <row r="85" spans="1:21" ht="18.75" customHeight="1" x14ac:dyDescent="0.4">
      <c r="B85" s="6"/>
      <c r="C85" s="7" t="str">
        <f t="shared" ref="C85:I85" si="51">IF(B85&lt;&gt;"",B85+1,IF(COLUMN(A$3)&gt;=NovStart,1,""))</f>
        <v/>
      </c>
      <c r="D85" s="7" t="str">
        <f t="shared" si="51"/>
        <v/>
      </c>
      <c r="E85" s="30">
        <f t="shared" si="51"/>
        <v>1</v>
      </c>
      <c r="F85" s="30">
        <f t="shared" si="51"/>
        <v>2</v>
      </c>
      <c r="G85" s="17">
        <f t="shared" si="51"/>
        <v>3</v>
      </c>
      <c r="H85" s="7">
        <f t="shared" si="51"/>
        <v>4</v>
      </c>
      <c r="I85" s="7">
        <f t="shared" si="51"/>
        <v>5</v>
      </c>
      <c r="K85" s="6" t="s">
        <v>46</v>
      </c>
      <c r="M85" s="6"/>
      <c r="O85" s="473"/>
      <c r="P85" s="473"/>
      <c r="Q85" s="8">
        <f>IFERROR(WEEKNUM(DATE(Year,B84,H85)),"")</f>
        <v>45</v>
      </c>
      <c r="R85" s="64"/>
      <c r="S85" s="65"/>
      <c r="T85" s="70"/>
      <c r="U85" s="65"/>
    </row>
    <row r="86" spans="1:21" ht="18.75" customHeight="1" x14ac:dyDescent="0.4">
      <c r="B86" s="6"/>
      <c r="C86" s="7">
        <f>I85+1</f>
        <v>6</v>
      </c>
      <c r="D86" s="7">
        <f t="shared" ref="D86:I86" si="52">C86+1</f>
        <v>7</v>
      </c>
      <c r="E86" s="7">
        <f t="shared" si="52"/>
        <v>8</v>
      </c>
      <c r="F86" s="7">
        <f t="shared" si="52"/>
        <v>9</v>
      </c>
      <c r="G86" s="7">
        <f t="shared" si="52"/>
        <v>10</v>
      </c>
      <c r="H86" s="7">
        <f t="shared" si="52"/>
        <v>11</v>
      </c>
      <c r="I86" s="7">
        <f t="shared" si="52"/>
        <v>12</v>
      </c>
      <c r="K86" s="6"/>
      <c r="M86" s="6"/>
      <c r="O86" s="473"/>
      <c r="P86" s="473"/>
      <c r="Q86" s="8">
        <f>IFERROR(WEEKNUM(DATE(Year,B84,H86)),"")</f>
        <v>46</v>
      </c>
      <c r="R86" s="64"/>
      <c r="S86" s="65"/>
      <c r="T86" s="70"/>
      <c r="U86" s="65"/>
    </row>
    <row r="87" spans="1:21" ht="18.75" customHeight="1" x14ac:dyDescent="0.4">
      <c r="B87" s="6"/>
      <c r="C87" s="7">
        <f>I86+1</f>
        <v>13</v>
      </c>
      <c r="D87" s="7">
        <f t="shared" ref="D87:I87" si="53">C87+1</f>
        <v>14</v>
      </c>
      <c r="E87" s="7">
        <f t="shared" si="53"/>
        <v>15</v>
      </c>
      <c r="F87" s="15">
        <f t="shared" si="53"/>
        <v>16</v>
      </c>
      <c r="G87" s="15">
        <f t="shared" si="53"/>
        <v>17</v>
      </c>
      <c r="H87" s="15">
        <f t="shared" si="53"/>
        <v>18</v>
      </c>
      <c r="I87" s="7">
        <f t="shared" si="53"/>
        <v>19</v>
      </c>
      <c r="K87" s="6" t="s">
        <v>34</v>
      </c>
      <c r="M87" s="6"/>
      <c r="O87" s="473"/>
      <c r="P87" s="473"/>
      <c r="Q87" s="8">
        <f>IFERROR(WEEKNUM(DATE(Year,B84,H87)),"")</f>
        <v>47</v>
      </c>
      <c r="R87" s="64"/>
      <c r="S87" s="67">
        <f>3900+4500</f>
        <v>8400</v>
      </c>
      <c r="T87" s="70"/>
      <c r="U87" s="65"/>
    </row>
    <row r="88" spans="1:21" ht="18.75" customHeight="1" x14ac:dyDescent="0.4">
      <c r="B88" s="6"/>
      <c r="C88" s="7">
        <f>I87+1</f>
        <v>20</v>
      </c>
      <c r="D88" s="7">
        <f t="shared" ref="D88:I88" si="54">C88+1</f>
        <v>21</v>
      </c>
      <c r="E88" s="7">
        <f t="shared" si="54"/>
        <v>22</v>
      </c>
      <c r="F88" s="22">
        <f t="shared" si="54"/>
        <v>23</v>
      </c>
      <c r="G88" s="22">
        <f t="shared" si="54"/>
        <v>24</v>
      </c>
      <c r="H88" s="22">
        <f t="shared" si="54"/>
        <v>25</v>
      </c>
      <c r="I88" s="22">
        <f t="shared" si="54"/>
        <v>26</v>
      </c>
      <c r="K88" s="6" t="s">
        <v>20</v>
      </c>
      <c r="M88" s="6"/>
      <c r="O88" s="473"/>
      <c r="P88" s="473"/>
      <c r="Q88" s="8">
        <f>IFERROR(WEEKNUM(DATE(Year,B84,H88)),"")</f>
        <v>48</v>
      </c>
      <c r="R88" s="64"/>
      <c r="S88" s="65"/>
      <c r="T88" s="70"/>
      <c r="U88" s="65"/>
    </row>
    <row r="89" spans="1:21" ht="18.75" customHeight="1" x14ac:dyDescent="0.4">
      <c r="B89" s="6"/>
      <c r="C89" s="22">
        <f>I88+1</f>
        <v>27</v>
      </c>
      <c r="D89" s="7">
        <f t="shared" ref="D89:I90" si="55">IF(C89="","",IF(C89+1&gt;30,"",C89+1))</f>
        <v>28</v>
      </c>
      <c r="E89" s="7">
        <f t="shared" si="55"/>
        <v>29</v>
      </c>
      <c r="F89" s="7">
        <f t="shared" si="55"/>
        <v>30</v>
      </c>
      <c r="G89" s="7" t="str">
        <f t="shared" si="55"/>
        <v/>
      </c>
      <c r="H89" s="7" t="str">
        <f t="shared" si="55"/>
        <v/>
      </c>
      <c r="I89" s="7" t="str">
        <f t="shared" si="55"/>
        <v/>
      </c>
      <c r="K89" s="6"/>
      <c r="M89" s="6"/>
      <c r="O89" s="473"/>
      <c r="P89" s="473"/>
      <c r="Q89" s="8" t="str">
        <f>IFERROR(WEEKNUM(DATE(Year,B84,H89)),"")</f>
        <v/>
      </c>
      <c r="R89" s="64"/>
      <c r="S89" s="65"/>
      <c r="T89" s="70"/>
      <c r="U89" s="65"/>
    </row>
    <row r="90" spans="1:21" ht="18.75" customHeight="1" x14ac:dyDescent="0.4">
      <c r="B90" s="6"/>
      <c r="C90" s="7" t="str">
        <f>IF(I89="","",IF(I89+1&gt;31,"",I89+1))</f>
        <v/>
      </c>
      <c r="D90" s="7" t="str">
        <f t="shared" si="55"/>
        <v/>
      </c>
      <c r="E90" s="7" t="str">
        <f t="shared" si="55"/>
        <v/>
      </c>
      <c r="F90" s="7" t="str">
        <f t="shared" si="55"/>
        <v/>
      </c>
      <c r="G90" s="7" t="str">
        <f t="shared" si="55"/>
        <v/>
      </c>
      <c r="H90" s="7" t="str">
        <f t="shared" si="55"/>
        <v/>
      </c>
      <c r="I90" s="7" t="str">
        <f t="shared" si="55"/>
        <v/>
      </c>
      <c r="K90" s="6"/>
      <c r="M90" s="6"/>
      <c r="O90" s="473"/>
      <c r="P90" s="473"/>
      <c r="Q90" s="8" t="str">
        <f>IFERROR(WEEKNUM(DATE(Year,B84,H90)),"")</f>
        <v/>
      </c>
      <c r="R90" s="64"/>
      <c r="S90" s="65"/>
      <c r="T90" s="70"/>
      <c r="U90" s="65"/>
    </row>
    <row r="91" spans="1:21" ht="9" customHeight="1" x14ac:dyDescent="0.4">
      <c r="R91" s="64"/>
      <c r="S91" s="65"/>
      <c r="T91" s="70"/>
      <c r="U91" s="65"/>
    </row>
    <row r="92" spans="1:21" ht="18.75" customHeight="1" x14ac:dyDescent="0.65">
      <c r="A92" s="5" t="s">
        <v>16</v>
      </c>
      <c r="B92" s="5">
        <f>VLOOKUP(A92,Sheet1!$B$4:$C$15,2,FALSE)</f>
        <v>12</v>
      </c>
      <c r="C92" s="2" t="s">
        <v>0</v>
      </c>
      <c r="D92" s="3" t="s">
        <v>1</v>
      </c>
      <c r="E92" s="3" t="s">
        <v>2</v>
      </c>
      <c r="F92" s="3" t="s">
        <v>3</v>
      </c>
      <c r="G92" s="3" t="s">
        <v>2</v>
      </c>
      <c r="H92" s="3" t="s">
        <v>4</v>
      </c>
      <c r="I92" s="4" t="s">
        <v>0</v>
      </c>
      <c r="K92" s="6"/>
      <c r="M92" s="6"/>
      <c r="O92" s="6"/>
      <c r="R92" s="64"/>
      <c r="S92" s="65"/>
      <c r="T92" s="70"/>
      <c r="U92" s="65"/>
    </row>
    <row r="93" spans="1:21" ht="18.75" customHeight="1" x14ac:dyDescent="0.4">
      <c r="B93" s="6"/>
      <c r="C93" s="7" t="str">
        <f t="shared" ref="C93:I93" si="56">IF(B93&lt;&gt;"",B93+1,IF(COLUMN(A$3)&gt;=DecStart,1,""))</f>
        <v/>
      </c>
      <c r="D93" s="7" t="str">
        <f t="shared" si="56"/>
        <v/>
      </c>
      <c r="E93" s="7" t="str">
        <f t="shared" si="56"/>
        <v/>
      </c>
      <c r="F93" s="7" t="str">
        <f t="shared" si="56"/>
        <v/>
      </c>
      <c r="G93" s="7">
        <f t="shared" si="56"/>
        <v>1</v>
      </c>
      <c r="H93" s="7">
        <f t="shared" si="56"/>
        <v>2</v>
      </c>
      <c r="I93" s="7">
        <f t="shared" si="56"/>
        <v>3</v>
      </c>
      <c r="K93" s="6" t="s">
        <v>60</v>
      </c>
      <c r="M93" s="18"/>
      <c r="O93" s="473"/>
      <c r="P93" s="473"/>
      <c r="Q93" s="8">
        <f>IFERROR(WEEKNUM(DATE(Year,B92,H93)),"")</f>
        <v>49</v>
      </c>
      <c r="R93" s="64"/>
      <c r="S93" s="65"/>
      <c r="T93" s="70"/>
      <c r="U93" s="65"/>
    </row>
    <row r="94" spans="1:21" ht="18.75" customHeight="1" x14ac:dyDescent="0.4">
      <c r="B94" s="6"/>
      <c r="C94" s="7">
        <f>I93+1</f>
        <v>4</v>
      </c>
      <c r="D94" s="7">
        <f>C94+1</f>
        <v>5</v>
      </c>
      <c r="E94" s="7">
        <f>D94+1</f>
        <v>6</v>
      </c>
      <c r="F94" s="12">
        <f t="shared" ref="D94:I95" si="57">E94+1</f>
        <v>7</v>
      </c>
      <c r="G94" s="12">
        <f t="shared" si="57"/>
        <v>8</v>
      </c>
      <c r="H94" s="12">
        <f t="shared" si="57"/>
        <v>9</v>
      </c>
      <c r="I94" s="12">
        <f t="shared" si="57"/>
        <v>10</v>
      </c>
      <c r="K94" s="6" t="s">
        <v>61</v>
      </c>
      <c r="M94" s="18"/>
      <c r="O94" s="473"/>
      <c r="P94" s="473"/>
      <c r="Q94" s="8">
        <f>IFERROR(WEEKNUM(DATE(Year,B92,H94)),"")</f>
        <v>50</v>
      </c>
      <c r="R94" s="64"/>
      <c r="S94" s="67">
        <v>13500</v>
      </c>
      <c r="T94" s="70"/>
      <c r="U94" s="65"/>
    </row>
    <row r="95" spans="1:21" ht="18.75" customHeight="1" x14ac:dyDescent="0.4">
      <c r="B95" s="6"/>
      <c r="C95" s="12">
        <f>I94+1</f>
        <v>11</v>
      </c>
      <c r="D95" s="12">
        <f t="shared" si="57"/>
        <v>12</v>
      </c>
      <c r="E95" s="12">
        <f t="shared" ref="D95:I96" si="58">D95+1</f>
        <v>13</v>
      </c>
      <c r="F95" s="34">
        <f>E95+1</f>
        <v>14</v>
      </c>
      <c r="G95" s="34">
        <f>F95+1</f>
        <v>15</v>
      </c>
      <c r="H95" s="34">
        <f t="shared" si="57"/>
        <v>16</v>
      </c>
      <c r="I95" s="35">
        <f>H95+1</f>
        <v>17</v>
      </c>
      <c r="K95" s="6" t="s">
        <v>48</v>
      </c>
      <c r="M95" s="21">
        <f>IFERROR(DATE(Year,B92,H95)+60,"")</f>
        <v>42780</v>
      </c>
      <c r="O95" s="473" t="s">
        <v>57</v>
      </c>
      <c r="P95" s="473"/>
      <c r="Q95" s="8">
        <f>IFERROR(WEEKNUM(DATE(Year,B92,H95)),"")</f>
        <v>51</v>
      </c>
      <c r="R95" s="64">
        <v>10000</v>
      </c>
      <c r="S95" s="65"/>
      <c r="T95" s="70"/>
      <c r="U95" s="65"/>
    </row>
    <row r="96" spans="1:21" ht="18.75" customHeight="1" x14ac:dyDescent="0.4">
      <c r="B96" s="6"/>
      <c r="C96" s="34">
        <f>I95+1</f>
        <v>18</v>
      </c>
      <c r="D96" s="34">
        <f t="shared" si="58"/>
        <v>19</v>
      </c>
      <c r="E96" s="36">
        <f t="shared" si="58"/>
        <v>20</v>
      </c>
      <c r="F96" s="7">
        <f t="shared" si="58"/>
        <v>21</v>
      </c>
      <c r="G96" s="7">
        <f t="shared" si="58"/>
        <v>22</v>
      </c>
      <c r="H96" s="7">
        <f t="shared" si="58"/>
        <v>23</v>
      </c>
      <c r="I96" s="33">
        <f t="shared" si="58"/>
        <v>24</v>
      </c>
      <c r="K96" s="6" t="s">
        <v>62</v>
      </c>
      <c r="M96" s="21">
        <f>IFERROR(DATE(Year,B92,H96)+60,"")</f>
        <v>42787</v>
      </c>
      <c r="O96" s="473" t="s">
        <v>58</v>
      </c>
      <c r="P96" s="473"/>
      <c r="Q96" s="8">
        <f>IFERROR(WEEKNUM(DATE(Year,B92,H96)),"")</f>
        <v>52</v>
      </c>
      <c r="R96" s="64"/>
      <c r="S96" s="65"/>
      <c r="T96" s="70"/>
      <c r="U96" s="65"/>
    </row>
    <row r="97" spans="2:21" ht="18.75" customHeight="1" x14ac:dyDescent="0.4">
      <c r="B97" s="6"/>
      <c r="C97" s="7">
        <f>I96+1</f>
        <v>25</v>
      </c>
      <c r="D97" s="7">
        <f>C97+1</f>
        <v>26</v>
      </c>
      <c r="E97" s="7">
        <f t="shared" ref="D97:I98" si="59">IF(D97="","",IF(D97+1&gt;31,"",D97+1))</f>
        <v>27</v>
      </c>
      <c r="F97" s="7">
        <f t="shared" si="59"/>
        <v>28</v>
      </c>
      <c r="G97" s="7">
        <f t="shared" si="59"/>
        <v>29</v>
      </c>
      <c r="H97" s="7">
        <f t="shared" si="59"/>
        <v>30</v>
      </c>
      <c r="I97" s="7">
        <f t="shared" si="59"/>
        <v>31</v>
      </c>
      <c r="K97" s="6"/>
      <c r="M97" s="21">
        <f>IFERROR(DATE(Year,B92,H97)+60,"")</f>
        <v>42794</v>
      </c>
      <c r="O97" s="473" t="s">
        <v>59</v>
      </c>
      <c r="P97" s="473"/>
      <c r="Q97" s="8">
        <f>IFERROR(WEEKNUM(DATE(Year,B92,H97)),"")</f>
        <v>53</v>
      </c>
      <c r="R97" s="64"/>
      <c r="S97" s="65"/>
      <c r="T97" s="70"/>
      <c r="U97" s="65"/>
    </row>
    <row r="98" spans="2:21" ht="18.75" customHeight="1" x14ac:dyDescent="0.4">
      <c r="B98" s="6"/>
      <c r="C98" s="7" t="str">
        <f>IF(I97="","",IF(I97+1&gt;31,"",I97+1))</f>
        <v/>
      </c>
      <c r="D98" s="7" t="str">
        <f t="shared" si="59"/>
        <v/>
      </c>
      <c r="E98" s="7" t="str">
        <f t="shared" si="59"/>
        <v/>
      </c>
      <c r="F98" s="7" t="str">
        <f t="shared" si="59"/>
        <v/>
      </c>
      <c r="G98" s="7" t="str">
        <f t="shared" si="59"/>
        <v/>
      </c>
      <c r="H98" s="7" t="str">
        <f t="shared" si="59"/>
        <v/>
      </c>
      <c r="I98" s="7" t="str">
        <f t="shared" si="59"/>
        <v/>
      </c>
      <c r="K98" s="6"/>
      <c r="M98" s="6"/>
      <c r="O98" s="473"/>
      <c r="P98" s="473"/>
      <c r="Q98" s="8" t="str">
        <f>IFERROR(WEEKNUM(DATE(Year,B92,H98)),"")</f>
        <v/>
      </c>
      <c r="R98" s="68"/>
      <c r="S98" s="69"/>
      <c r="T98" s="73"/>
      <c r="U98" s="69"/>
    </row>
    <row r="99" spans="2:21" ht="18.75" customHeight="1" x14ac:dyDescent="0.4">
      <c r="R99" s="31">
        <f>SUM(R5:R97)</f>
        <v>1199380</v>
      </c>
      <c r="S99" s="61">
        <f>SUM(S4:S98)</f>
        <v>107208</v>
      </c>
      <c r="T99" s="32">
        <f>SUM(T4:T98)</f>
        <v>106740</v>
      </c>
      <c r="U99" s="61">
        <f>SUM(U4:U98)</f>
        <v>5900</v>
      </c>
    </row>
    <row r="100" spans="2:21" ht="18.75" customHeight="1" x14ac:dyDescent="0.4">
      <c r="C100" s="1" t="s">
        <v>21</v>
      </c>
    </row>
    <row r="101" spans="2:21" ht="18.75" customHeight="1" x14ac:dyDescent="0.4">
      <c r="D101" s="1" t="s">
        <v>22</v>
      </c>
      <c r="F101" s="1" t="s">
        <v>25</v>
      </c>
    </row>
    <row r="102" spans="2:21" ht="18.75" customHeight="1" x14ac:dyDescent="0.4">
      <c r="D102" s="1" t="s">
        <v>26</v>
      </c>
      <c r="F102" s="13" t="s">
        <v>37</v>
      </c>
      <c r="R102" s="77" t="s">
        <v>118</v>
      </c>
      <c r="S102" s="78"/>
    </row>
    <row r="103" spans="2:21" ht="18.75" customHeight="1" x14ac:dyDescent="0.4">
      <c r="R103" s="74">
        <f>R99-T99</f>
        <v>1092640</v>
      </c>
      <c r="S103" s="75">
        <f>S99-U99</f>
        <v>101308</v>
      </c>
    </row>
    <row r="104" spans="2:21" ht="18.75" customHeight="1" x14ac:dyDescent="0.4">
      <c r="C104" s="1" t="s">
        <v>23</v>
      </c>
      <c r="R104" s="74" t="s">
        <v>119</v>
      </c>
      <c r="S104" s="76">
        <f>R103/7+S103</f>
        <v>257399.42857142858</v>
      </c>
    </row>
    <row r="105" spans="2:21" ht="18.75" customHeight="1" x14ac:dyDescent="0.4">
      <c r="D105" s="1" t="s">
        <v>22</v>
      </c>
      <c r="F105" s="1" t="s">
        <v>24</v>
      </c>
      <c r="R105" s="74" t="s">
        <v>120</v>
      </c>
      <c r="S105" s="79">
        <f>R103+S103*7</f>
        <v>1801796</v>
      </c>
    </row>
    <row r="106" spans="2:21" ht="18.75" customHeight="1" x14ac:dyDescent="0.4">
      <c r="D106" s="1" t="s">
        <v>26</v>
      </c>
      <c r="F106" s="1" t="s">
        <v>38</v>
      </c>
    </row>
    <row r="107" spans="2:21" ht="18.75" customHeight="1" x14ac:dyDescent="0.4"/>
  </sheetData>
  <mergeCells count="73">
    <mergeCell ref="O76:P76"/>
    <mergeCell ref="O23:P23"/>
    <mergeCell ref="O24:P24"/>
    <mergeCell ref="O25:P25"/>
    <mergeCell ref="O26:P26"/>
    <mergeCell ref="O73:P73"/>
    <mergeCell ref="O53:P53"/>
    <mergeCell ref="O54:P54"/>
    <mergeCell ref="O55:P55"/>
    <mergeCell ref="O56:P56"/>
    <mergeCell ref="O57:P57"/>
    <mergeCell ref="O29:P29"/>
    <mergeCell ref="O30:P30"/>
    <mergeCell ref="O31:P31"/>
    <mergeCell ref="O32:P32"/>
    <mergeCell ref="O33:P33"/>
    <mergeCell ref="O34:P34"/>
    <mergeCell ref="C2:J2"/>
    <mergeCell ref="O17:P17"/>
    <mergeCell ref="O18:P18"/>
    <mergeCell ref="O21:P21"/>
    <mergeCell ref="O22:P22"/>
    <mergeCell ref="O5:P5"/>
    <mergeCell ref="O6:P6"/>
    <mergeCell ref="O7:P7"/>
    <mergeCell ref="O8:P8"/>
    <mergeCell ref="O9:P9"/>
    <mergeCell ref="O10:P10"/>
    <mergeCell ref="O13:P13"/>
    <mergeCell ref="O14:P14"/>
    <mergeCell ref="O15:P15"/>
    <mergeCell ref="O16:P16"/>
    <mergeCell ref="O37:P37"/>
    <mergeCell ref="O38:P38"/>
    <mergeCell ref="O39:P39"/>
    <mergeCell ref="O40:P40"/>
    <mergeCell ref="O82:P82"/>
    <mergeCell ref="O41:P41"/>
    <mergeCell ref="O42:P42"/>
    <mergeCell ref="O45:P45"/>
    <mergeCell ref="O46:P46"/>
    <mergeCell ref="O47:P47"/>
    <mergeCell ref="O74:P74"/>
    <mergeCell ref="O48:P48"/>
    <mergeCell ref="O49:P49"/>
    <mergeCell ref="O50:P50"/>
    <mergeCell ref="O77:P77"/>
    <mergeCell ref="O78:P78"/>
    <mergeCell ref="O65:P65"/>
    <mergeCell ref="O66:P66"/>
    <mergeCell ref="O69:P69"/>
    <mergeCell ref="O70:P70"/>
    <mergeCell ref="O71:P71"/>
    <mergeCell ref="O58:P58"/>
    <mergeCell ref="O61:P61"/>
    <mergeCell ref="O62:P62"/>
    <mergeCell ref="O63:P63"/>
    <mergeCell ref="O64:P64"/>
    <mergeCell ref="O87:P87"/>
    <mergeCell ref="O88:P88"/>
    <mergeCell ref="O89:P89"/>
    <mergeCell ref="O90:P90"/>
    <mergeCell ref="O98:P98"/>
    <mergeCell ref="O93:P93"/>
    <mergeCell ref="O94:P94"/>
    <mergeCell ref="O95:P95"/>
    <mergeCell ref="O96:P96"/>
    <mergeCell ref="O97:P97"/>
    <mergeCell ref="O79:P79"/>
    <mergeCell ref="O80:P80"/>
    <mergeCell ref="O81:P81"/>
    <mergeCell ref="O85:P85"/>
    <mergeCell ref="O86:P86"/>
  </mergeCells>
  <conditionalFormatting sqref="I65">
    <cfRule type="expression" dxfId="47" priority="15">
      <formula>I65&lt;&gt;""</formula>
    </cfRule>
  </conditionalFormatting>
  <printOptions horizontalCentered="1" verticalCentered="1"/>
  <pageMargins left="0.25" right="0.25" top="0.51" bottom="0.51" header="0.3" footer="0.3"/>
  <pageSetup scale="84" fitToHeight="2" orientation="portrait" r:id="rId1"/>
  <rowBreaks count="1" manualBreakCount="1">
    <brk id="50" min="2" max="1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20"/>
  <sheetViews>
    <sheetView zoomScaleNormal="100" workbookViewId="0">
      <pane ySplit="1" topLeftCell="A33" activePane="bottomLeft" state="frozen"/>
      <selection pane="bottomLeft" activeCell="C41" sqref="C41"/>
    </sheetView>
  </sheetViews>
  <sheetFormatPr defaultColWidth="8.796875" defaultRowHeight="13.5" x14ac:dyDescent="0.35"/>
  <cols>
    <col min="1" max="1" width="5.73046875" style="127" customWidth="1"/>
    <col min="2" max="2" width="7" style="127" customWidth="1"/>
    <col min="3" max="3" width="24.796875" style="39" customWidth="1"/>
    <col min="4" max="4" width="6.19921875" style="127" customWidth="1"/>
    <col min="5" max="5" width="7.53125" style="127" customWidth="1"/>
    <col min="6" max="6" width="12.53125" style="39" customWidth="1"/>
    <col min="7" max="8" width="10" style="40" customWidth="1"/>
    <col min="9" max="9" width="9.73046875" style="40" customWidth="1"/>
    <col min="10" max="10" width="6.73046875" style="105" customWidth="1"/>
    <col min="11" max="11" width="26.19921875" style="39" customWidth="1"/>
    <col min="12" max="12" width="15.265625" style="259" bestFit="1" customWidth="1"/>
    <col min="13" max="13" width="11" style="265" customWidth="1"/>
    <col min="14" max="14" width="48.19921875" style="39" bestFit="1" customWidth="1"/>
    <col min="15" max="15" width="3" style="39" customWidth="1"/>
    <col min="16" max="16" width="5.796875" style="185" customWidth="1"/>
    <col min="17" max="17" width="17.265625" style="39" customWidth="1"/>
    <col min="18" max="18" width="9.73046875" style="198" customWidth="1"/>
    <col min="19" max="19" width="8.796875" style="135"/>
    <col min="20" max="20" width="13.796875" style="135" customWidth="1"/>
    <col min="21" max="21" width="13.796875" style="202" bestFit="1" customWidth="1"/>
    <col min="22" max="22" width="30.46484375" style="212" bestFit="1" customWidth="1"/>
    <col min="23" max="23" width="9" style="198" bestFit="1" customWidth="1"/>
    <col min="24" max="16384" width="8.796875" style="39"/>
  </cols>
  <sheetData>
    <row r="1" spans="1:31" s="53" customFormat="1" ht="44.2" customHeight="1" x14ac:dyDescent="0.4">
      <c r="A1" s="123" t="s">
        <v>98</v>
      </c>
      <c r="B1" s="123" t="s">
        <v>97</v>
      </c>
      <c r="C1" s="54" t="s">
        <v>96</v>
      </c>
      <c r="D1" s="123" t="s">
        <v>90</v>
      </c>
      <c r="E1" s="123" t="s">
        <v>89</v>
      </c>
      <c r="F1" s="54" t="s">
        <v>95</v>
      </c>
      <c r="G1" s="55" t="s">
        <v>94</v>
      </c>
      <c r="H1" s="55" t="s">
        <v>93</v>
      </c>
      <c r="I1" s="55" t="s">
        <v>92</v>
      </c>
      <c r="J1" s="55" t="s">
        <v>171</v>
      </c>
      <c r="K1" s="54" t="s">
        <v>91</v>
      </c>
      <c r="L1" s="246" t="s">
        <v>249</v>
      </c>
      <c r="M1" s="261" t="s">
        <v>250</v>
      </c>
      <c r="N1" s="54" t="s">
        <v>230</v>
      </c>
      <c r="O1" s="54"/>
      <c r="P1" s="187" t="s">
        <v>98</v>
      </c>
      <c r="Q1" s="190" t="s">
        <v>143</v>
      </c>
      <c r="R1" s="195" t="s">
        <v>144</v>
      </c>
      <c r="S1" s="191" t="s">
        <v>145</v>
      </c>
      <c r="T1" s="191" t="s">
        <v>205</v>
      </c>
      <c r="U1" s="200" t="s">
        <v>152</v>
      </c>
      <c r="V1" s="210" t="s">
        <v>202</v>
      </c>
      <c r="W1" s="195"/>
      <c r="X1" s="190"/>
      <c r="Y1" s="192"/>
      <c r="Z1" s="190"/>
      <c r="AA1" s="190"/>
      <c r="AB1" s="193"/>
      <c r="AC1" s="190"/>
      <c r="AD1" s="194"/>
      <c r="AE1" s="191"/>
    </row>
    <row r="2" spans="1:31" x14ac:dyDescent="0.35">
      <c r="A2" s="124">
        <v>1</v>
      </c>
      <c r="B2" s="124">
        <v>2016</v>
      </c>
      <c r="C2" s="87" t="s">
        <v>88</v>
      </c>
      <c r="D2" s="129">
        <v>4</v>
      </c>
      <c r="E2" s="124">
        <f>IF(D2="","",VLOOKUP(D2,$B$62:$C$64,2,FALSE))</f>
        <v>7</v>
      </c>
      <c r="F2" s="43"/>
      <c r="G2" s="45">
        <v>42711</v>
      </c>
      <c r="H2" s="44">
        <f t="shared" ref="H2:H55" si="0">IF(G2="","",G2+E2-1)</f>
        <v>42717</v>
      </c>
      <c r="I2" s="44">
        <f t="shared" ref="I2:I55" si="1">IF(G2="","",H2+60)</f>
        <v>42777</v>
      </c>
      <c r="J2" s="102"/>
      <c r="K2" s="43"/>
      <c r="L2" s="247"/>
      <c r="M2" s="262"/>
      <c r="N2" s="43"/>
      <c r="P2" s="185">
        <v>1</v>
      </c>
      <c r="Q2" s="140" t="s">
        <v>146</v>
      </c>
      <c r="R2" s="196">
        <v>42961</v>
      </c>
      <c r="S2" s="141" t="s">
        <v>140</v>
      </c>
      <c r="T2" s="214" t="s">
        <v>206</v>
      </c>
      <c r="U2" s="201">
        <v>199500</v>
      </c>
      <c r="V2" s="211" t="s">
        <v>207</v>
      </c>
      <c r="W2" s="205"/>
      <c r="X2" s="142"/>
      <c r="Y2" s="143"/>
    </row>
    <row r="3" spans="1:31" ht="13.9" thickBot="1" x14ac:dyDescent="0.4">
      <c r="A3" s="125">
        <f>A2+1</f>
        <v>2</v>
      </c>
      <c r="B3" s="125">
        <f>B2</f>
        <v>2016</v>
      </c>
      <c r="C3" s="176" t="s">
        <v>87</v>
      </c>
      <c r="D3" s="132">
        <v>3</v>
      </c>
      <c r="E3" s="125">
        <f>IF(D3="","",VLOOKUP(D3,$B$62:$C$64,2,FALSE))</f>
        <v>5</v>
      </c>
      <c r="F3" s="118"/>
      <c r="G3" s="116">
        <v>42718</v>
      </c>
      <c r="H3" s="115">
        <f t="shared" si="0"/>
        <v>42722</v>
      </c>
      <c r="I3" s="115">
        <f t="shared" si="1"/>
        <v>42782</v>
      </c>
      <c r="J3" s="117"/>
      <c r="K3" s="118"/>
      <c r="L3" s="248"/>
      <c r="M3" s="263"/>
      <c r="N3" s="244"/>
      <c r="P3" s="185">
        <v>2</v>
      </c>
      <c r="Q3" s="91" t="s">
        <v>147</v>
      </c>
      <c r="R3" s="197">
        <v>43070</v>
      </c>
      <c r="S3" s="134" t="s">
        <v>140</v>
      </c>
      <c r="T3" s="181" t="s">
        <v>206</v>
      </c>
      <c r="U3" s="202">
        <v>172000</v>
      </c>
      <c r="V3" s="213" t="s">
        <v>208</v>
      </c>
      <c r="Y3" s="41"/>
      <c r="AB3" s="185"/>
      <c r="AD3" s="182"/>
      <c r="AE3" s="135"/>
    </row>
    <row r="4" spans="1:31" x14ac:dyDescent="0.35">
      <c r="A4" s="126">
        <v>1</v>
      </c>
      <c r="B4" s="126">
        <v>2017</v>
      </c>
      <c r="C4" s="174" t="s">
        <v>86</v>
      </c>
      <c r="D4" s="133">
        <v>3</v>
      </c>
      <c r="E4" s="126">
        <f>IF(D4="","",VLOOKUP(D4,$B$62:$C$64,2,FALSE))</f>
        <v>5</v>
      </c>
      <c r="F4" s="175"/>
      <c r="G4" s="114">
        <v>42750</v>
      </c>
      <c r="H4" s="113">
        <f t="shared" si="0"/>
        <v>42754</v>
      </c>
      <c r="I4" s="113">
        <f t="shared" si="1"/>
        <v>42814</v>
      </c>
      <c r="J4" s="173"/>
      <c r="K4" s="236" t="s">
        <v>84</v>
      </c>
      <c r="L4" s="249"/>
      <c r="M4" s="264"/>
      <c r="N4" s="245"/>
      <c r="P4" s="185">
        <v>3</v>
      </c>
      <c r="Q4" s="140" t="s">
        <v>148</v>
      </c>
      <c r="R4" s="196">
        <v>43017</v>
      </c>
      <c r="S4" s="216" t="s">
        <v>190</v>
      </c>
      <c r="T4" s="214" t="s">
        <v>206</v>
      </c>
      <c r="U4" s="204">
        <v>164800</v>
      </c>
      <c r="Y4" s="41"/>
      <c r="AB4" s="185"/>
      <c r="AD4" s="182"/>
      <c r="AE4" s="135"/>
    </row>
    <row r="5" spans="1:31" x14ac:dyDescent="0.35">
      <c r="A5" s="124">
        <f t="shared" ref="A5:A19" si="2">A4+1</f>
        <v>2</v>
      </c>
      <c r="B5" s="124">
        <f t="shared" ref="B5:B17" si="3">B4</f>
        <v>2017</v>
      </c>
      <c r="C5" s="87" t="s">
        <v>85</v>
      </c>
      <c r="D5" s="129">
        <v>3</v>
      </c>
      <c r="E5" s="124">
        <f>IF(D5="","",VLOOKUP(D5,$B$62:$C$64,2,FALSE))</f>
        <v>5</v>
      </c>
      <c r="F5" s="43"/>
      <c r="G5" s="45">
        <v>42757</v>
      </c>
      <c r="H5" s="44">
        <f t="shared" si="0"/>
        <v>42761</v>
      </c>
      <c r="I5" s="44">
        <f t="shared" si="1"/>
        <v>42821</v>
      </c>
      <c r="J5" s="102"/>
      <c r="K5" s="43" t="s">
        <v>84</v>
      </c>
      <c r="L5" s="247">
        <v>140240</v>
      </c>
      <c r="N5" s="245" t="s">
        <v>240</v>
      </c>
      <c r="P5" s="185">
        <v>4</v>
      </c>
      <c r="Q5" s="91" t="s">
        <v>149</v>
      </c>
      <c r="R5" s="198">
        <v>43031</v>
      </c>
      <c r="S5" s="134" t="s">
        <v>140</v>
      </c>
      <c r="T5" s="181" t="s">
        <v>206</v>
      </c>
      <c r="U5" s="202">
        <v>170000</v>
      </c>
      <c r="V5" s="228" t="s">
        <v>222</v>
      </c>
      <c r="Y5" s="41"/>
      <c r="AB5" s="185"/>
      <c r="AD5" s="182"/>
      <c r="AE5" s="135"/>
    </row>
    <row r="6" spans="1:31" x14ac:dyDescent="0.35">
      <c r="A6" s="124">
        <f t="shared" si="2"/>
        <v>3</v>
      </c>
      <c r="B6" s="124">
        <f t="shared" si="3"/>
        <v>2017</v>
      </c>
      <c r="C6" s="87" t="s">
        <v>83</v>
      </c>
      <c r="D6" s="129">
        <v>3</v>
      </c>
      <c r="E6" s="124">
        <v>6</v>
      </c>
      <c r="F6" s="44">
        <f t="shared" ref="F6:F51" si="4">I2</f>
        <v>42777</v>
      </c>
      <c r="G6" s="45">
        <v>42779</v>
      </c>
      <c r="H6" s="44">
        <f t="shared" si="0"/>
        <v>42784</v>
      </c>
      <c r="I6" s="44">
        <f t="shared" si="1"/>
        <v>42844</v>
      </c>
      <c r="J6" s="102"/>
      <c r="K6" s="43"/>
      <c r="L6" s="247"/>
      <c r="M6" s="262">
        <f>1859+8507+1767</f>
        <v>12133</v>
      </c>
      <c r="N6" s="245" t="s">
        <v>243</v>
      </c>
      <c r="P6" s="185">
        <v>5</v>
      </c>
      <c r="Q6" s="217" t="s">
        <v>79</v>
      </c>
      <c r="R6" s="218">
        <v>43024</v>
      </c>
      <c r="S6" s="216" t="s">
        <v>189</v>
      </c>
      <c r="T6" s="214" t="s">
        <v>212</v>
      </c>
      <c r="U6" s="204">
        <v>242300</v>
      </c>
      <c r="V6" s="213" t="s">
        <v>210</v>
      </c>
      <c r="Y6" s="41"/>
      <c r="AB6" s="185"/>
      <c r="AD6" s="182"/>
      <c r="AE6" s="135"/>
    </row>
    <row r="7" spans="1:31" x14ac:dyDescent="0.35">
      <c r="A7" s="124">
        <f t="shared" si="2"/>
        <v>4</v>
      </c>
      <c r="B7" s="124">
        <f t="shared" si="3"/>
        <v>2017</v>
      </c>
      <c r="C7" s="87" t="s">
        <v>66</v>
      </c>
      <c r="D7" s="130">
        <v>4</v>
      </c>
      <c r="E7" s="131">
        <f t="shared" ref="E7:E13" si="5">IF(D7="","",VLOOKUP(D7,$B$62:$C$64,2,FALSE))</f>
        <v>7</v>
      </c>
      <c r="F7" s="49">
        <f t="shared" si="4"/>
        <v>42782</v>
      </c>
      <c r="G7" s="50">
        <v>42787</v>
      </c>
      <c r="H7" s="49">
        <f t="shared" si="0"/>
        <v>42793</v>
      </c>
      <c r="I7" s="49">
        <f t="shared" si="1"/>
        <v>42853</v>
      </c>
      <c r="J7" s="103"/>
      <c r="K7" s="43" t="s">
        <v>82</v>
      </c>
      <c r="L7" s="247">
        <v>190000</v>
      </c>
      <c r="M7" s="262"/>
      <c r="N7" s="243" t="s">
        <v>242</v>
      </c>
      <c r="P7" s="185">
        <v>6</v>
      </c>
      <c r="Q7" s="91" t="s">
        <v>78</v>
      </c>
      <c r="R7" s="198">
        <v>43034</v>
      </c>
      <c r="S7" s="181" t="s">
        <v>211</v>
      </c>
      <c r="T7" s="181" t="s">
        <v>213</v>
      </c>
      <c r="U7" s="202">
        <v>60837</v>
      </c>
      <c r="V7" s="213" t="s">
        <v>209</v>
      </c>
      <c r="Y7" s="41"/>
      <c r="AB7" s="185"/>
      <c r="AD7" s="182"/>
      <c r="AE7" s="135"/>
    </row>
    <row r="8" spans="1:31" x14ac:dyDescent="0.35">
      <c r="A8" s="124">
        <f t="shared" si="2"/>
        <v>5</v>
      </c>
      <c r="B8" s="124">
        <f t="shared" si="3"/>
        <v>2017</v>
      </c>
      <c r="C8" s="87" t="s">
        <v>68</v>
      </c>
      <c r="D8" s="129">
        <v>5</v>
      </c>
      <c r="E8" s="124">
        <f t="shared" si="5"/>
        <v>8</v>
      </c>
      <c r="F8" s="44">
        <f t="shared" si="4"/>
        <v>42814</v>
      </c>
      <c r="G8" s="45">
        <v>42814</v>
      </c>
      <c r="H8" s="44">
        <f t="shared" si="0"/>
        <v>42821</v>
      </c>
      <c r="I8" s="44">
        <f t="shared" si="1"/>
        <v>42881</v>
      </c>
      <c r="J8" s="102"/>
      <c r="K8" s="43"/>
      <c r="L8" s="247"/>
      <c r="M8" s="262">
        <v>26826</v>
      </c>
      <c r="N8" s="242" t="s">
        <v>244</v>
      </c>
      <c r="P8" s="185">
        <v>7</v>
      </c>
      <c r="Q8" s="96" t="s">
        <v>166</v>
      </c>
      <c r="T8" s="181" t="s">
        <v>193</v>
      </c>
      <c r="U8" s="202">
        <v>750000</v>
      </c>
      <c r="Y8" s="41"/>
      <c r="AB8" s="185"/>
      <c r="AD8" s="182"/>
      <c r="AE8" s="135"/>
    </row>
    <row r="9" spans="1:31" x14ac:dyDescent="0.35">
      <c r="A9" s="124">
        <f t="shared" si="2"/>
        <v>6</v>
      </c>
      <c r="B9" s="124">
        <f t="shared" si="3"/>
        <v>2017</v>
      </c>
      <c r="C9" s="88" t="s">
        <v>133</v>
      </c>
      <c r="D9" s="129">
        <v>3</v>
      </c>
      <c r="E9" s="124">
        <f t="shared" si="5"/>
        <v>5</v>
      </c>
      <c r="F9" s="44">
        <f t="shared" si="4"/>
        <v>42821</v>
      </c>
      <c r="G9" s="45">
        <v>42821</v>
      </c>
      <c r="H9" s="44">
        <f t="shared" si="0"/>
        <v>42825</v>
      </c>
      <c r="I9" s="44">
        <f t="shared" si="1"/>
        <v>42885</v>
      </c>
      <c r="J9" s="102"/>
      <c r="K9" s="43" t="s">
        <v>81</v>
      </c>
      <c r="L9" s="247">
        <v>72202</v>
      </c>
      <c r="M9" s="262"/>
      <c r="N9" s="245" t="s">
        <v>241</v>
      </c>
      <c r="P9" s="185">
        <v>8</v>
      </c>
      <c r="Q9" s="91" t="s">
        <v>150</v>
      </c>
      <c r="R9" s="198">
        <v>43293</v>
      </c>
      <c r="S9" s="181" t="s">
        <v>193</v>
      </c>
      <c r="T9" s="181" t="s">
        <v>206</v>
      </c>
      <c r="U9" s="202">
        <v>180000</v>
      </c>
      <c r="W9" s="206"/>
      <c r="Y9" s="41"/>
      <c r="AB9" s="185"/>
      <c r="AD9" s="182"/>
      <c r="AE9" s="135"/>
    </row>
    <row r="10" spans="1:31" x14ac:dyDescent="0.35">
      <c r="A10" s="124">
        <f t="shared" si="2"/>
        <v>7</v>
      </c>
      <c r="B10" s="124">
        <f t="shared" si="3"/>
        <v>2017</v>
      </c>
      <c r="C10" s="89" t="s">
        <v>138</v>
      </c>
      <c r="D10" s="129">
        <v>3</v>
      </c>
      <c r="E10" s="124">
        <f t="shared" si="5"/>
        <v>5</v>
      </c>
      <c r="F10" s="44">
        <f t="shared" si="4"/>
        <v>42844</v>
      </c>
      <c r="G10" s="45">
        <v>42849</v>
      </c>
      <c r="H10" s="44">
        <f t="shared" si="0"/>
        <v>42853</v>
      </c>
      <c r="I10" s="44">
        <f t="shared" si="1"/>
        <v>42913</v>
      </c>
      <c r="J10" s="102"/>
      <c r="K10" s="237" t="s">
        <v>232</v>
      </c>
      <c r="L10" s="250">
        <v>76157</v>
      </c>
      <c r="M10" s="266"/>
      <c r="N10" s="239" t="s">
        <v>233</v>
      </c>
      <c r="P10" s="185">
        <v>9</v>
      </c>
      <c r="Q10" s="96" t="s">
        <v>142</v>
      </c>
      <c r="R10" s="198">
        <v>43160</v>
      </c>
      <c r="S10" s="139" t="s">
        <v>193</v>
      </c>
      <c r="T10" s="181" t="s">
        <v>206</v>
      </c>
      <c r="U10" s="202">
        <v>207050</v>
      </c>
      <c r="Y10" s="41"/>
      <c r="AB10" s="185"/>
      <c r="AD10" s="182"/>
      <c r="AE10" s="135"/>
    </row>
    <row r="11" spans="1:31" x14ac:dyDescent="0.35">
      <c r="A11" s="124">
        <f t="shared" si="2"/>
        <v>8</v>
      </c>
      <c r="B11" s="124">
        <f t="shared" si="3"/>
        <v>2017</v>
      </c>
      <c r="C11" s="89" t="s">
        <v>139</v>
      </c>
      <c r="D11" s="129">
        <v>3</v>
      </c>
      <c r="E11" s="124">
        <f t="shared" si="5"/>
        <v>5</v>
      </c>
      <c r="F11" s="44">
        <f t="shared" si="4"/>
        <v>42853</v>
      </c>
      <c r="G11" s="45">
        <v>42891</v>
      </c>
      <c r="H11" s="44">
        <f t="shared" si="0"/>
        <v>42895</v>
      </c>
      <c r="I11" s="44">
        <f t="shared" si="1"/>
        <v>42955</v>
      </c>
      <c r="J11" s="102"/>
      <c r="K11" s="43"/>
      <c r="L11" s="247">
        <v>78528</v>
      </c>
      <c r="M11" s="262"/>
      <c r="N11" s="239" t="s">
        <v>235</v>
      </c>
      <c r="P11" s="185">
        <v>10</v>
      </c>
      <c r="Q11" s="122" t="s">
        <v>192</v>
      </c>
      <c r="R11" s="199"/>
      <c r="S11" s="189" t="s">
        <v>193</v>
      </c>
      <c r="T11" s="215" t="s">
        <v>211</v>
      </c>
      <c r="U11" s="202">
        <v>800000</v>
      </c>
      <c r="Y11" s="41"/>
      <c r="AB11" s="185"/>
      <c r="AD11" s="182"/>
      <c r="AE11" s="135"/>
    </row>
    <row r="12" spans="1:31" ht="13.9" thickBot="1" x14ac:dyDescent="0.4">
      <c r="A12" s="125">
        <f t="shared" si="2"/>
        <v>9</v>
      </c>
      <c r="B12" s="125">
        <f t="shared" si="3"/>
        <v>2017</v>
      </c>
      <c r="C12" s="233" t="s">
        <v>227</v>
      </c>
      <c r="D12" s="132">
        <v>5</v>
      </c>
      <c r="E12" s="125">
        <f t="shared" si="5"/>
        <v>8</v>
      </c>
      <c r="F12" s="115">
        <f t="shared" si="4"/>
        <v>42881</v>
      </c>
      <c r="G12" s="116">
        <v>42933</v>
      </c>
      <c r="H12" s="115">
        <f t="shared" si="0"/>
        <v>42940</v>
      </c>
      <c r="I12" s="115">
        <f t="shared" si="1"/>
        <v>43000</v>
      </c>
      <c r="J12" s="117"/>
      <c r="K12" s="238" t="s">
        <v>231</v>
      </c>
      <c r="L12" s="251">
        <f>87907+90000+1252</f>
        <v>179159</v>
      </c>
      <c r="M12" s="267"/>
      <c r="N12" s="240" t="s">
        <v>234</v>
      </c>
      <c r="P12" s="185">
        <v>11</v>
      </c>
      <c r="Q12" s="223" t="s">
        <v>220</v>
      </c>
      <c r="R12" s="198">
        <v>43109</v>
      </c>
      <c r="S12" s="224" t="s">
        <v>211</v>
      </c>
      <c r="V12" s="225" t="s">
        <v>221</v>
      </c>
      <c r="Y12" s="41"/>
      <c r="AB12" s="185"/>
      <c r="AD12" s="182"/>
      <c r="AE12" s="135"/>
    </row>
    <row r="13" spans="1:31" x14ac:dyDescent="0.35">
      <c r="A13" s="126">
        <f t="shared" si="2"/>
        <v>10</v>
      </c>
      <c r="B13" s="126">
        <f t="shared" si="3"/>
        <v>2017</v>
      </c>
      <c r="C13" s="234" t="s">
        <v>228</v>
      </c>
      <c r="D13" s="133">
        <v>3</v>
      </c>
      <c r="E13" s="126">
        <f t="shared" si="5"/>
        <v>5</v>
      </c>
      <c r="F13" s="113">
        <f t="shared" si="4"/>
        <v>42885</v>
      </c>
      <c r="G13" s="114">
        <v>42973</v>
      </c>
      <c r="H13" s="113">
        <f t="shared" si="0"/>
        <v>42977</v>
      </c>
      <c r="I13" s="113">
        <f t="shared" si="1"/>
        <v>43037</v>
      </c>
      <c r="J13" s="119" t="s">
        <v>172</v>
      </c>
      <c r="K13" s="170"/>
      <c r="L13" s="252">
        <v>75834</v>
      </c>
      <c r="M13" s="268"/>
      <c r="N13" s="239" t="s">
        <v>236</v>
      </c>
      <c r="O13" s="183"/>
      <c r="P13" s="185">
        <v>12</v>
      </c>
      <c r="X13" s="40"/>
      <c r="Y13" s="105"/>
      <c r="AB13" s="185"/>
      <c r="AD13" s="182"/>
      <c r="AE13" s="135"/>
    </row>
    <row r="14" spans="1:31" x14ac:dyDescent="0.35">
      <c r="A14" s="124">
        <f t="shared" si="2"/>
        <v>11</v>
      </c>
      <c r="B14" s="124">
        <f t="shared" si="3"/>
        <v>2017</v>
      </c>
      <c r="C14" s="136" t="s">
        <v>188</v>
      </c>
      <c r="D14" s="129">
        <v>4</v>
      </c>
      <c r="E14" s="124">
        <v>8</v>
      </c>
      <c r="F14" s="44">
        <f t="shared" si="4"/>
        <v>42913</v>
      </c>
      <c r="G14" s="45">
        <v>42991</v>
      </c>
      <c r="H14" s="44">
        <f>IF(G14="","",G14+E14-1)</f>
        <v>42998</v>
      </c>
      <c r="I14" s="44">
        <f t="shared" si="1"/>
        <v>43058</v>
      </c>
      <c r="J14" s="120" t="s">
        <v>172</v>
      </c>
      <c r="K14" s="222"/>
      <c r="L14" s="253"/>
      <c r="M14" s="269">
        <v>25500</v>
      </c>
      <c r="N14" s="245" t="s">
        <v>247</v>
      </c>
      <c r="O14" s="183"/>
      <c r="P14" s="185">
        <v>13</v>
      </c>
      <c r="X14" s="40"/>
      <c r="Y14" s="105"/>
      <c r="AB14" s="185"/>
      <c r="AD14" s="182"/>
      <c r="AE14" s="135"/>
    </row>
    <row r="15" spans="1:31" x14ac:dyDescent="0.35">
      <c r="A15" s="124">
        <f t="shared" si="2"/>
        <v>12</v>
      </c>
      <c r="B15" s="124">
        <f t="shared" si="3"/>
        <v>2017</v>
      </c>
      <c r="C15" s="169" t="s">
        <v>77</v>
      </c>
      <c r="D15" s="129">
        <v>3</v>
      </c>
      <c r="E15" s="124">
        <v>6</v>
      </c>
      <c r="F15" s="44">
        <f t="shared" si="4"/>
        <v>42955</v>
      </c>
      <c r="G15" s="45">
        <v>43009</v>
      </c>
      <c r="H15" s="44">
        <f t="shared" si="0"/>
        <v>43014</v>
      </c>
      <c r="I15" s="44">
        <f t="shared" si="1"/>
        <v>43074</v>
      </c>
      <c r="J15" s="120" t="s">
        <v>172</v>
      </c>
      <c r="K15" s="222"/>
      <c r="L15" s="253"/>
      <c r="M15" s="269">
        <f>4517+4715</f>
        <v>9232</v>
      </c>
      <c r="N15" s="239" t="s">
        <v>246</v>
      </c>
      <c r="O15" s="183"/>
      <c r="P15" s="185">
        <v>14</v>
      </c>
      <c r="Q15" s="219" t="s">
        <v>215</v>
      </c>
      <c r="S15" s="39"/>
      <c r="T15" s="39"/>
      <c r="AB15" s="185"/>
      <c r="AD15" s="182"/>
      <c r="AE15" s="135"/>
    </row>
    <row r="16" spans="1:31" x14ac:dyDescent="0.35">
      <c r="A16" s="124">
        <f t="shared" si="2"/>
        <v>13</v>
      </c>
      <c r="B16" s="124">
        <f t="shared" si="3"/>
        <v>2017</v>
      </c>
      <c r="C16" s="226" t="s">
        <v>217</v>
      </c>
      <c r="D16" s="129">
        <v>5</v>
      </c>
      <c r="E16" s="124">
        <v>9</v>
      </c>
      <c r="F16" s="44">
        <f t="shared" si="4"/>
        <v>43000</v>
      </c>
      <c r="G16" s="45">
        <v>43034</v>
      </c>
      <c r="H16" s="44">
        <f t="shared" si="0"/>
        <v>43042</v>
      </c>
      <c r="I16" s="44">
        <f t="shared" si="1"/>
        <v>43102</v>
      </c>
      <c r="J16" s="121" t="s">
        <v>172</v>
      </c>
      <c r="K16" s="222"/>
      <c r="L16" s="253"/>
      <c r="M16" s="269">
        <v>29968</v>
      </c>
      <c r="N16" s="241" t="s">
        <v>245</v>
      </c>
      <c r="P16" s="185">
        <v>15</v>
      </c>
    </row>
    <row r="17" spans="1:21" x14ac:dyDescent="0.35">
      <c r="A17" s="124">
        <f t="shared" si="2"/>
        <v>14</v>
      </c>
      <c r="B17" s="124">
        <f t="shared" si="3"/>
        <v>2017</v>
      </c>
      <c r="C17" s="226" t="s">
        <v>216</v>
      </c>
      <c r="D17" s="129">
        <v>5</v>
      </c>
      <c r="E17" s="124">
        <f>IF(D17="","",VLOOKUP(D17,$B$62:$C$64,2,FALSE))</f>
        <v>8</v>
      </c>
      <c r="F17" s="44">
        <f t="shared" si="4"/>
        <v>43037</v>
      </c>
      <c r="G17" s="45">
        <v>43045</v>
      </c>
      <c r="H17" s="44">
        <f t="shared" si="0"/>
        <v>43052</v>
      </c>
      <c r="I17" s="44">
        <f t="shared" si="1"/>
        <v>43112</v>
      </c>
      <c r="J17" s="121" t="s">
        <v>172</v>
      </c>
      <c r="K17" s="98"/>
      <c r="L17" s="254">
        <f>75000+5954+45000+50000</f>
        <v>175954</v>
      </c>
      <c r="M17" s="270"/>
      <c r="N17" s="239" t="s">
        <v>238</v>
      </c>
      <c r="O17" s="184"/>
      <c r="P17" s="185">
        <v>16</v>
      </c>
      <c r="Q17" s="135"/>
      <c r="S17" s="39"/>
      <c r="T17" s="39"/>
    </row>
    <row r="18" spans="1:21" x14ac:dyDescent="0.35">
      <c r="A18" s="124">
        <f t="shared" si="2"/>
        <v>15</v>
      </c>
      <c r="B18" s="124">
        <v>2017</v>
      </c>
      <c r="C18" s="231" t="s">
        <v>219</v>
      </c>
      <c r="D18" s="129">
        <v>3</v>
      </c>
      <c r="E18" s="124">
        <f>IF(D18="","",VLOOKUP(D18,$B$62:$C$64,2,FALSE))</f>
        <v>5</v>
      </c>
      <c r="F18" s="44">
        <f t="shared" si="4"/>
        <v>43058</v>
      </c>
      <c r="G18" s="45">
        <v>43072</v>
      </c>
      <c r="H18" s="44">
        <f t="shared" si="0"/>
        <v>43076</v>
      </c>
      <c r="I18" s="44">
        <f t="shared" si="1"/>
        <v>43136</v>
      </c>
      <c r="J18" s="209" t="s">
        <v>172</v>
      </c>
      <c r="K18" s="43"/>
      <c r="L18" s="247"/>
      <c r="M18" s="262"/>
      <c r="N18" s="311" t="s">
        <v>319</v>
      </c>
      <c r="P18" s="185">
        <v>17</v>
      </c>
      <c r="Q18" s="135"/>
      <c r="S18" s="39"/>
      <c r="T18" s="39"/>
    </row>
    <row r="19" spans="1:21" ht="13.9" thickBot="1" x14ac:dyDescent="0.4">
      <c r="A19" s="125">
        <f t="shared" si="2"/>
        <v>16</v>
      </c>
      <c r="B19" s="125">
        <v>2017</v>
      </c>
      <c r="C19" s="232" t="s">
        <v>218</v>
      </c>
      <c r="D19" s="132">
        <v>5</v>
      </c>
      <c r="E19" s="125">
        <f>IF(D19="","",VLOOKUP(D19,$B$62:$C$64,2,FALSE))</f>
        <v>8</v>
      </c>
      <c r="F19" s="115">
        <f t="shared" si="4"/>
        <v>43074</v>
      </c>
      <c r="G19" s="116">
        <v>43077</v>
      </c>
      <c r="H19" s="115">
        <f t="shared" si="0"/>
        <v>43084</v>
      </c>
      <c r="I19" s="115">
        <f t="shared" si="1"/>
        <v>43144</v>
      </c>
      <c r="J19" s="208" t="s">
        <v>172</v>
      </c>
      <c r="K19" s="118"/>
      <c r="L19" s="248">
        <v>76000</v>
      </c>
      <c r="M19" s="263"/>
      <c r="N19" s="241" t="s">
        <v>248</v>
      </c>
      <c r="P19" s="185">
        <v>18</v>
      </c>
      <c r="Q19" s="135"/>
      <c r="S19" s="39"/>
      <c r="T19" s="39"/>
    </row>
    <row r="20" spans="1:21" x14ac:dyDescent="0.35">
      <c r="A20" s="126">
        <v>1</v>
      </c>
      <c r="B20" s="126">
        <v>2018</v>
      </c>
      <c r="C20" s="234" t="s">
        <v>225</v>
      </c>
      <c r="D20" s="133">
        <v>5</v>
      </c>
      <c r="E20" s="126">
        <v>7</v>
      </c>
      <c r="F20" s="113">
        <f t="shared" si="4"/>
        <v>43102</v>
      </c>
      <c r="G20" s="114">
        <v>43109</v>
      </c>
      <c r="H20" s="113">
        <f t="shared" si="0"/>
        <v>43115</v>
      </c>
      <c r="I20" s="113">
        <f t="shared" si="1"/>
        <v>43175</v>
      </c>
      <c r="J20" s="207" t="s">
        <v>172</v>
      </c>
      <c r="K20" s="236" t="s">
        <v>237</v>
      </c>
      <c r="L20" s="249">
        <v>95000</v>
      </c>
      <c r="M20" s="264"/>
      <c r="N20" s="243" t="s">
        <v>239</v>
      </c>
      <c r="O20" s="183"/>
      <c r="P20" s="186">
        <v>19</v>
      </c>
      <c r="Q20" s="180"/>
      <c r="S20" s="181"/>
      <c r="T20" s="181"/>
      <c r="U20" s="203"/>
    </row>
    <row r="21" spans="1:21" x14ac:dyDescent="0.35">
      <c r="A21" s="124">
        <v>2</v>
      </c>
      <c r="B21" s="124">
        <v>2018</v>
      </c>
      <c r="C21" s="280" t="s">
        <v>226</v>
      </c>
      <c r="D21" s="129">
        <v>5</v>
      </c>
      <c r="E21" s="124">
        <v>7</v>
      </c>
      <c r="F21" s="44">
        <f t="shared" si="4"/>
        <v>43112</v>
      </c>
      <c r="G21" s="45">
        <v>43116</v>
      </c>
      <c r="H21" s="44">
        <f t="shared" si="0"/>
        <v>43122</v>
      </c>
      <c r="I21" s="44">
        <f t="shared" si="1"/>
        <v>43182</v>
      </c>
      <c r="J21" s="277" t="s">
        <v>172</v>
      </c>
      <c r="K21" s="229" t="s">
        <v>223</v>
      </c>
      <c r="L21" s="255"/>
      <c r="M21" s="271"/>
      <c r="N21" s="278" t="s">
        <v>255</v>
      </c>
      <c r="O21" s="183"/>
      <c r="P21" s="185">
        <v>20</v>
      </c>
      <c r="Q21" s="96"/>
    </row>
    <row r="22" spans="1:21" x14ac:dyDescent="0.35">
      <c r="A22" s="124">
        <v>3</v>
      </c>
      <c r="B22" s="124">
        <v>2018</v>
      </c>
      <c r="C22" s="287" t="s">
        <v>274</v>
      </c>
      <c r="D22" s="129">
        <v>5</v>
      </c>
      <c r="E22" s="124">
        <v>7</v>
      </c>
      <c r="F22" s="44">
        <f t="shared" si="4"/>
        <v>43136</v>
      </c>
      <c r="G22" s="221">
        <v>43170</v>
      </c>
      <c r="H22" s="44">
        <f t="shared" si="0"/>
        <v>43176</v>
      </c>
      <c r="I22" s="44">
        <f t="shared" si="1"/>
        <v>43236</v>
      </c>
      <c r="J22" s="227" t="s">
        <v>172</v>
      </c>
      <c r="K22" s="230" t="s">
        <v>224</v>
      </c>
      <c r="L22" s="256"/>
      <c r="M22" s="272"/>
      <c r="N22" s="312" t="s">
        <v>272</v>
      </c>
      <c r="O22" s="183"/>
      <c r="P22" s="185">
        <v>21</v>
      </c>
      <c r="Q22" s="96"/>
    </row>
    <row r="23" spans="1:21" x14ac:dyDescent="0.35">
      <c r="A23" s="124">
        <v>4</v>
      </c>
      <c r="B23" s="124">
        <v>2018</v>
      </c>
      <c r="C23" s="287" t="s">
        <v>275</v>
      </c>
      <c r="D23" s="129">
        <v>5</v>
      </c>
      <c r="E23" s="124">
        <v>7</v>
      </c>
      <c r="F23" s="44">
        <f t="shared" si="4"/>
        <v>43144</v>
      </c>
      <c r="G23" s="45">
        <v>43177</v>
      </c>
      <c r="H23" s="44">
        <f t="shared" si="0"/>
        <v>43183</v>
      </c>
      <c r="I23" s="44">
        <f t="shared" si="1"/>
        <v>43243</v>
      </c>
      <c r="J23" s="227" t="s">
        <v>172</v>
      </c>
      <c r="K23" s="220" t="s">
        <v>196</v>
      </c>
      <c r="L23" s="257"/>
      <c r="M23" s="273"/>
      <c r="N23" s="312" t="s">
        <v>272</v>
      </c>
      <c r="O23" s="183"/>
      <c r="P23" s="185">
        <v>22</v>
      </c>
      <c r="Q23" s="96"/>
    </row>
    <row r="24" spans="1:21" x14ac:dyDescent="0.35">
      <c r="A24" s="124">
        <v>5</v>
      </c>
      <c r="B24" s="124">
        <v>2018</v>
      </c>
      <c r="C24" s="283" t="s">
        <v>263</v>
      </c>
      <c r="D24" s="129">
        <v>5</v>
      </c>
      <c r="E24" s="124">
        <v>7</v>
      </c>
      <c r="F24" s="44">
        <f t="shared" si="4"/>
        <v>43175</v>
      </c>
      <c r="G24" s="45">
        <v>43184</v>
      </c>
      <c r="H24" s="44">
        <f t="shared" si="0"/>
        <v>43190</v>
      </c>
      <c r="I24" s="44">
        <f t="shared" si="1"/>
        <v>43250</v>
      </c>
      <c r="J24" s="227" t="s">
        <v>172</v>
      </c>
      <c r="K24" s="171" t="s">
        <v>197</v>
      </c>
      <c r="L24" s="258"/>
      <c r="M24" s="274"/>
      <c r="N24" s="312" t="s">
        <v>273</v>
      </c>
      <c r="O24" s="183"/>
      <c r="P24" s="185">
        <v>23</v>
      </c>
      <c r="Q24" s="96"/>
    </row>
    <row r="25" spans="1:21" x14ac:dyDescent="0.35">
      <c r="A25" s="124">
        <v>6</v>
      </c>
      <c r="B25" s="124">
        <v>2018</v>
      </c>
      <c r="C25" s="292" t="s">
        <v>142</v>
      </c>
      <c r="D25" s="129">
        <v>3</v>
      </c>
      <c r="E25" s="124">
        <f>IF(D25="","",VLOOKUP(D25,$B$62:$C$64,2,FALSE))</f>
        <v>5</v>
      </c>
      <c r="F25" s="44">
        <f t="shared" si="4"/>
        <v>43182</v>
      </c>
      <c r="G25" s="45">
        <v>43210</v>
      </c>
      <c r="H25" s="44">
        <f t="shared" si="0"/>
        <v>43214</v>
      </c>
      <c r="I25" s="44">
        <f t="shared" si="1"/>
        <v>43274</v>
      </c>
      <c r="J25" s="279" t="s">
        <v>172</v>
      </c>
      <c r="K25" s="286" t="s">
        <v>198</v>
      </c>
      <c r="L25" s="258"/>
      <c r="M25" s="274"/>
      <c r="N25" s="312" t="s">
        <v>276</v>
      </c>
      <c r="O25" s="183"/>
      <c r="P25" s="185">
        <v>24</v>
      </c>
      <c r="Q25" s="96"/>
    </row>
    <row r="26" spans="1:21" x14ac:dyDescent="0.35">
      <c r="A26" s="124">
        <v>7</v>
      </c>
      <c r="B26" s="124">
        <v>2018</v>
      </c>
      <c r="C26" s="287" t="s">
        <v>277</v>
      </c>
      <c r="D26" s="129">
        <v>5</v>
      </c>
      <c r="E26" s="124">
        <v>7</v>
      </c>
      <c r="F26" s="44">
        <f t="shared" si="4"/>
        <v>43236</v>
      </c>
      <c r="G26" s="45">
        <v>43282</v>
      </c>
      <c r="H26" s="44">
        <f t="shared" si="0"/>
        <v>43288</v>
      </c>
      <c r="I26" s="44">
        <f t="shared" si="1"/>
        <v>43348</v>
      </c>
      <c r="J26" s="291" t="s">
        <v>172</v>
      </c>
      <c r="K26" s="286" t="s">
        <v>278</v>
      </c>
      <c r="L26" s="247"/>
      <c r="M26" s="262"/>
      <c r="N26" s="311" t="s">
        <v>320</v>
      </c>
      <c r="P26" s="185">
        <v>25</v>
      </c>
      <c r="Q26" s="96"/>
    </row>
    <row r="27" spans="1:21" x14ac:dyDescent="0.35">
      <c r="A27" s="124">
        <v>8</v>
      </c>
      <c r="B27" s="124">
        <v>2018</v>
      </c>
      <c r="C27" s="310" t="s">
        <v>261</v>
      </c>
      <c r="D27" s="129">
        <v>5</v>
      </c>
      <c r="E27" s="124">
        <v>7</v>
      </c>
      <c r="F27" s="44">
        <f t="shared" si="4"/>
        <v>43243</v>
      </c>
      <c r="G27" s="45">
        <v>43319</v>
      </c>
      <c r="H27" s="44">
        <f>IF(G27="","",G27+E27-1)</f>
        <v>43325</v>
      </c>
      <c r="I27" s="44">
        <f t="shared" si="1"/>
        <v>43385</v>
      </c>
      <c r="J27" s="291" t="s">
        <v>172</v>
      </c>
      <c r="K27" s="298" t="s">
        <v>294</v>
      </c>
      <c r="L27" s="258"/>
      <c r="M27" s="274"/>
      <c r="N27" s="311" t="s">
        <v>318</v>
      </c>
      <c r="O27" s="183"/>
      <c r="P27" s="185">
        <v>26</v>
      </c>
      <c r="Q27" s="96"/>
    </row>
    <row r="28" spans="1:21" x14ac:dyDescent="0.35">
      <c r="A28" s="124">
        <v>9</v>
      </c>
      <c r="B28" s="124">
        <v>2018</v>
      </c>
      <c r="C28" s="296" t="s">
        <v>279</v>
      </c>
      <c r="D28" s="129">
        <v>5</v>
      </c>
      <c r="E28" s="124">
        <v>7</v>
      </c>
      <c r="F28" s="44">
        <f t="shared" si="4"/>
        <v>43250</v>
      </c>
      <c r="G28" s="45">
        <v>43326</v>
      </c>
      <c r="H28" s="44">
        <f t="shared" si="0"/>
        <v>43332</v>
      </c>
      <c r="I28" s="44">
        <f t="shared" si="1"/>
        <v>43392</v>
      </c>
      <c r="J28" s="300" t="s">
        <v>172</v>
      </c>
      <c r="K28" s="297" t="s">
        <v>292</v>
      </c>
      <c r="L28" s="258"/>
      <c r="M28" s="274"/>
      <c r="N28" s="171"/>
      <c r="O28" s="183"/>
      <c r="P28" s="185">
        <v>27</v>
      </c>
      <c r="Q28" s="96"/>
    </row>
    <row r="29" spans="1:21" x14ac:dyDescent="0.35">
      <c r="A29" s="124">
        <v>10</v>
      </c>
      <c r="B29" s="124">
        <v>2018</v>
      </c>
      <c r="C29" s="296" t="s">
        <v>280</v>
      </c>
      <c r="D29" s="129">
        <v>5</v>
      </c>
      <c r="E29" s="124">
        <v>7</v>
      </c>
      <c r="F29" s="44">
        <f t="shared" si="4"/>
        <v>43274</v>
      </c>
      <c r="G29" s="45">
        <v>43347</v>
      </c>
      <c r="H29" s="44">
        <f t="shared" si="0"/>
        <v>43353</v>
      </c>
      <c r="I29" s="44">
        <f t="shared" si="1"/>
        <v>43413</v>
      </c>
      <c r="J29" s="313" t="s">
        <v>172</v>
      </c>
      <c r="K29" s="301"/>
      <c r="L29" s="247"/>
      <c r="M29" s="262"/>
      <c r="N29" s="43"/>
      <c r="P29" s="185">
        <v>28</v>
      </c>
      <c r="Q29" s="96"/>
    </row>
    <row r="30" spans="1:21" x14ac:dyDescent="0.35">
      <c r="A30" s="124">
        <v>11</v>
      </c>
      <c r="B30" s="124">
        <v>2018</v>
      </c>
      <c r="C30" s="321" t="s">
        <v>293</v>
      </c>
      <c r="D30" s="129">
        <v>5</v>
      </c>
      <c r="E30" s="124">
        <v>7</v>
      </c>
      <c r="F30" s="44">
        <f t="shared" si="4"/>
        <v>43348</v>
      </c>
      <c r="G30" s="45">
        <v>43354</v>
      </c>
      <c r="H30" s="44">
        <f t="shared" si="0"/>
        <v>43360</v>
      </c>
      <c r="I30" s="44">
        <f t="shared" si="1"/>
        <v>43420</v>
      </c>
      <c r="J30" s="313" t="s">
        <v>172</v>
      </c>
      <c r="K30" s="316"/>
      <c r="L30" s="255"/>
      <c r="M30" s="271"/>
      <c r="N30" s="316" t="s">
        <v>324</v>
      </c>
      <c r="O30" s="183"/>
      <c r="P30" s="185">
        <v>29</v>
      </c>
      <c r="Q30" s="96"/>
    </row>
    <row r="31" spans="1:21" x14ac:dyDescent="0.35">
      <c r="A31" s="124">
        <v>12</v>
      </c>
      <c r="B31" s="124">
        <v>2018</v>
      </c>
      <c r="C31" s="321" t="s">
        <v>262</v>
      </c>
      <c r="D31" s="129">
        <v>5</v>
      </c>
      <c r="E31" s="124">
        <v>7</v>
      </c>
      <c r="F31" s="44">
        <f t="shared" si="4"/>
        <v>43385</v>
      </c>
      <c r="G31" s="172">
        <v>43385</v>
      </c>
      <c r="H31" s="44">
        <f t="shared" si="0"/>
        <v>43391</v>
      </c>
      <c r="I31" s="44">
        <f t="shared" si="1"/>
        <v>43451</v>
      </c>
      <c r="J31" s="319" t="s">
        <v>172</v>
      </c>
      <c r="K31" s="43"/>
      <c r="L31" s="247"/>
      <c r="M31" s="262"/>
      <c r="N31" s="43"/>
      <c r="P31" s="185">
        <v>30</v>
      </c>
      <c r="Q31" s="96"/>
    </row>
    <row r="32" spans="1:21" x14ac:dyDescent="0.35">
      <c r="A32" s="124">
        <v>13</v>
      </c>
      <c r="B32" s="124">
        <v>2018</v>
      </c>
      <c r="C32" s="309" t="s">
        <v>282</v>
      </c>
      <c r="D32" s="129">
        <v>3</v>
      </c>
      <c r="E32" s="124">
        <v>5</v>
      </c>
      <c r="F32" s="44">
        <f>I28</f>
        <v>43392</v>
      </c>
      <c r="G32" s="45">
        <v>43395</v>
      </c>
      <c r="H32" s="44">
        <f t="shared" si="0"/>
        <v>43399</v>
      </c>
      <c r="I32" s="44">
        <f t="shared" si="1"/>
        <v>43459</v>
      </c>
      <c r="J32" s="300" t="s">
        <v>172</v>
      </c>
      <c r="K32" s="306" t="s">
        <v>310</v>
      </c>
      <c r="L32" s="258"/>
      <c r="M32" s="274"/>
      <c r="N32" s="171"/>
      <c r="O32" s="183"/>
      <c r="P32" s="185">
        <v>31</v>
      </c>
      <c r="Q32" s="96"/>
    </row>
    <row r="33" spans="1:17" x14ac:dyDescent="0.35">
      <c r="A33" s="124">
        <v>14</v>
      </c>
      <c r="B33" s="124">
        <v>2018</v>
      </c>
      <c r="C33" s="302" t="s">
        <v>297</v>
      </c>
      <c r="D33" s="129">
        <v>5</v>
      </c>
      <c r="E33" s="124">
        <v>7</v>
      </c>
      <c r="F33" s="44">
        <f t="shared" si="4"/>
        <v>43413</v>
      </c>
      <c r="G33" s="45">
        <v>43413</v>
      </c>
      <c r="H33" s="44">
        <f t="shared" si="0"/>
        <v>43419</v>
      </c>
      <c r="I33" s="44">
        <f t="shared" si="1"/>
        <v>43479</v>
      </c>
      <c r="J33" s="318" t="s">
        <v>172</v>
      </c>
      <c r="K33" s="301"/>
      <c r="L33" s="247"/>
      <c r="M33" s="262"/>
      <c r="N33" s="43"/>
      <c r="P33" s="185">
        <v>32</v>
      </c>
      <c r="Q33" s="96"/>
    </row>
    <row r="34" spans="1:17" x14ac:dyDescent="0.35">
      <c r="A34" s="124">
        <v>15</v>
      </c>
      <c r="B34" s="124">
        <v>2018</v>
      </c>
      <c r="C34" s="309" t="s">
        <v>311</v>
      </c>
      <c r="D34" s="129">
        <v>4</v>
      </c>
      <c r="E34" s="124">
        <v>6</v>
      </c>
      <c r="F34" s="44">
        <f t="shared" si="4"/>
        <v>43420</v>
      </c>
      <c r="G34" s="45">
        <v>43420</v>
      </c>
      <c r="H34" s="44">
        <f>IF(G34="","",G34+E34-1)</f>
        <v>43425</v>
      </c>
      <c r="I34" s="44">
        <f t="shared" si="1"/>
        <v>43485</v>
      </c>
      <c r="J34" s="318" t="s">
        <v>172</v>
      </c>
      <c r="K34" s="171"/>
      <c r="L34" s="258"/>
      <c r="M34" s="274"/>
      <c r="N34" s="171"/>
      <c r="O34" s="183"/>
      <c r="P34" s="185">
        <v>33</v>
      </c>
      <c r="Q34" s="96"/>
    </row>
    <row r="35" spans="1:17" x14ac:dyDescent="0.35">
      <c r="A35" s="124">
        <v>16</v>
      </c>
      <c r="B35" s="124">
        <v>2018</v>
      </c>
      <c r="C35" s="308" t="s">
        <v>296</v>
      </c>
      <c r="D35" s="129">
        <v>5</v>
      </c>
      <c r="E35" s="124">
        <v>7</v>
      </c>
      <c r="F35" s="44">
        <f t="shared" si="4"/>
        <v>43451</v>
      </c>
      <c r="G35" s="45">
        <v>43451</v>
      </c>
      <c r="H35" s="44">
        <f t="shared" si="0"/>
        <v>43457</v>
      </c>
      <c r="I35" s="44">
        <f>IF(G35="","",H35+60)</f>
        <v>43517</v>
      </c>
      <c r="J35" s="324" t="s">
        <v>172</v>
      </c>
      <c r="K35" s="323" t="s">
        <v>331</v>
      </c>
      <c r="L35" s="247"/>
      <c r="M35" s="262"/>
      <c r="N35" s="43"/>
      <c r="P35" s="185">
        <v>34</v>
      </c>
      <c r="Q35" s="96"/>
    </row>
    <row r="36" spans="1:17" x14ac:dyDescent="0.35">
      <c r="A36" s="322">
        <v>1</v>
      </c>
      <c r="B36" s="322">
        <v>2019</v>
      </c>
      <c r="C36" s="347" t="s">
        <v>298</v>
      </c>
      <c r="D36" s="129">
        <v>5</v>
      </c>
      <c r="E36" s="124">
        <v>8</v>
      </c>
      <c r="F36" s="44">
        <f>I32</f>
        <v>43459</v>
      </c>
      <c r="G36" s="45">
        <v>43469</v>
      </c>
      <c r="H36" s="44">
        <f t="shared" si="0"/>
        <v>43476</v>
      </c>
      <c r="I36" s="44">
        <f t="shared" si="1"/>
        <v>43536</v>
      </c>
      <c r="J36" s="307" t="s">
        <v>172</v>
      </c>
      <c r="K36" s="350" t="s">
        <v>604</v>
      </c>
      <c r="L36" s="247"/>
      <c r="M36" s="262"/>
      <c r="N36" s="43"/>
      <c r="Q36" s="96"/>
    </row>
    <row r="37" spans="1:17" x14ac:dyDescent="0.35">
      <c r="A37" s="322">
        <v>2</v>
      </c>
      <c r="B37" s="322">
        <v>2019</v>
      </c>
      <c r="C37" s="348" t="s">
        <v>587</v>
      </c>
      <c r="D37" s="129">
        <v>5</v>
      </c>
      <c r="E37" s="124">
        <v>8</v>
      </c>
      <c r="F37" s="44">
        <f t="shared" si="4"/>
        <v>43479</v>
      </c>
      <c r="G37" s="45">
        <v>43479</v>
      </c>
      <c r="H37" s="44">
        <f>IF(G37="","",G37+E37-1)</f>
        <v>43486</v>
      </c>
      <c r="I37" s="44">
        <f t="shared" si="1"/>
        <v>43546</v>
      </c>
      <c r="J37" s="344" t="s">
        <v>172</v>
      </c>
      <c r="K37" s="350" t="s">
        <v>605</v>
      </c>
      <c r="L37" s="247"/>
      <c r="M37" s="262"/>
      <c r="N37" s="43"/>
      <c r="Q37" s="96"/>
    </row>
    <row r="38" spans="1:17" x14ac:dyDescent="0.35">
      <c r="A38" s="322">
        <v>3</v>
      </c>
      <c r="B38" s="322">
        <v>2019</v>
      </c>
      <c r="C38" s="349" t="s">
        <v>603</v>
      </c>
      <c r="D38" s="129">
        <v>5</v>
      </c>
      <c r="E38" s="124">
        <v>7</v>
      </c>
      <c r="F38" s="44">
        <f t="shared" si="4"/>
        <v>43485</v>
      </c>
      <c r="G38" s="45">
        <v>43487</v>
      </c>
      <c r="H38" s="44">
        <f t="shared" si="0"/>
        <v>43493</v>
      </c>
      <c r="I38" s="44">
        <f t="shared" si="1"/>
        <v>43553</v>
      </c>
      <c r="J38" s="318" t="s">
        <v>172</v>
      </c>
      <c r="K38" s="350" t="s">
        <v>606</v>
      </c>
      <c r="L38" s="247"/>
      <c r="M38" s="262"/>
      <c r="N38" s="43"/>
      <c r="Q38" s="96"/>
    </row>
    <row r="39" spans="1:17" x14ac:dyDescent="0.35">
      <c r="A39" s="322">
        <v>4</v>
      </c>
      <c r="B39" s="322">
        <v>2019</v>
      </c>
      <c r="C39" s="314" t="s">
        <v>321</v>
      </c>
      <c r="D39" s="129">
        <v>5</v>
      </c>
      <c r="E39" s="124">
        <v>7</v>
      </c>
      <c r="F39" s="44">
        <f t="shared" si="4"/>
        <v>43517</v>
      </c>
      <c r="G39" s="315">
        <v>43536</v>
      </c>
      <c r="H39" s="44">
        <f t="shared" si="0"/>
        <v>43542</v>
      </c>
      <c r="I39" s="44">
        <f t="shared" si="1"/>
        <v>43602</v>
      </c>
      <c r="J39" s="318" t="s">
        <v>172</v>
      </c>
      <c r="K39" s="326" t="s">
        <v>336</v>
      </c>
      <c r="L39" s="247"/>
      <c r="M39" s="262"/>
      <c r="N39" s="43"/>
      <c r="Q39" s="96"/>
    </row>
    <row r="40" spans="1:17" x14ac:dyDescent="0.35">
      <c r="A40" s="322">
        <v>5</v>
      </c>
      <c r="B40" s="322">
        <v>2019</v>
      </c>
      <c r="C40" s="331" t="s">
        <v>585</v>
      </c>
      <c r="D40" s="129">
        <v>5</v>
      </c>
      <c r="E40" s="124">
        <v>7</v>
      </c>
      <c r="F40" s="44">
        <f>I36</f>
        <v>43536</v>
      </c>
      <c r="G40" s="45">
        <v>43546</v>
      </c>
      <c r="H40" s="44">
        <f t="shared" si="0"/>
        <v>43552</v>
      </c>
      <c r="I40" s="44">
        <f t="shared" si="1"/>
        <v>43612</v>
      </c>
      <c r="J40" s="344" t="s">
        <v>172</v>
      </c>
      <c r="K40" s="333" t="s">
        <v>586</v>
      </c>
      <c r="L40" s="247"/>
      <c r="M40" s="262"/>
      <c r="N40" s="43"/>
      <c r="Q40" s="96"/>
    </row>
    <row r="41" spans="1:17" x14ac:dyDescent="0.35">
      <c r="A41" s="322">
        <v>6</v>
      </c>
      <c r="B41" s="322">
        <v>2019</v>
      </c>
      <c r="C41" s="343" t="s">
        <v>597</v>
      </c>
      <c r="D41" s="129">
        <v>5</v>
      </c>
      <c r="E41" s="124">
        <v>7</v>
      </c>
      <c r="F41" s="44">
        <f>I37</f>
        <v>43546</v>
      </c>
      <c r="G41" s="45">
        <v>43553</v>
      </c>
      <c r="H41" s="44">
        <f t="shared" si="0"/>
        <v>43559</v>
      </c>
      <c r="I41" s="44">
        <f t="shared" si="1"/>
        <v>43619</v>
      </c>
      <c r="J41" s="318" t="s">
        <v>173</v>
      </c>
      <c r="K41" s="326" t="s">
        <v>337</v>
      </c>
      <c r="L41" s="247"/>
      <c r="M41" s="262"/>
      <c r="N41" s="43"/>
      <c r="Q41" s="96"/>
    </row>
    <row r="42" spans="1:17" x14ac:dyDescent="0.35">
      <c r="A42" s="322">
        <v>7</v>
      </c>
      <c r="B42" s="322">
        <v>2019</v>
      </c>
      <c r="C42" s="343" t="s">
        <v>261</v>
      </c>
      <c r="D42" s="129">
        <v>5</v>
      </c>
      <c r="E42" s="124">
        <v>7</v>
      </c>
      <c r="F42" s="44">
        <f>I38</f>
        <v>43553</v>
      </c>
      <c r="G42" s="45">
        <v>43587</v>
      </c>
      <c r="H42" s="44">
        <f t="shared" si="0"/>
        <v>43593</v>
      </c>
      <c r="I42" s="44">
        <f t="shared" si="1"/>
        <v>43653</v>
      </c>
      <c r="J42" s="344" t="s">
        <v>173</v>
      </c>
      <c r="K42" s="326" t="s">
        <v>339</v>
      </c>
      <c r="L42" s="247"/>
      <c r="M42" s="262"/>
      <c r="N42" s="43"/>
      <c r="Q42" s="96"/>
    </row>
    <row r="43" spans="1:17" x14ac:dyDescent="0.35">
      <c r="A43" s="322">
        <v>8</v>
      </c>
      <c r="B43" s="322">
        <v>2019</v>
      </c>
      <c r="C43" s="331" t="s">
        <v>583</v>
      </c>
      <c r="D43" s="129">
        <v>5</v>
      </c>
      <c r="E43" s="124">
        <v>7</v>
      </c>
      <c r="F43" s="44">
        <f>I39</f>
        <v>43602</v>
      </c>
      <c r="G43" s="45">
        <v>43611</v>
      </c>
      <c r="H43" s="44">
        <f t="shared" si="0"/>
        <v>43617</v>
      </c>
      <c r="I43" s="44">
        <f t="shared" si="1"/>
        <v>43677</v>
      </c>
      <c r="J43" s="344" t="s">
        <v>172</v>
      </c>
      <c r="K43" s="345" t="s">
        <v>601</v>
      </c>
      <c r="L43" s="247"/>
      <c r="M43" s="262"/>
      <c r="N43" s="43"/>
      <c r="Q43" s="96"/>
    </row>
    <row r="44" spans="1:17" x14ac:dyDescent="0.35">
      <c r="A44" s="322">
        <v>9</v>
      </c>
      <c r="B44" s="322">
        <v>2019</v>
      </c>
      <c r="C44" s="331" t="s">
        <v>345</v>
      </c>
      <c r="D44" s="129">
        <v>5</v>
      </c>
      <c r="E44" s="124">
        <v>6</v>
      </c>
      <c r="F44" s="44">
        <f t="shared" si="4"/>
        <v>43612</v>
      </c>
      <c r="G44" s="45">
        <v>43617</v>
      </c>
      <c r="H44" s="44">
        <f t="shared" si="0"/>
        <v>43622</v>
      </c>
      <c r="I44" s="44">
        <f t="shared" si="1"/>
        <v>43682</v>
      </c>
      <c r="J44" s="318" t="s">
        <v>173</v>
      </c>
      <c r="L44" s="247"/>
      <c r="M44" s="262"/>
      <c r="N44" s="43"/>
      <c r="Q44" s="96"/>
    </row>
    <row r="45" spans="1:17" x14ac:dyDescent="0.35">
      <c r="A45" s="322">
        <v>10</v>
      </c>
      <c r="B45" s="322">
        <v>2019</v>
      </c>
      <c r="C45" s="320" t="s">
        <v>329</v>
      </c>
      <c r="D45" s="129">
        <v>5</v>
      </c>
      <c r="E45" s="124">
        <v>7</v>
      </c>
      <c r="F45" s="44">
        <f t="shared" si="4"/>
        <v>43619</v>
      </c>
      <c r="G45" s="45">
        <v>43625</v>
      </c>
      <c r="H45" s="44">
        <f t="shared" si="0"/>
        <v>43631</v>
      </c>
      <c r="I45" s="44">
        <f t="shared" si="1"/>
        <v>43691</v>
      </c>
      <c r="J45" s="318" t="s">
        <v>173</v>
      </c>
      <c r="K45" s="43"/>
      <c r="L45" s="247"/>
      <c r="M45" s="262"/>
      <c r="N45" s="43"/>
      <c r="Q45" s="96"/>
    </row>
    <row r="46" spans="1:17" x14ac:dyDescent="0.35">
      <c r="A46" s="322">
        <v>11</v>
      </c>
      <c r="B46" s="322">
        <v>2019</v>
      </c>
      <c r="C46" s="331" t="s">
        <v>346</v>
      </c>
      <c r="D46" s="129">
        <v>5</v>
      </c>
      <c r="E46" s="124">
        <v>7</v>
      </c>
      <c r="F46" s="44">
        <f t="shared" si="4"/>
        <v>43653</v>
      </c>
      <c r="G46" s="45">
        <v>43653</v>
      </c>
      <c r="H46" s="44">
        <f t="shared" si="0"/>
        <v>43659</v>
      </c>
      <c r="I46" s="44">
        <f t="shared" si="1"/>
        <v>43719</v>
      </c>
      <c r="J46" s="318" t="s">
        <v>173</v>
      </c>
      <c r="K46" s="43"/>
      <c r="L46" s="247"/>
      <c r="M46" s="262"/>
      <c r="N46" s="43"/>
      <c r="Q46" s="96"/>
    </row>
    <row r="47" spans="1:17" x14ac:dyDescent="0.35">
      <c r="A47" s="322">
        <v>12</v>
      </c>
      <c r="B47" s="322">
        <v>2019</v>
      </c>
      <c r="C47" s="327" t="s">
        <v>347</v>
      </c>
      <c r="D47" s="129">
        <v>5</v>
      </c>
      <c r="E47" s="124">
        <v>7</v>
      </c>
      <c r="F47" s="44">
        <f t="shared" si="4"/>
        <v>43677</v>
      </c>
      <c r="G47" s="45">
        <v>43685</v>
      </c>
      <c r="H47" s="44">
        <f t="shared" si="0"/>
        <v>43691</v>
      </c>
      <c r="I47" s="44">
        <f t="shared" si="1"/>
        <v>43751</v>
      </c>
      <c r="J47" s="318" t="s">
        <v>173</v>
      </c>
      <c r="K47" s="43"/>
      <c r="L47" s="247"/>
      <c r="M47" s="262"/>
      <c r="N47" s="43"/>
      <c r="Q47" s="96"/>
    </row>
    <row r="48" spans="1:17" x14ac:dyDescent="0.35">
      <c r="A48" s="322">
        <v>13</v>
      </c>
      <c r="B48" s="322">
        <v>2019</v>
      </c>
      <c r="C48" s="327" t="s">
        <v>348</v>
      </c>
      <c r="D48" s="129">
        <v>5</v>
      </c>
      <c r="E48" s="124">
        <v>7</v>
      </c>
      <c r="F48" s="44">
        <f t="shared" si="4"/>
        <v>43682</v>
      </c>
      <c r="G48" s="45">
        <v>43692</v>
      </c>
      <c r="H48" s="44">
        <f t="shared" si="0"/>
        <v>43698</v>
      </c>
      <c r="I48" s="44">
        <f t="shared" si="1"/>
        <v>43758</v>
      </c>
      <c r="J48" s="318" t="s">
        <v>173</v>
      </c>
      <c r="K48" s="43"/>
      <c r="L48" s="247"/>
      <c r="M48" s="262"/>
      <c r="N48" s="43"/>
      <c r="Q48" s="96"/>
    </row>
    <row r="49" spans="1:17" x14ac:dyDescent="0.35">
      <c r="A49" s="322">
        <v>14</v>
      </c>
      <c r="B49" s="322">
        <v>2019</v>
      </c>
      <c r="C49" s="320" t="s">
        <v>330</v>
      </c>
      <c r="D49" s="129">
        <v>5</v>
      </c>
      <c r="E49" s="124">
        <v>7</v>
      </c>
      <c r="F49" s="44">
        <f t="shared" si="4"/>
        <v>43691</v>
      </c>
      <c r="G49" s="45">
        <v>43699</v>
      </c>
      <c r="H49" s="44">
        <f t="shared" si="0"/>
        <v>43705</v>
      </c>
      <c r="I49" s="44">
        <f t="shared" si="1"/>
        <v>43765</v>
      </c>
      <c r="J49" s="318" t="s">
        <v>173</v>
      </c>
      <c r="K49" s="43"/>
      <c r="L49" s="247"/>
      <c r="M49" s="262"/>
      <c r="N49" s="43"/>
      <c r="Q49" s="96"/>
    </row>
    <row r="50" spans="1:17" x14ac:dyDescent="0.35">
      <c r="A50" s="322">
        <v>15</v>
      </c>
      <c r="B50" s="322">
        <v>2019</v>
      </c>
      <c r="C50" s="346" t="s">
        <v>193</v>
      </c>
      <c r="D50" s="129">
        <v>5</v>
      </c>
      <c r="E50" s="124">
        <v>7</v>
      </c>
      <c r="F50" s="44">
        <f t="shared" si="4"/>
        <v>43719</v>
      </c>
      <c r="G50" s="45">
        <v>43719</v>
      </c>
      <c r="H50" s="44">
        <f t="shared" si="0"/>
        <v>43725</v>
      </c>
      <c r="I50" s="44">
        <f t="shared" si="1"/>
        <v>43785</v>
      </c>
      <c r="J50" s="318" t="s">
        <v>173</v>
      </c>
      <c r="L50" s="247"/>
      <c r="M50" s="262"/>
      <c r="N50" s="43"/>
      <c r="Q50" s="96"/>
    </row>
    <row r="51" spans="1:17" x14ac:dyDescent="0.35">
      <c r="A51" s="322">
        <v>16</v>
      </c>
      <c r="B51" s="322">
        <v>2019</v>
      </c>
      <c r="C51" s="331" t="s">
        <v>584</v>
      </c>
      <c r="D51" s="129">
        <v>5</v>
      </c>
      <c r="E51" s="124">
        <v>7</v>
      </c>
      <c r="F51" s="44">
        <f t="shared" si="4"/>
        <v>43751</v>
      </c>
      <c r="H51" s="44" t="str">
        <f t="shared" si="0"/>
        <v/>
      </c>
      <c r="I51" s="44" t="str">
        <f t="shared" si="1"/>
        <v/>
      </c>
      <c r="J51" s="332" t="s">
        <v>173</v>
      </c>
      <c r="K51" s="43"/>
      <c r="L51" s="247"/>
      <c r="M51" s="262"/>
      <c r="N51" s="43"/>
      <c r="Q51" s="96"/>
    </row>
    <row r="52" spans="1:17" x14ac:dyDescent="0.35">
      <c r="A52" s="124"/>
      <c r="B52" s="124"/>
      <c r="C52" s="296"/>
      <c r="D52" s="129"/>
      <c r="E52" s="124"/>
      <c r="F52" s="44"/>
      <c r="G52" s="45"/>
      <c r="H52" s="44"/>
      <c r="I52" s="44"/>
      <c r="J52" s="281"/>
      <c r="K52" s="43"/>
      <c r="L52" s="247"/>
      <c r="M52" s="262"/>
      <c r="N52" s="43"/>
      <c r="Q52" s="96"/>
    </row>
    <row r="53" spans="1:17" x14ac:dyDescent="0.35">
      <c r="A53" s="124"/>
      <c r="B53" s="124"/>
      <c r="C53" s="282"/>
      <c r="D53" s="129"/>
      <c r="E53" s="124"/>
      <c r="F53" s="44"/>
      <c r="G53" s="45"/>
      <c r="H53" s="44"/>
      <c r="I53" s="44"/>
      <c r="J53" s="281"/>
      <c r="K53" s="43"/>
      <c r="L53" s="247"/>
      <c r="M53" s="262"/>
      <c r="N53" s="43"/>
      <c r="Q53" s="96"/>
    </row>
    <row r="54" spans="1:17" x14ac:dyDescent="0.35">
      <c r="A54" s="124"/>
      <c r="B54" s="124"/>
      <c r="C54" s="299" t="s">
        <v>264</v>
      </c>
      <c r="D54" s="129"/>
      <c r="E54" s="124"/>
      <c r="F54" s="44"/>
      <c r="G54" s="45"/>
      <c r="H54" s="44"/>
      <c r="I54" s="44"/>
      <c r="J54" s="281"/>
      <c r="K54" s="43"/>
      <c r="L54" s="247"/>
      <c r="M54" s="262"/>
      <c r="N54" s="43"/>
      <c r="Q54" s="96"/>
    </row>
    <row r="55" spans="1:17" x14ac:dyDescent="0.35">
      <c r="A55" s="124"/>
      <c r="B55" s="124"/>
      <c r="C55" s="296"/>
      <c r="D55" s="129"/>
      <c r="E55" s="124"/>
      <c r="F55" s="44"/>
      <c r="G55" s="45"/>
      <c r="H55" s="44" t="str">
        <f t="shared" si="0"/>
        <v/>
      </c>
      <c r="I55" s="44" t="str">
        <f t="shared" si="1"/>
        <v/>
      </c>
      <c r="J55" s="102"/>
      <c r="K55" s="43"/>
      <c r="L55" s="247"/>
      <c r="M55" s="262"/>
      <c r="N55" s="43"/>
      <c r="P55" s="185">
        <v>35</v>
      </c>
      <c r="Q55" s="96"/>
    </row>
    <row r="56" spans="1:17" x14ac:dyDescent="0.35">
      <c r="K56" s="276" t="s">
        <v>253</v>
      </c>
      <c r="L56" s="259">
        <f>SUM(L2:L55)</f>
        <v>1159074</v>
      </c>
      <c r="M56" s="265">
        <f>SUM(M2:M55)</f>
        <v>103659</v>
      </c>
      <c r="N56" s="235" t="s">
        <v>252</v>
      </c>
      <c r="P56" s="185">
        <v>36</v>
      </c>
    </row>
    <row r="57" spans="1:17" x14ac:dyDescent="0.35">
      <c r="C57" s="293" t="s">
        <v>265</v>
      </c>
      <c r="E57" s="138"/>
      <c r="K57" s="235" t="s">
        <v>229</v>
      </c>
      <c r="L57" s="260"/>
      <c r="M57" s="275"/>
      <c r="N57" s="235" t="s">
        <v>251</v>
      </c>
      <c r="P57" s="185">
        <v>37</v>
      </c>
    </row>
    <row r="58" spans="1:17" x14ac:dyDescent="0.35">
      <c r="B58" s="128" t="s">
        <v>76</v>
      </c>
      <c r="K58" s="276" t="s">
        <v>254</v>
      </c>
      <c r="L58" s="259">
        <f>L56+76000+93000+190000</f>
        <v>1518074</v>
      </c>
      <c r="M58" s="265">
        <f>M56+29968</f>
        <v>133627</v>
      </c>
      <c r="P58" s="185">
        <v>38</v>
      </c>
    </row>
    <row r="59" spans="1:17" x14ac:dyDescent="0.35">
      <c r="B59" s="128" t="s">
        <v>75</v>
      </c>
      <c r="P59" s="185">
        <v>39</v>
      </c>
    </row>
    <row r="60" spans="1:17" x14ac:dyDescent="0.35">
      <c r="P60" s="185">
        <v>40</v>
      </c>
    </row>
    <row r="61" spans="1:17" x14ac:dyDescent="0.35">
      <c r="B61" s="189" t="s">
        <v>90</v>
      </c>
      <c r="C61" s="180" t="s">
        <v>89</v>
      </c>
      <c r="P61" s="185">
        <v>41</v>
      </c>
    </row>
    <row r="62" spans="1:17" x14ac:dyDescent="0.35">
      <c r="B62" s="188">
        <v>3</v>
      </c>
      <c r="C62" s="135">
        <v>5</v>
      </c>
      <c r="P62" s="185">
        <v>42</v>
      </c>
    </row>
    <row r="63" spans="1:17" x14ac:dyDescent="0.35">
      <c r="B63" s="188">
        <v>4</v>
      </c>
      <c r="C63" s="135">
        <v>7</v>
      </c>
      <c r="P63" s="185">
        <v>43</v>
      </c>
    </row>
    <row r="64" spans="1:17" x14ac:dyDescent="0.35">
      <c r="B64" s="188">
        <v>5</v>
      </c>
      <c r="C64" s="135">
        <v>8</v>
      </c>
      <c r="P64" s="185">
        <v>44</v>
      </c>
    </row>
    <row r="65" spans="3:16" x14ac:dyDescent="0.35">
      <c r="P65" s="185">
        <v>45</v>
      </c>
    </row>
    <row r="66" spans="3:16" x14ac:dyDescent="0.35">
      <c r="P66" s="185">
        <v>46</v>
      </c>
    </row>
    <row r="67" spans="3:16" x14ac:dyDescent="0.35">
      <c r="P67" s="185">
        <v>47</v>
      </c>
    </row>
    <row r="68" spans="3:16" x14ac:dyDescent="0.35">
      <c r="P68" s="185">
        <v>48</v>
      </c>
    </row>
    <row r="69" spans="3:16" x14ac:dyDescent="0.35">
      <c r="P69" s="185">
        <v>49</v>
      </c>
    </row>
    <row r="70" spans="3:16" x14ac:dyDescent="0.35">
      <c r="P70" s="185">
        <v>50</v>
      </c>
    </row>
    <row r="71" spans="3:16" x14ac:dyDescent="0.35">
      <c r="P71" s="185">
        <v>51</v>
      </c>
    </row>
    <row r="72" spans="3:16" x14ac:dyDescent="0.35">
      <c r="P72" s="185">
        <v>52</v>
      </c>
    </row>
    <row r="73" spans="3:16" x14ac:dyDescent="0.35">
      <c r="P73" s="185">
        <v>53</v>
      </c>
    </row>
    <row r="74" spans="3:16" x14ac:dyDescent="0.35">
      <c r="P74" s="185">
        <v>54</v>
      </c>
    </row>
    <row r="75" spans="3:16" x14ac:dyDescent="0.35">
      <c r="P75" s="185">
        <v>55</v>
      </c>
    </row>
    <row r="76" spans="3:16" x14ac:dyDescent="0.35">
      <c r="C76" s="137"/>
      <c r="D76" s="138"/>
      <c r="P76" s="185">
        <v>56</v>
      </c>
    </row>
    <row r="77" spans="3:16" x14ac:dyDescent="0.35">
      <c r="P77" s="185">
        <v>57</v>
      </c>
    </row>
    <row r="78" spans="3:16" x14ac:dyDescent="0.35">
      <c r="P78" s="185">
        <v>58</v>
      </c>
    </row>
    <row r="79" spans="3:16" x14ac:dyDescent="0.35">
      <c r="P79" s="185">
        <v>59</v>
      </c>
    </row>
    <row r="80" spans="3:16" x14ac:dyDescent="0.35">
      <c r="P80" s="185">
        <v>60</v>
      </c>
    </row>
    <row r="81" spans="16:16" x14ac:dyDescent="0.35">
      <c r="P81" s="185">
        <v>61</v>
      </c>
    </row>
    <row r="82" spans="16:16" x14ac:dyDescent="0.35">
      <c r="P82" s="185">
        <v>62</v>
      </c>
    </row>
    <row r="83" spans="16:16" x14ac:dyDescent="0.35">
      <c r="P83" s="185">
        <v>63</v>
      </c>
    </row>
    <row r="84" spans="16:16" x14ac:dyDescent="0.35">
      <c r="P84" s="185">
        <v>64</v>
      </c>
    </row>
    <row r="85" spans="16:16" x14ac:dyDescent="0.35">
      <c r="P85" s="185">
        <v>65</v>
      </c>
    </row>
    <row r="86" spans="16:16" x14ac:dyDescent="0.35">
      <c r="P86" s="185">
        <v>66</v>
      </c>
    </row>
    <row r="87" spans="16:16" x14ac:dyDescent="0.35">
      <c r="P87" s="185">
        <v>67</v>
      </c>
    </row>
    <row r="88" spans="16:16" x14ac:dyDescent="0.35">
      <c r="P88" s="185">
        <v>68</v>
      </c>
    </row>
    <row r="89" spans="16:16" x14ac:dyDescent="0.35">
      <c r="P89" s="185">
        <v>69</v>
      </c>
    </row>
    <row r="90" spans="16:16" x14ac:dyDescent="0.35">
      <c r="P90" s="185">
        <v>70</v>
      </c>
    </row>
    <row r="91" spans="16:16" x14ac:dyDescent="0.35">
      <c r="P91" s="185">
        <v>71</v>
      </c>
    </row>
    <row r="92" spans="16:16" x14ac:dyDescent="0.35">
      <c r="P92" s="185">
        <v>72</v>
      </c>
    </row>
    <row r="93" spans="16:16" x14ac:dyDescent="0.35">
      <c r="P93" s="185">
        <v>73</v>
      </c>
    </row>
    <row r="94" spans="16:16" x14ac:dyDescent="0.35">
      <c r="P94" s="185">
        <v>74</v>
      </c>
    </row>
    <row r="95" spans="16:16" x14ac:dyDescent="0.35">
      <c r="P95" s="185">
        <v>75</v>
      </c>
    </row>
    <row r="96" spans="16:16" x14ac:dyDescent="0.35">
      <c r="P96" s="185">
        <v>76</v>
      </c>
    </row>
    <row r="97" spans="16:16" x14ac:dyDescent="0.35">
      <c r="P97" s="185">
        <v>77</v>
      </c>
    </row>
    <row r="98" spans="16:16" x14ac:dyDescent="0.35">
      <c r="P98" s="185">
        <v>78</v>
      </c>
    </row>
    <row r="99" spans="16:16" x14ac:dyDescent="0.35">
      <c r="P99" s="185">
        <v>79</v>
      </c>
    </row>
    <row r="100" spans="16:16" x14ac:dyDescent="0.35">
      <c r="P100" s="185">
        <v>80</v>
      </c>
    </row>
    <row r="101" spans="16:16" x14ac:dyDescent="0.35">
      <c r="P101" s="185">
        <v>81</v>
      </c>
    </row>
    <row r="102" spans="16:16" x14ac:dyDescent="0.35">
      <c r="P102" s="185">
        <v>82</v>
      </c>
    </row>
    <row r="103" spans="16:16" x14ac:dyDescent="0.35">
      <c r="P103" s="185">
        <v>83</v>
      </c>
    </row>
    <row r="104" spans="16:16" x14ac:dyDescent="0.35">
      <c r="P104" s="185">
        <v>84</v>
      </c>
    </row>
    <row r="105" spans="16:16" x14ac:dyDescent="0.35">
      <c r="P105" s="185">
        <v>85</v>
      </c>
    </row>
    <row r="106" spans="16:16" x14ac:dyDescent="0.35">
      <c r="P106" s="185">
        <v>86</v>
      </c>
    </row>
    <row r="107" spans="16:16" x14ac:dyDescent="0.35">
      <c r="P107" s="185">
        <v>87</v>
      </c>
    </row>
    <row r="108" spans="16:16" x14ac:dyDescent="0.35">
      <c r="P108" s="185">
        <v>88</v>
      </c>
    </row>
    <row r="109" spans="16:16" x14ac:dyDescent="0.35">
      <c r="P109" s="185">
        <v>89</v>
      </c>
    </row>
    <row r="110" spans="16:16" x14ac:dyDescent="0.35">
      <c r="P110" s="185">
        <v>90</v>
      </c>
    </row>
    <row r="111" spans="16:16" x14ac:dyDescent="0.35">
      <c r="P111" s="185">
        <v>91</v>
      </c>
    </row>
    <row r="112" spans="16:16" x14ac:dyDescent="0.35">
      <c r="P112" s="185">
        <v>92</v>
      </c>
    </row>
    <row r="113" spans="16:16" x14ac:dyDescent="0.35">
      <c r="P113" s="185">
        <v>93</v>
      </c>
    </row>
    <row r="114" spans="16:16" x14ac:dyDescent="0.35">
      <c r="P114" s="185">
        <v>94</v>
      </c>
    </row>
    <row r="115" spans="16:16" x14ac:dyDescent="0.35">
      <c r="P115" s="185">
        <v>95</v>
      </c>
    </row>
    <row r="116" spans="16:16" x14ac:dyDescent="0.35">
      <c r="P116" s="185">
        <v>96</v>
      </c>
    </row>
    <row r="117" spans="16:16" x14ac:dyDescent="0.35">
      <c r="P117" s="185">
        <v>97</v>
      </c>
    </row>
    <row r="118" spans="16:16" x14ac:dyDescent="0.35">
      <c r="P118" s="185">
        <v>98</v>
      </c>
    </row>
    <row r="119" spans="16:16" x14ac:dyDescent="0.35">
      <c r="P119" s="185">
        <v>99</v>
      </c>
    </row>
    <row r="120" spans="16:16" x14ac:dyDescent="0.35">
      <c r="P120" s="185">
        <v>100</v>
      </c>
    </row>
  </sheetData>
  <autoFilter ref="A1:S55" xr:uid="{00000000-0009-0000-0000-000007000000}"/>
  <conditionalFormatting sqref="J76:J1048576 Y1:Y14 J1:J61">
    <cfRule type="cellIs" dxfId="19" priority="2" operator="equal">
      <formula>"N"</formula>
    </cfRule>
    <cfRule type="cellIs" dxfId="18" priority="3" operator="equal">
      <formula>"Y"</formula>
    </cfRule>
  </conditionalFormatting>
  <conditionalFormatting sqref="F12">
    <cfRule type="cellIs" dxfId="17" priority="1" operator="greaterThan">
      <formula>$G$12</formula>
    </cfRule>
  </conditionalFormatting>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7"/>
  <sheetViews>
    <sheetView workbookViewId="0">
      <selection activeCell="F22" sqref="F22"/>
    </sheetView>
  </sheetViews>
  <sheetFormatPr defaultRowHeight="12.75" x14ac:dyDescent="0.35"/>
  <cols>
    <col min="3" max="3" width="20.53125" bestFit="1" customWidth="1"/>
    <col min="6" max="6" width="7.265625" customWidth="1"/>
    <col min="11" max="11" width="25.73046875" bestFit="1" customWidth="1"/>
  </cols>
  <sheetData>
    <row r="1" spans="1:11" x14ac:dyDescent="0.35">
      <c r="A1" t="s">
        <v>588</v>
      </c>
      <c r="B1" t="s">
        <v>105</v>
      </c>
      <c r="C1" t="s">
        <v>589</v>
      </c>
      <c r="D1" t="s">
        <v>590</v>
      </c>
      <c r="E1" t="s">
        <v>102</v>
      </c>
      <c r="F1" t="s">
        <v>591</v>
      </c>
      <c r="G1" t="s">
        <v>596</v>
      </c>
      <c r="H1" t="s">
        <v>592</v>
      </c>
      <c r="I1" t="s">
        <v>593</v>
      </c>
      <c r="J1" t="s">
        <v>594</v>
      </c>
      <c r="K1" t="s">
        <v>595</v>
      </c>
    </row>
    <row r="2" spans="1:11" ht="13.5" x14ac:dyDescent="0.35">
      <c r="A2" s="322">
        <v>1</v>
      </c>
      <c r="B2" s="322">
        <v>2019</v>
      </c>
      <c r="C2" s="302" t="s">
        <v>298</v>
      </c>
      <c r="D2" s="129">
        <v>5</v>
      </c>
      <c r="E2" s="124">
        <v>8</v>
      </c>
      <c r="F2" s="44" t="e">
        <f>#REF!</f>
        <v>#REF!</v>
      </c>
      <c r="G2" s="45">
        <v>43469</v>
      </c>
      <c r="H2" s="44">
        <f t="shared" ref="H2:H17" si="0">IF(G2="","",G2+E2-1)</f>
        <v>43476</v>
      </c>
      <c r="I2" s="44">
        <f t="shared" ref="I2:I17" si="1">IF(G2="","",H2+60)</f>
        <v>43536</v>
      </c>
      <c r="J2" s="307" t="s">
        <v>172</v>
      </c>
      <c r="K2" s="326" t="s">
        <v>336</v>
      </c>
    </row>
    <row r="3" spans="1:11" ht="13.5" x14ac:dyDescent="0.35">
      <c r="A3" s="322">
        <v>2</v>
      </c>
      <c r="B3" s="322">
        <v>2019</v>
      </c>
      <c r="C3" s="334" t="s">
        <v>587</v>
      </c>
      <c r="D3" s="129">
        <v>5</v>
      </c>
      <c r="E3" s="124">
        <v>8</v>
      </c>
      <c r="F3" s="44" t="e">
        <f t="shared" ref="F3" si="2">#REF!</f>
        <v>#REF!</v>
      </c>
      <c r="G3" s="45">
        <v>43479</v>
      </c>
      <c r="H3" s="44">
        <f>IF(G3="","",G3+E3-1)</f>
        <v>43486</v>
      </c>
      <c r="I3" s="44">
        <f t="shared" si="1"/>
        <v>43546</v>
      </c>
      <c r="J3" s="318" t="s">
        <v>173</v>
      </c>
      <c r="K3" s="317" t="s">
        <v>328</v>
      </c>
    </row>
    <row r="4" spans="1:11" ht="13.5" x14ac:dyDescent="0.35">
      <c r="A4" s="322">
        <v>3</v>
      </c>
      <c r="B4" s="322">
        <v>2019</v>
      </c>
      <c r="C4" s="309" t="s">
        <v>261</v>
      </c>
      <c r="D4" s="129">
        <v>5</v>
      </c>
      <c r="E4" s="124">
        <v>7</v>
      </c>
      <c r="F4" s="44" t="e">
        <f t="shared" ref="F4" si="3">#REF!</f>
        <v>#REF!</v>
      </c>
      <c r="G4" s="45">
        <v>43487</v>
      </c>
      <c r="H4" s="44">
        <f t="shared" si="0"/>
        <v>43493</v>
      </c>
      <c r="I4" s="44">
        <f t="shared" si="1"/>
        <v>43553</v>
      </c>
      <c r="J4" s="318" t="s">
        <v>172</v>
      </c>
      <c r="K4" s="317" t="s">
        <v>326</v>
      </c>
    </row>
    <row r="5" spans="1:11" ht="13.5" x14ac:dyDescent="0.35">
      <c r="A5" s="322">
        <v>4</v>
      </c>
      <c r="B5" s="322">
        <v>2019</v>
      </c>
      <c r="C5" s="314" t="s">
        <v>261</v>
      </c>
      <c r="D5" s="129">
        <v>5</v>
      </c>
      <c r="E5" s="124">
        <v>7</v>
      </c>
      <c r="F5" s="44" t="e">
        <f t="shared" ref="F5:F17" si="4">#REF!</f>
        <v>#REF!</v>
      </c>
      <c r="G5" s="45">
        <v>43517</v>
      </c>
      <c r="H5" s="44">
        <f t="shared" si="0"/>
        <v>43523</v>
      </c>
      <c r="I5" s="44">
        <f t="shared" si="1"/>
        <v>43583</v>
      </c>
      <c r="J5" s="318" t="s">
        <v>172</v>
      </c>
      <c r="K5" s="317" t="s">
        <v>327</v>
      </c>
    </row>
    <row r="6" spans="1:11" ht="13.5" x14ac:dyDescent="0.35">
      <c r="A6" s="322">
        <v>5</v>
      </c>
      <c r="B6" s="322">
        <v>2019</v>
      </c>
      <c r="C6" s="314" t="s">
        <v>321</v>
      </c>
      <c r="D6" s="129">
        <v>5</v>
      </c>
      <c r="E6" s="124">
        <v>7</v>
      </c>
      <c r="F6" s="44" t="e">
        <f t="shared" si="4"/>
        <v>#REF!</v>
      </c>
      <c r="G6" s="315">
        <v>43536</v>
      </c>
      <c r="H6" s="44">
        <f t="shared" si="0"/>
        <v>43542</v>
      </c>
      <c r="I6" s="44">
        <f t="shared" si="1"/>
        <v>43602</v>
      </c>
      <c r="J6" s="318" t="s">
        <v>173</v>
      </c>
      <c r="K6" s="326" t="s">
        <v>336</v>
      </c>
    </row>
    <row r="7" spans="1:11" ht="13.5" x14ac:dyDescent="0.35">
      <c r="A7" s="322">
        <v>6</v>
      </c>
      <c r="B7" s="322">
        <v>2019</v>
      </c>
      <c r="C7" s="331" t="s">
        <v>585</v>
      </c>
      <c r="D7" s="129">
        <v>5</v>
      </c>
      <c r="E7" s="124">
        <v>7</v>
      </c>
      <c r="F7" s="44" t="e">
        <f t="shared" si="4"/>
        <v>#REF!</v>
      </c>
      <c r="G7" s="45">
        <v>43546</v>
      </c>
      <c r="H7" s="44">
        <f t="shared" si="0"/>
        <v>43552</v>
      </c>
      <c r="I7" s="44">
        <f t="shared" si="1"/>
        <v>43612</v>
      </c>
      <c r="J7" s="318" t="s">
        <v>173</v>
      </c>
      <c r="K7" s="333" t="s">
        <v>586</v>
      </c>
    </row>
    <row r="8" spans="1:11" ht="13.5" x14ac:dyDescent="0.35">
      <c r="A8" s="322">
        <v>7</v>
      </c>
      <c r="B8" s="322">
        <v>2019</v>
      </c>
      <c r="C8" s="327" t="s">
        <v>342</v>
      </c>
      <c r="D8" s="129">
        <v>5</v>
      </c>
      <c r="E8" s="124">
        <v>7</v>
      </c>
      <c r="F8" s="44" t="e">
        <f t="shared" si="4"/>
        <v>#REF!</v>
      </c>
      <c r="G8" s="45">
        <v>43553</v>
      </c>
      <c r="H8" s="44">
        <f t="shared" si="0"/>
        <v>43559</v>
      </c>
      <c r="I8" s="44">
        <f t="shared" si="1"/>
        <v>43619</v>
      </c>
      <c r="J8" s="318" t="s">
        <v>173</v>
      </c>
      <c r="K8" s="326" t="s">
        <v>337</v>
      </c>
    </row>
    <row r="9" spans="1:11" ht="13.5" x14ac:dyDescent="0.35">
      <c r="A9" s="322">
        <v>8</v>
      </c>
      <c r="B9" s="322">
        <v>2019</v>
      </c>
      <c r="C9" s="334" t="s">
        <v>343</v>
      </c>
      <c r="D9" s="129">
        <v>5</v>
      </c>
      <c r="E9" s="124">
        <v>7</v>
      </c>
      <c r="F9" s="44" t="e">
        <f t="shared" si="4"/>
        <v>#REF!</v>
      </c>
      <c r="G9" s="45">
        <v>43587</v>
      </c>
      <c r="H9" s="44">
        <f t="shared" si="0"/>
        <v>43593</v>
      </c>
      <c r="I9" s="44">
        <f t="shared" si="1"/>
        <v>43653</v>
      </c>
      <c r="J9" s="318" t="s">
        <v>173</v>
      </c>
      <c r="K9" s="326" t="s">
        <v>339</v>
      </c>
    </row>
    <row r="10" spans="1:11" ht="13.5" x14ac:dyDescent="0.35">
      <c r="A10" s="322">
        <v>9</v>
      </c>
      <c r="B10" s="322">
        <v>2019</v>
      </c>
      <c r="C10" s="331" t="s">
        <v>583</v>
      </c>
      <c r="D10" s="129">
        <v>5</v>
      </c>
      <c r="E10" s="124">
        <v>6</v>
      </c>
      <c r="F10" s="44" t="e">
        <f t="shared" si="4"/>
        <v>#REF!</v>
      </c>
      <c r="G10" s="45">
        <v>43611</v>
      </c>
      <c r="H10" s="44">
        <f t="shared" si="0"/>
        <v>43616</v>
      </c>
      <c r="I10" s="44">
        <f t="shared" si="1"/>
        <v>43676</v>
      </c>
      <c r="J10" s="318" t="s">
        <v>173</v>
      </c>
      <c r="K10" s="43"/>
    </row>
    <row r="11" spans="1:11" ht="13.5" x14ac:dyDescent="0.35">
      <c r="A11" s="322">
        <v>10</v>
      </c>
      <c r="B11" s="322">
        <v>2019</v>
      </c>
      <c r="C11" s="331" t="s">
        <v>345</v>
      </c>
      <c r="D11" s="129">
        <v>5</v>
      </c>
      <c r="E11" s="124">
        <v>7</v>
      </c>
      <c r="F11" s="44" t="e">
        <f t="shared" si="4"/>
        <v>#REF!</v>
      </c>
      <c r="G11" s="45">
        <v>43617</v>
      </c>
      <c r="H11" s="44">
        <f t="shared" si="0"/>
        <v>43623</v>
      </c>
      <c r="I11" s="44">
        <f t="shared" si="1"/>
        <v>43683</v>
      </c>
      <c r="J11" s="318" t="s">
        <v>173</v>
      </c>
      <c r="K11" s="43"/>
    </row>
    <row r="12" spans="1:11" ht="13.5" x14ac:dyDescent="0.35">
      <c r="A12" s="322">
        <v>11</v>
      </c>
      <c r="B12" s="322">
        <v>2019</v>
      </c>
      <c r="C12" s="320" t="s">
        <v>329</v>
      </c>
      <c r="D12" s="129">
        <v>5</v>
      </c>
      <c r="E12" s="124">
        <v>7</v>
      </c>
      <c r="F12" s="44" t="e">
        <f t="shared" si="4"/>
        <v>#REF!</v>
      </c>
      <c r="G12" s="45">
        <v>43625</v>
      </c>
      <c r="H12" s="44">
        <f t="shared" si="0"/>
        <v>43631</v>
      </c>
      <c r="I12" s="44">
        <f t="shared" si="1"/>
        <v>43691</v>
      </c>
      <c r="J12" s="318" t="s">
        <v>173</v>
      </c>
      <c r="K12" s="43"/>
    </row>
    <row r="13" spans="1:11" ht="13.5" x14ac:dyDescent="0.35">
      <c r="A13" s="322">
        <v>12</v>
      </c>
      <c r="B13" s="322">
        <v>2019</v>
      </c>
      <c r="C13" s="331" t="s">
        <v>346</v>
      </c>
      <c r="D13" s="129">
        <v>5</v>
      </c>
      <c r="E13" s="124">
        <v>7</v>
      </c>
      <c r="F13" s="44" t="e">
        <f t="shared" si="4"/>
        <v>#REF!</v>
      </c>
      <c r="G13" s="45">
        <v>43653</v>
      </c>
      <c r="H13" s="44">
        <f t="shared" si="0"/>
        <v>43659</v>
      </c>
      <c r="I13" s="44">
        <f t="shared" si="1"/>
        <v>43719</v>
      </c>
      <c r="J13" s="318" t="s">
        <v>173</v>
      </c>
      <c r="K13" s="43"/>
    </row>
    <row r="14" spans="1:11" ht="13.5" x14ac:dyDescent="0.35">
      <c r="A14" s="322">
        <v>13</v>
      </c>
      <c r="B14" s="322">
        <v>2019</v>
      </c>
      <c r="C14" s="327" t="s">
        <v>347</v>
      </c>
      <c r="D14" s="129">
        <v>5</v>
      </c>
      <c r="E14" s="124">
        <v>7</v>
      </c>
      <c r="F14" s="44" t="e">
        <f t="shared" si="4"/>
        <v>#REF!</v>
      </c>
      <c r="G14" s="45">
        <v>43685</v>
      </c>
      <c r="H14" s="44">
        <f t="shared" si="0"/>
        <v>43691</v>
      </c>
      <c r="I14" s="44">
        <f t="shared" si="1"/>
        <v>43751</v>
      </c>
      <c r="J14" s="318" t="s">
        <v>173</v>
      </c>
      <c r="K14" s="43"/>
    </row>
    <row r="15" spans="1:11" ht="13.5" x14ac:dyDescent="0.35">
      <c r="A15" s="322">
        <v>14</v>
      </c>
      <c r="B15" s="322">
        <v>2019</v>
      </c>
      <c r="C15" s="327" t="s">
        <v>348</v>
      </c>
      <c r="D15" s="129">
        <v>5</v>
      </c>
      <c r="E15" s="124">
        <v>7</v>
      </c>
      <c r="F15" s="44" t="e">
        <f t="shared" si="4"/>
        <v>#REF!</v>
      </c>
      <c r="G15" s="45">
        <v>43692</v>
      </c>
      <c r="H15" s="44">
        <f t="shared" si="0"/>
        <v>43698</v>
      </c>
      <c r="I15" s="44">
        <f t="shared" si="1"/>
        <v>43758</v>
      </c>
      <c r="J15" s="318" t="s">
        <v>173</v>
      </c>
      <c r="K15" s="43"/>
    </row>
    <row r="16" spans="1:11" ht="13.5" x14ac:dyDescent="0.35">
      <c r="A16" s="322">
        <v>15</v>
      </c>
      <c r="B16" s="322">
        <v>2019</v>
      </c>
      <c r="C16" s="320" t="s">
        <v>330</v>
      </c>
      <c r="D16" s="129">
        <v>5</v>
      </c>
      <c r="E16" s="124">
        <v>7</v>
      </c>
      <c r="F16" s="44" t="e">
        <f t="shared" si="4"/>
        <v>#REF!</v>
      </c>
      <c r="G16" s="45">
        <v>43699</v>
      </c>
      <c r="H16" s="44">
        <f t="shared" si="0"/>
        <v>43705</v>
      </c>
      <c r="I16" s="44">
        <f t="shared" si="1"/>
        <v>43765</v>
      </c>
      <c r="J16" s="318" t="s">
        <v>173</v>
      </c>
      <c r="K16" s="39"/>
    </row>
    <row r="17" spans="1:11" ht="13.5" x14ac:dyDescent="0.35">
      <c r="A17" s="335">
        <v>16</v>
      </c>
      <c r="B17" s="335">
        <v>2019</v>
      </c>
      <c r="C17" s="336" t="s">
        <v>584</v>
      </c>
      <c r="D17" s="337">
        <v>5</v>
      </c>
      <c r="E17" s="338">
        <v>7</v>
      </c>
      <c r="F17" s="339" t="e">
        <f t="shared" si="4"/>
        <v>#REF!</v>
      </c>
      <c r="G17" s="340">
        <v>43719</v>
      </c>
      <c r="H17" s="339">
        <f t="shared" si="0"/>
        <v>43725</v>
      </c>
      <c r="I17" s="339">
        <f t="shared" si="1"/>
        <v>43785</v>
      </c>
      <c r="J17" s="341" t="s">
        <v>173</v>
      </c>
      <c r="K17" s="342"/>
    </row>
  </sheetData>
  <conditionalFormatting sqref="J2:J17">
    <cfRule type="cellIs" dxfId="16" priority="1" operator="equal">
      <formula>"N"</formula>
    </cfRule>
    <cfRule type="cellIs" dxfId="15" priority="2" operator="equal">
      <formula>"Y"</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42"/>
  <sheetViews>
    <sheetView zoomScale="90" zoomScaleNormal="90" workbookViewId="0">
      <selection activeCell="G15" sqref="G15"/>
    </sheetView>
  </sheetViews>
  <sheetFormatPr defaultColWidth="8.796875" defaultRowHeight="13.5" x14ac:dyDescent="0.35"/>
  <cols>
    <col min="1" max="2" width="6.73046875" style="41" customWidth="1"/>
    <col min="3" max="3" width="16.265625" style="39" customWidth="1"/>
    <col min="4" max="4" width="10.796875" style="41" bestFit="1" customWidth="1"/>
    <col min="5" max="5" width="5.46484375" style="41" customWidth="1"/>
    <col min="6" max="6" width="12.73046875" style="39" customWidth="1"/>
    <col min="7" max="9" width="12.73046875" style="40" customWidth="1"/>
    <col min="10" max="10" width="15.796875" style="105" bestFit="1" customWidth="1"/>
    <col min="11" max="11" width="26.796875" style="39" customWidth="1"/>
    <col min="12" max="12" width="2.796875" style="39" customWidth="1"/>
    <col min="13" max="13" width="13.73046875" style="39" customWidth="1"/>
    <col min="14" max="14" width="10.19921875" style="39" bestFit="1" customWidth="1"/>
    <col min="15" max="15" width="8.796875" style="39"/>
    <col min="16" max="17" width="9" style="39" bestFit="1" customWidth="1"/>
    <col min="18" max="18" width="11.265625" style="39" bestFit="1" customWidth="1"/>
    <col min="19" max="16384" width="8.796875" style="39"/>
  </cols>
  <sheetData>
    <row r="1" spans="1:24" s="53" customFormat="1" ht="28.15" customHeight="1" x14ac:dyDescent="0.4">
      <c r="A1" s="54" t="s">
        <v>98</v>
      </c>
      <c r="B1" s="54" t="s">
        <v>97</v>
      </c>
      <c r="C1" s="54" t="s">
        <v>96</v>
      </c>
      <c r="D1" s="54" t="s">
        <v>90</v>
      </c>
      <c r="E1" s="54" t="s">
        <v>89</v>
      </c>
      <c r="F1" s="54" t="s">
        <v>95</v>
      </c>
      <c r="G1" s="55" t="s">
        <v>94</v>
      </c>
      <c r="H1" s="55" t="s">
        <v>93</v>
      </c>
      <c r="I1" s="55" t="s">
        <v>92</v>
      </c>
      <c r="J1" s="55" t="s">
        <v>171</v>
      </c>
      <c r="K1" s="54" t="s">
        <v>91</v>
      </c>
      <c r="N1" s="53" t="s">
        <v>90</v>
      </c>
      <c r="O1" s="53" t="s">
        <v>89</v>
      </c>
    </row>
    <row r="2" spans="1:24" x14ac:dyDescent="0.35">
      <c r="A2" s="46">
        <v>1</v>
      </c>
      <c r="B2" s="46">
        <v>2016</v>
      </c>
      <c r="C2" s="87" t="s">
        <v>88</v>
      </c>
      <c r="D2" s="47">
        <v>4</v>
      </c>
      <c r="E2" s="46">
        <f>IF(D2="","",VLOOKUP(D2,$N$2:$O$4,2,FALSE))</f>
        <v>7</v>
      </c>
      <c r="F2" s="43"/>
      <c r="G2" s="45">
        <v>42711</v>
      </c>
      <c r="H2" s="44">
        <f t="shared" ref="H2:H19" si="0">IF(G2="","",G2+E2-1)</f>
        <v>42717</v>
      </c>
      <c r="I2" s="44">
        <f t="shared" ref="I2:I19" si="1">IF(G2="","",H2+60)</f>
        <v>42777</v>
      </c>
      <c r="J2" s="102"/>
      <c r="K2" s="43"/>
      <c r="N2" s="39">
        <v>3</v>
      </c>
      <c r="O2" s="39">
        <v>5</v>
      </c>
    </row>
    <row r="3" spans="1:24" x14ac:dyDescent="0.35">
      <c r="A3" s="46">
        <f>A2+1</f>
        <v>2</v>
      </c>
      <c r="B3" s="46">
        <f>B2</f>
        <v>2016</v>
      </c>
      <c r="C3" s="87" t="s">
        <v>87</v>
      </c>
      <c r="D3" s="47">
        <v>3</v>
      </c>
      <c r="E3" s="46">
        <f>IF(D3="","",VLOOKUP(D3,$N$2:$O$4,2,FALSE))</f>
        <v>5</v>
      </c>
      <c r="F3" s="43"/>
      <c r="G3" s="45">
        <v>42718</v>
      </c>
      <c r="H3" s="44">
        <f t="shared" si="0"/>
        <v>42722</v>
      </c>
      <c r="I3" s="44">
        <f t="shared" si="1"/>
        <v>42782</v>
      </c>
      <c r="J3" s="102"/>
      <c r="K3" s="43"/>
      <c r="N3" s="39">
        <v>4</v>
      </c>
      <c r="O3" s="39">
        <v>7</v>
      </c>
    </row>
    <row r="4" spans="1:24" x14ac:dyDescent="0.35">
      <c r="A4" s="46">
        <v>1</v>
      </c>
      <c r="B4" s="46">
        <v>2017</v>
      </c>
      <c r="C4" s="87" t="s">
        <v>86</v>
      </c>
      <c r="D4" s="47">
        <v>3</v>
      </c>
      <c r="E4" s="46">
        <f>IF(D4="","",VLOOKUP(D4,$N$2:$O$4,2,FALSE))</f>
        <v>5</v>
      </c>
      <c r="F4" s="43"/>
      <c r="G4" s="45">
        <v>42750</v>
      </c>
      <c r="H4" s="44">
        <f t="shared" si="0"/>
        <v>42754</v>
      </c>
      <c r="I4" s="44">
        <f t="shared" si="1"/>
        <v>42814</v>
      </c>
      <c r="J4" s="102"/>
      <c r="K4" s="43" t="s">
        <v>84</v>
      </c>
      <c r="N4" s="39">
        <v>5</v>
      </c>
      <c r="O4" s="39">
        <v>8</v>
      </c>
    </row>
    <row r="5" spans="1:24" x14ac:dyDescent="0.35">
      <c r="A5" s="46">
        <f t="shared" ref="A5:A19" si="2">A4+1</f>
        <v>2</v>
      </c>
      <c r="B5" s="46">
        <f t="shared" ref="B5:B11" si="3">B4</f>
        <v>2017</v>
      </c>
      <c r="C5" s="87" t="s">
        <v>85</v>
      </c>
      <c r="D5" s="47">
        <v>3</v>
      </c>
      <c r="E5" s="46">
        <f>IF(D5="","",VLOOKUP(D5,$N$2:$O$4,2,FALSE))</f>
        <v>5</v>
      </c>
      <c r="F5" s="43"/>
      <c r="G5" s="45">
        <v>42757</v>
      </c>
      <c r="H5" s="44">
        <f t="shared" si="0"/>
        <v>42761</v>
      </c>
      <c r="I5" s="44">
        <f t="shared" si="1"/>
        <v>42821</v>
      </c>
      <c r="J5" s="102"/>
      <c r="K5" s="43" t="s">
        <v>84</v>
      </c>
    </row>
    <row r="6" spans="1:24" x14ac:dyDescent="0.35">
      <c r="A6" s="46">
        <f t="shared" si="2"/>
        <v>3</v>
      </c>
      <c r="B6" s="46">
        <f t="shared" si="3"/>
        <v>2017</v>
      </c>
      <c r="C6" s="87" t="s">
        <v>83</v>
      </c>
      <c r="D6" s="47">
        <v>3</v>
      </c>
      <c r="E6" s="46">
        <v>6</v>
      </c>
      <c r="F6" s="44">
        <f t="shared" ref="F6:F12" si="4">I2</f>
        <v>42777</v>
      </c>
      <c r="G6" s="45">
        <v>42779</v>
      </c>
      <c r="H6" s="44">
        <f t="shared" si="0"/>
        <v>42784</v>
      </c>
      <c r="I6" s="44">
        <f t="shared" si="1"/>
        <v>42844</v>
      </c>
      <c r="J6" s="102"/>
      <c r="K6" s="43"/>
      <c r="M6" s="93"/>
      <c r="N6" s="93"/>
      <c r="O6" s="93"/>
      <c r="P6" s="93"/>
      <c r="Q6" s="93"/>
      <c r="R6" s="93"/>
      <c r="S6" s="93"/>
      <c r="T6" s="93"/>
      <c r="U6" s="93"/>
      <c r="V6" s="93"/>
      <c r="W6" s="93"/>
      <c r="X6" s="93"/>
    </row>
    <row r="7" spans="1:24" x14ac:dyDescent="0.35">
      <c r="A7" s="46">
        <f t="shared" si="2"/>
        <v>4</v>
      </c>
      <c r="B7" s="46">
        <f t="shared" si="3"/>
        <v>2017</v>
      </c>
      <c r="C7" s="87" t="s">
        <v>66</v>
      </c>
      <c r="D7" s="52">
        <v>4</v>
      </c>
      <c r="E7" s="51">
        <f t="shared" ref="E7:E16" si="5">IF(D7="","",VLOOKUP(D7,$N$2:$O$4,2,FALSE))</f>
        <v>7</v>
      </c>
      <c r="F7" s="49">
        <f t="shared" si="4"/>
        <v>42782</v>
      </c>
      <c r="G7" s="50">
        <v>42787</v>
      </c>
      <c r="H7" s="49">
        <f t="shared" si="0"/>
        <v>42793</v>
      </c>
      <c r="I7" s="49">
        <f t="shared" si="1"/>
        <v>42853</v>
      </c>
      <c r="J7" s="103"/>
      <c r="K7" s="43" t="s">
        <v>82</v>
      </c>
      <c r="M7" s="91"/>
      <c r="N7" s="90"/>
      <c r="O7" s="90"/>
      <c r="P7" s="90"/>
      <c r="R7" s="92"/>
    </row>
    <row r="8" spans="1:24" x14ac:dyDescent="0.35">
      <c r="A8" s="46">
        <f t="shared" si="2"/>
        <v>5</v>
      </c>
      <c r="B8" s="46">
        <f t="shared" si="3"/>
        <v>2017</v>
      </c>
      <c r="C8" s="87" t="s">
        <v>68</v>
      </c>
      <c r="D8" s="47">
        <v>5</v>
      </c>
      <c r="E8" s="46">
        <f t="shared" si="5"/>
        <v>8</v>
      </c>
      <c r="F8" s="44">
        <f t="shared" si="4"/>
        <v>42814</v>
      </c>
      <c r="G8" s="45">
        <v>42814</v>
      </c>
      <c r="H8" s="44">
        <f t="shared" si="0"/>
        <v>42821</v>
      </c>
      <c r="I8" s="44">
        <f t="shared" si="1"/>
        <v>42881</v>
      </c>
      <c r="J8" s="102"/>
      <c r="K8" s="43"/>
      <c r="M8" s="91"/>
      <c r="N8" s="90"/>
      <c r="O8" s="90"/>
      <c r="R8" s="92"/>
    </row>
    <row r="9" spans="1:24" x14ac:dyDescent="0.35">
      <c r="A9" s="46">
        <f t="shared" si="2"/>
        <v>6</v>
      </c>
      <c r="B9" s="46">
        <f t="shared" si="3"/>
        <v>2017</v>
      </c>
      <c r="C9" s="88" t="s">
        <v>133</v>
      </c>
      <c r="D9" s="47">
        <v>3</v>
      </c>
      <c r="E9" s="46">
        <f t="shared" si="5"/>
        <v>5</v>
      </c>
      <c r="F9" s="44">
        <f t="shared" si="4"/>
        <v>42821</v>
      </c>
      <c r="G9" s="45">
        <v>42821</v>
      </c>
      <c r="H9" s="44">
        <f t="shared" si="0"/>
        <v>42825</v>
      </c>
      <c r="I9" s="44">
        <f t="shared" si="1"/>
        <v>42885</v>
      </c>
      <c r="J9" s="102"/>
      <c r="K9" s="43" t="s">
        <v>81</v>
      </c>
      <c r="M9" s="91"/>
      <c r="N9" s="90"/>
      <c r="O9" s="90"/>
    </row>
    <row r="10" spans="1:24" x14ac:dyDescent="0.35">
      <c r="A10" s="46">
        <f t="shared" si="2"/>
        <v>7</v>
      </c>
      <c r="B10" s="46">
        <f t="shared" si="3"/>
        <v>2017</v>
      </c>
      <c r="C10" s="89" t="s">
        <v>138</v>
      </c>
      <c r="D10" s="47">
        <v>3</v>
      </c>
      <c r="E10" s="46">
        <f t="shared" si="5"/>
        <v>5</v>
      </c>
      <c r="F10" s="44">
        <f t="shared" si="4"/>
        <v>42844</v>
      </c>
      <c r="G10" s="45">
        <v>42849</v>
      </c>
      <c r="H10" s="44">
        <f t="shared" si="0"/>
        <v>42853</v>
      </c>
      <c r="I10" s="44">
        <f t="shared" si="1"/>
        <v>42913</v>
      </c>
      <c r="J10" s="102"/>
      <c r="K10" s="43" t="s">
        <v>80</v>
      </c>
      <c r="M10" s="91"/>
      <c r="O10" s="90"/>
    </row>
    <row r="11" spans="1:24" x14ac:dyDescent="0.35">
      <c r="A11" s="46">
        <f t="shared" si="2"/>
        <v>8</v>
      </c>
      <c r="B11" s="46">
        <f t="shared" si="3"/>
        <v>2017</v>
      </c>
      <c r="C11" s="89" t="s">
        <v>139</v>
      </c>
      <c r="D11" s="47">
        <v>3</v>
      </c>
      <c r="E11" s="46">
        <f t="shared" si="5"/>
        <v>5</v>
      </c>
      <c r="F11" s="44">
        <f t="shared" si="4"/>
        <v>42853</v>
      </c>
      <c r="G11" s="45">
        <v>42891</v>
      </c>
      <c r="H11" s="44">
        <f t="shared" si="0"/>
        <v>42895</v>
      </c>
      <c r="I11" s="44">
        <f t="shared" si="1"/>
        <v>42955</v>
      </c>
      <c r="J11" s="102"/>
      <c r="K11" s="43"/>
      <c r="M11" s="91"/>
      <c r="N11" s="92"/>
    </row>
    <row r="12" spans="1:24" x14ac:dyDescent="0.35">
      <c r="A12" s="46">
        <f t="shared" si="2"/>
        <v>9</v>
      </c>
      <c r="B12" s="46">
        <f t="shared" ref="B12:B17" si="6">B11</f>
        <v>2017</v>
      </c>
      <c r="C12" s="112" t="s">
        <v>141</v>
      </c>
      <c r="D12" s="47">
        <v>5</v>
      </c>
      <c r="E12" s="46">
        <f t="shared" si="5"/>
        <v>8</v>
      </c>
      <c r="F12" s="44">
        <f t="shared" si="4"/>
        <v>42881</v>
      </c>
      <c r="G12" s="45">
        <v>42933</v>
      </c>
      <c r="H12" s="44">
        <f t="shared" si="0"/>
        <v>42940</v>
      </c>
      <c r="I12" s="44">
        <f t="shared" si="1"/>
        <v>43000</v>
      </c>
      <c r="J12" s="104" t="s">
        <v>172</v>
      </c>
      <c r="K12" s="43">
        <v>29673</v>
      </c>
      <c r="M12" s="96"/>
      <c r="N12" s="92"/>
    </row>
    <row r="13" spans="1:24" x14ac:dyDescent="0.35">
      <c r="A13" s="46">
        <f t="shared" si="2"/>
        <v>10</v>
      </c>
      <c r="B13" s="46">
        <f t="shared" si="6"/>
        <v>2017</v>
      </c>
      <c r="C13" s="99" t="s">
        <v>169</v>
      </c>
      <c r="D13" s="47">
        <v>3</v>
      </c>
      <c r="E13" s="46">
        <f t="shared" si="5"/>
        <v>5</v>
      </c>
      <c r="F13" s="44">
        <f>I10</f>
        <v>42913</v>
      </c>
      <c r="G13" s="45">
        <v>42976</v>
      </c>
      <c r="H13" s="44">
        <f t="shared" si="0"/>
        <v>42980</v>
      </c>
      <c r="I13" s="44">
        <f t="shared" si="1"/>
        <v>43040</v>
      </c>
      <c r="J13" s="104" t="s">
        <v>173</v>
      </c>
      <c r="K13" s="43"/>
      <c r="M13" s="91"/>
      <c r="P13" s="94"/>
      <c r="Q13" s="94"/>
      <c r="R13" s="95"/>
    </row>
    <row r="14" spans="1:24" x14ac:dyDescent="0.35">
      <c r="A14" s="46">
        <f t="shared" si="2"/>
        <v>11</v>
      </c>
      <c r="B14" s="46">
        <f t="shared" si="6"/>
        <v>2017</v>
      </c>
      <c r="C14" s="99" t="s">
        <v>79</v>
      </c>
      <c r="D14" s="47">
        <v>3</v>
      </c>
      <c r="E14" s="46">
        <f t="shared" si="5"/>
        <v>5</v>
      </c>
      <c r="F14" s="44">
        <f t="shared" ref="F14:F22" si="7">I11</f>
        <v>42955</v>
      </c>
      <c r="G14" s="45">
        <v>42985</v>
      </c>
      <c r="H14" s="44">
        <f t="shared" si="0"/>
        <v>42989</v>
      </c>
      <c r="I14" s="44">
        <f t="shared" si="1"/>
        <v>43049</v>
      </c>
      <c r="J14" s="108" t="s">
        <v>172</v>
      </c>
      <c r="K14" s="43"/>
      <c r="M14" s="91"/>
      <c r="R14" s="92"/>
    </row>
    <row r="15" spans="1:24" x14ac:dyDescent="0.35">
      <c r="A15" s="46">
        <f t="shared" si="2"/>
        <v>12</v>
      </c>
      <c r="B15" s="46">
        <f t="shared" si="6"/>
        <v>2017</v>
      </c>
      <c r="C15" s="99" t="s">
        <v>78</v>
      </c>
      <c r="D15" s="47">
        <v>5</v>
      </c>
      <c r="E15" s="46">
        <f t="shared" si="5"/>
        <v>8</v>
      </c>
      <c r="F15" s="44">
        <f t="shared" si="7"/>
        <v>43000</v>
      </c>
      <c r="G15" s="45">
        <v>43024</v>
      </c>
      <c r="H15" s="44">
        <f t="shared" si="0"/>
        <v>43031</v>
      </c>
      <c r="I15" s="44">
        <f t="shared" si="1"/>
        <v>43091</v>
      </c>
      <c r="J15" s="109" t="s">
        <v>172</v>
      </c>
      <c r="K15" s="43"/>
      <c r="M15" s="91"/>
      <c r="R15" s="92"/>
    </row>
    <row r="16" spans="1:24" x14ac:dyDescent="0.35">
      <c r="A16" s="46">
        <f t="shared" si="2"/>
        <v>13</v>
      </c>
      <c r="B16" s="46">
        <f t="shared" si="6"/>
        <v>2017</v>
      </c>
      <c r="C16" s="99" t="s">
        <v>170</v>
      </c>
      <c r="D16" s="47">
        <v>5</v>
      </c>
      <c r="E16" s="46">
        <f t="shared" si="5"/>
        <v>8</v>
      </c>
      <c r="F16" s="44">
        <f t="shared" si="7"/>
        <v>43040</v>
      </c>
      <c r="G16" s="45">
        <v>43040</v>
      </c>
      <c r="H16" s="44">
        <f t="shared" si="0"/>
        <v>43047</v>
      </c>
      <c r="I16" s="44">
        <f t="shared" si="1"/>
        <v>43107</v>
      </c>
      <c r="J16" s="107" t="s">
        <v>172</v>
      </c>
      <c r="K16" s="43">
        <v>28804</v>
      </c>
      <c r="M16" s="96"/>
    </row>
    <row r="17" spans="1:15" x14ac:dyDescent="0.35">
      <c r="A17" s="46">
        <f t="shared" si="2"/>
        <v>14</v>
      </c>
      <c r="B17" s="46">
        <f t="shared" si="6"/>
        <v>2017</v>
      </c>
      <c r="C17" s="99" t="s">
        <v>77</v>
      </c>
      <c r="D17" s="47">
        <v>3</v>
      </c>
      <c r="E17" s="46">
        <v>6</v>
      </c>
      <c r="F17" s="44">
        <f t="shared" si="7"/>
        <v>43049</v>
      </c>
      <c r="G17" s="45">
        <v>43052</v>
      </c>
      <c r="H17" s="44">
        <f t="shared" si="0"/>
        <v>43057</v>
      </c>
      <c r="I17" s="44">
        <f t="shared" si="1"/>
        <v>43117</v>
      </c>
      <c r="J17" s="104" t="s">
        <v>173</v>
      </c>
      <c r="K17" s="98">
        <v>28805</v>
      </c>
      <c r="M17" s="96"/>
    </row>
    <row r="18" spans="1:15" x14ac:dyDescent="0.35">
      <c r="A18" s="46">
        <f t="shared" si="2"/>
        <v>15</v>
      </c>
      <c r="B18" s="46">
        <v>2018</v>
      </c>
      <c r="C18" s="97" t="s">
        <v>167</v>
      </c>
      <c r="D18" s="47">
        <v>3</v>
      </c>
      <c r="E18" s="46">
        <f>IF(D18="","",VLOOKUP(D18,$N$2:$O$4,2,FALSE))</f>
        <v>5</v>
      </c>
      <c r="F18" s="44">
        <f t="shared" si="7"/>
        <v>43091</v>
      </c>
      <c r="G18" s="45">
        <v>43102</v>
      </c>
      <c r="H18" s="44">
        <f t="shared" si="0"/>
        <v>43106</v>
      </c>
      <c r="I18" s="44">
        <f t="shared" si="1"/>
        <v>43166</v>
      </c>
      <c r="J18" s="104" t="s">
        <v>173</v>
      </c>
      <c r="K18" s="43">
        <v>30122</v>
      </c>
      <c r="M18" s="96"/>
    </row>
    <row r="19" spans="1:15" x14ac:dyDescent="0.35">
      <c r="A19" s="46">
        <f t="shared" si="2"/>
        <v>16</v>
      </c>
      <c r="B19" s="46">
        <v>2018</v>
      </c>
      <c r="C19" s="97" t="s">
        <v>142</v>
      </c>
      <c r="D19" s="47">
        <v>3</v>
      </c>
      <c r="E19" s="46">
        <f>IF(D19="","",VLOOKUP(D19,$N$2:$O$4,2,FALSE))</f>
        <v>5</v>
      </c>
      <c r="F19" s="44">
        <f t="shared" si="7"/>
        <v>43107</v>
      </c>
      <c r="G19" s="45">
        <v>43108</v>
      </c>
      <c r="H19" s="44">
        <f t="shared" si="0"/>
        <v>43112</v>
      </c>
      <c r="I19" s="44">
        <f t="shared" si="1"/>
        <v>43172</v>
      </c>
      <c r="J19" s="104" t="s">
        <v>173</v>
      </c>
      <c r="K19" s="43">
        <v>30121</v>
      </c>
      <c r="M19" s="96"/>
    </row>
    <row r="20" spans="1:15" x14ac:dyDescent="0.35">
      <c r="A20" s="46"/>
      <c r="B20" s="46"/>
      <c r="C20" s="48"/>
      <c r="D20" s="47"/>
      <c r="E20" s="46"/>
      <c r="F20" s="44">
        <f t="shared" si="7"/>
        <v>43117</v>
      </c>
      <c r="G20" s="45"/>
      <c r="H20" s="44"/>
      <c r="I20" s="44"/>
      <c r="J20" s="102"/>
      <c r="K20" s="43"/>
      <c r="M20" s="96"/>
    </row>
    <row r="21" spans="1:15" x14ac:dyDescent="0.35">
      <c r="A21" s="46"/>
      <c r="B21" s="46"/>
      <c r="C21" s="48"/>
      <c r="D21" s="47"/>
      <c r="E21" s="46"/>
      <c r="F21" s="44">
        <f t="shared" si="7"/>
        <v>43166</v>
      </c>
      <c r="G21" s="45"/>
      <c r="H21" s="44"/>
      <c r="I21" s="44"/>
      <c r="J21" s="102"/>
      <c r="K21" s="43"/>
      <c r="M21" s="96"/>
    </row>
    <row r="22" spans="1:15" x14ac:dyDescent="0.35">
      <c r="A22" s="46"/>
      <c r="B22" s="46"/>
      <c r="C22" s="97"/>
      <c r="D22" s="47"/>
      <c r="E22" s="46"/>
      <c r="F22" s="44">
        <f t="shared" si="7"/>
        <v>43172</v>
      </c>
      <c r="G22" s="45"/>
      <c r="H22" s="44"/>
      <c r="I22" s="44"/>
      <c r="J22" s="102"/>
      <c r="K22" s="43"/>
      <c r="M22" s="96"/>
    </row>
    <row r="24" spans="1:15" x14ac:dyDescent="0.35">
      <c r="L24" s="90"/>
    </row>
    <row r="25" spans="1:15" x14ac:dyDescent="0.35">
      <c r="B25" s="42" t="s">
        <v>76</v>
      </c>
    </row>
    <row r="26" spans="1:15" x14ac:dyDescent="0.35">
      <c r="B26" s="42" t="s">
        <v>75</v>
      </c>
    </row>
    <row r="29" spans="1:15" x14ac:dyDescent="0.35">
      <c r="C29" s="93" t="s">
        <v>143</v>
      </c>
      <c r="D29" s="93" t="s">
        <v>144</v>
      </c>
      <c r="E29" s="93" t="s">
        <v>145</v>
      </c>
      <c r="F29" s="93" t="s">
        <v>152</v>
      </c>
      <c r="G29" s="93" t="s">
        <v>153</v>
      </c>
      <c r="H29" s="93" t="s">
        <v>154</v>
      </c>
      <c r="I29" s="93" t="s">
        <v>155</v>
      </c>
      <c r="J29" s="106"/>
      <c r="K29" s="93" t="s">
        <v>156</v>
      </c>
      <c r="L29" s="93" t="s">
        <v>157</v>
      </c>
      <c r="M29" s="93" t="s">
        <v>158</v>
      </c>
      <c r="N29" s="93" t="s">
        <v>159</v>
      </c>
      <c r="O29" s="93" t="s">
        <v>160</v>
      </c>
    </row>
    <row r="30" spans="1:15" x14ac:dyDescent="0.35">
      <c r="C30" s="91" t="s">
        <v>146</v>
      </c>
      <c r="D30" s="110">
        <v>42961</v>
      </c>
      <c r="E30" s="90" t="s">
        <v>140</v>
      </c>
      <c r="F30" s="90">
        <v>199500</v>
      </c>
      <c r="G30" s="39">
        <v>79800</v>
      </c>
      <c r="H30" s="92">
        <v>42663</v>
      </c>
      <c r="I30" s="39"/>
      <c r="J30" s="41"/>
    </row>
    <row r="31" spans="1:15" x14ac:dyDescent="0.35">
      <c r="C31" s="91" t="s">
        <v>147</v>
      </c>
      <c r="D31" s="90">
        <v>12</v>
      </c>
      <c r="E31" s="111" t="s">
        <v>175</v>
      </c>
      <c r="F31" s="39">
        <v>172000</v>
      </c>
      <c r="G31" s="39">
        <v>51600</v>
      </c>
      <c r="H31" s="92">
        <v>42852</v>
      </c>
      <c r="I31" s="39"/>
      <c r="J31" s="41"/>
    </row>
    <row r="32" spans="1:15" x14ac:dyDescent="0.35">
      <c r="C32" s="91" t="s">
        <v>148</v>
      </c>
      <c r="D32" s="90">
        <v>9</v>
      </c>
      <c r="E32" s="111" t="s">
        <v>175</v>
      </c>
      <c r="F32" s="39">
        <v>164800</v>
      </c>
      <c r="G32" s="39"/>
      <c r="H32" s="39"/>
      <c r="I32" s="39"/>
      <c r="J32" s="41"/>
    </row>
    <row r="33" spans="3:10" x14ac:dyDescent="0.35">
      <c r="C33" s="91" t="s">
        <v>149</v>
      </c>
      <c r="D33" s="39">
        <v>9</v>
      </c>
      <c r="E33" s="111" t="s">
        <v>175</v>
      </c>
      <c r="F33" s="39">
        <v>170000</v>
      </c>
      <c r="G33" s="39"/>
      <c r="H33" s="39"/>
      <c r="I33" s="39"/>
      <c r="J33" s="41"/>
    </row>
    <row r="34" spans="3:10" x14ac:dyDescent="0.35">
      <c r="C34" s="91" t="s">
        <v>150</v>
      </c>
      <c r="D34" s="92">
        <v>43293</v>
      </c>
      <c r="E34" s="39"/>
      <c r="G34" s="39"/>
      <c r="H34" s="39"/>
      <c r="I34" s="39"/>
      <c r="J34" s="41"/>
    </row>
    <row r="35" spans="3:10" x14ac:dyDescent="0.35">
      <c r="C35" s="96" t="s">
        <v>142</v>
      </c>
      <c r="D35" s="92">
        <v>43116</v>
      </c>
      <c r="E35" s="39"/>
      <c r="F35" s="39">
        <v>207050</v>
      </c>
      <c r="G35" s="39"/>
      <c r="H35" s="39"/>
      <c r="I35" s="39"/>
      <c r="J35" s="41"/>
    </row>
    <row r="36" spans="3:10" x14ac:dyDescent="0.35">
      <c r="C36" s="100"/>
      <c r="D36" s="101"/>
      <c r="E36" s="100"/>
      <c r="G36" s="39"/>
      <c r="H36" s="39"/>
      <c r="I36" s="39"/>
      <c r="J36" s="41"/>
    </row>
    <row r="37" spans="3:10" x14ac:dyDescent="0.35">
      <c r="C37" s="96"/>
      <c r="D37" s="92"/>
      <c r="E37" s="39"/>
      <c r="G37" s="39"/>
      <c r="H37" s="39"/>
      <c r="I37" s="39"/>
      <c r="J37" s="41"/>
    </row>
    <row r="38" spans="3:10" x14ac:dyDescent="0.35">
      <c r="C38" s="91" t="s">
        <v>78</v>
      </c>
      <c r="D38" s="39"/>
      <c r="E38" s="39"/>
      <c r="F38" s="94">
        <v>60837</v>
      </c>
      <c r="G38" s="94">
        <v>29968</v>
      </c>
      <c r="H38" s="95">
        <v>42874</v>
      </c>
      <c r="I38" s="39"/>
      <c r="J38" s="41"/>
    </row>
    <row r="39" spans="3:10" x14ac:dyDescent="0.35">
      <c r="C39" s="91" t="s">
        <v>79</v>
      </c>
      <c r="D39" s="39"/>
      <c r="E39" s="39"/>
      <c r="F39" s="39">
        <v>242300</v>
      </c>
      <c r="G39" s="39">
        <v>47088</v>
      </c>
      <c r="H39" s="92">
        <v>42724</v>
      </c>
      <c r="I39" s="39"/>
      <c r="J39" s="41"/>
    </row>
    <row r="40" spans="3:10" x14ac:dyDescent="0.35">
      <c r="C40" s="91"/>
      <c r="D40" s="39"/>
      <c r="E40" s="39"/>
      <c r="G40" s="39"/>
      <c r="H40" s="92"/>
      <c r="I40" s="39"/>
      <c r="J40" s="41"/>
    </row>
    <row r="41" spans="3:10" x14ac:dyDescent="0.35">
      <c r="C41" s="96" t="s">
        <v>166</v>
      </c>
      <c r="D41" s="39"/>
      <c r="E41" s="39"/>
      <c r="F41" s="39">
        <v>750000</v>
      </c>
      <c r="G41" s="39"/>
      <c r="H41" s="39"/>
      <c r="I41" s="39"/>
      <c r="J41" s="41"/>
    </row>
    <row r="42" spans="3:10" x14ac:dyDescent="0.35">
      <c r="C42" s="96" t="s">
        <v>151</v>
      </c>
      <c r="D42" s="39"/>
      <c r="E42" s="39"/>
      <c r="G42" s="39"/>
      <c r="H42" s="39"/>
      <c r="I42" s="39"/>
      <c r="J42" s="41"/>
    </row>
  </sheetData>
  <autoFilter ref="A1:O22" xr:uid="{00000000-0009-0000-0000-000009000000}"/>
  <conditionalFormatting sqref="J1:J1048576">
    <cfRule type="cellIs" dxfId="2" priority="2" operator="equal">
      <formula>"N"</formula>
    </cfRule>
    <cfRule type="cellIs" dxfId="1" priority="3" operator="equal">
      <formula>"Y"</formula>
    </cfRule>
  </conditionalFormatting>
  <conditionalFormatting sqref="F12">
    <cfRule type="cellIs" dxfId="0" priority="1" operator="greaterThan">
      <formula>$G$12</formula>
    </cfRule>
  </conditionalFormatting>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H6"/>
  <sheetViews>
    <sheetView workbookViewId="0">
      <selection activeCell="H17" sqref="H17"/>
    </sheetView>
  </sheetViews>
  <sheetFormatPr defaultColWidth="8.796875" defaultRowHeight="13.5" x14ac:dyDescent="0.35"/>
  <cols>
    <col min="1" max="5" width="8.796875" style="39"/>
    <col min="6" max="6" width="11.796875" style="39" bestFit="1" customWidth="1"/>
    <col min="7" max="7" width="11.19921875" style="39" bestFit="1" customWidth="1"/>
    <col min="8" max="8" width="21.53125" style="39" customWidth="1"/>
    <col min="9" max="16384" width="8.796875" style="39"/>
  </cols>
  <sheetData>
    <row r="1" spans="2:8" ht="21.75" customHeight="1" x14ac:dyDescent="0.35">
      <c r="B1" s="59" t="s">
        <v>105</v>
      </c>
      <c r="C1" s="59" t="s">
        <v>104</v>
      </c>
      <c r="D1" s="59" t="s">
        <v>103</v>
      </c>
      <c r="E1" s="59" t="s">
        <v>102</v>
      </c>
      <c r="F1" s="60" t="s">
        <v>101</v>
      </c>
      <c r="G1" s="60" t="s">
        <v>100</v>
      </c>
      <c r="H1" s="59" t="s">
        <v>99</v>
      </c>
    </row>
    <row r="2" spans="2:8" x14ac:dyDescent="0.35">
      <c r="B2" s="58">
        <v>2017</v>
      </c>
      <c r="C2" s="56" t="s">
        <v>67</v>
      </c>
      <c r="D2" s="58">
        <v>3</v>
      </c>
      <c r="E2" s="58">
        <v>5</v>
      </c>
      <c r="F2" s="57">
        <v>42845</v>
      </c>
      <c r="G2" s="57">
        <v>42849</v>
      </c>
      <c r="H2" s="56"/>
    </row>
    <row r="3" spans="2:8" x14ac:dyDescent="0.35">
      <c r="B3" s="46">
        <v>2017</v>
      </c>
      <c r="C3" s="43" t="s">
        <v>67</v>
      </c>
      <c r="D3" s="46">
        <v>3</v>
      </c>
      <c r="E3" s="46">
        <v>5</v>
      </c>
      <c r="F3" s="44">
        <v>42877</v>
      </c>
      <c r="G3" s="44">
        <v>42881</v>
      </c>
      <c r="H3" s="43"/>
    </row>
    <row r="4" spans="2:8" x14ac:dyDescent="0.35">
      <c r="B4" s="58">
        <v>2017</v>
      </c>
      <c r="C4" s="56" t="s">
        <v>67</v>
      </c>
      <c r="D4" s="58">
        <v>3</v>
      </c>
      <c r="E4" s="58">
        <v>5</v>
      </c>
      <c r="F4" s="57">
        <v>42882</v>
      </c>
      <c r="G4" s="57">
        <v>42886</v>
      </c>
      <c r="H4" s="56"/>
    </row>
    <row r="5" spans="2:8" x14ac:dyDescent="0.35">
      <c r="B5" s="46">
        <v>2017</v>
      </c>
      <c r="C5" s="43" t="s">
        <v>67</v>
      </c>
      <c r="D5" s="46">
        <v>3</v>
      </c>
      <c r="E5" s="46">
        <v>5</v>
      </c>
      <c r="F5" s="44">
        <v>42982</v>
      </c>
      <c r="G5" s="44">
        <v>42986</v>
      </c>
      <c r="H5" s="43"/>
    </row>
    <row r="6" spans="2:8" x14ac:dyDescent="0.35">
      <c r="B6" s="58">
        <v>2017</v>
      </c>
      <c r="C6" s="56" t="s">
        <v>67</v>
      </c>
      <c r="D6" s="58">
        <v>3</v>
      </c>
      <c r="E6" s="58">
        <v>5</v>
      </c>
      <c r="F6" s="57">
        <v>42989</v>
      </c>
      <c r="G6" s="57">
        <v>42993</v>
      </c>
      <c r="H6" s="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11"/>
  <sheetViews>
    <sheetView workbookViewId="0">
      <selection activeCell="E31" sqref="E31"/>
    </sheetView>
  </sheetViews>
  <sheetFormatPr defaultColWidth="69.265625" defaultRowHeight="12.75" x14ac:dyDescent="0.35"/>
  <cols>
    <col min="2" max="2" width="18.73046875" customWidth="1"/>
    <col min="3" max="3" width="19.73046875" customWidth="1"/>
    <col min="4" max="4" width="24.46484375" bestFit="1" customWidth="1"/>
    <col min="5" max="5" width="24.796875" bestFit="1" customWidth="1"/>
    <col min="6" max="6" width="7.46484375" bestFit="1" customWidth="1"/>
  </cols>
  <sheetData>
    <row r="1" spans="1:6" x14ac:dyDescent="0.35">
      <c r="A1" s="328" t="s">
        <v>350</v>
      </c>
      <c r="B1" s="328" t="s">
        <v>351</v>
      </c>
      <c r="C1" s="328" t="s">
        <v>352</v>
      </c>
      <c r="D1" s="328" t="s">
        <v>353</v>
      </c>
      <c r="E1" s="328" t="s">
        <v>354</v>
      </c>
      <c r="F1" s="329" t="s">
        <v>355</v>
      </c>
    </row>
    <row r="2" spans="1:6" x14ac:dyDescent="0.35">
      <c r="A2" s="330" t="s">
        <v>356</v>
      </c>
      <c r="B2" s="328" t="s">
        <v>350</v>
      </c>
      <c r="C2" s="328" t="s">
        <v>351</v>
      </c>
      <c r="D2" s="328" t="s">
        <v>352</v>
      </c>
      <c r="E2" s="328" t="s">
        <v>357</v>
      </c>
      <c r="F2" s="328" t="s">
        <v>354</v>
      </c>
    </row>
    <row r="3" spans="1:6" x14ac:dyDescent="0.35">
      <c r="A3" s="330" t="s">
        <v>358</v>
      </c>
      <c r="B3" s="328" t="s">
        <v>350</v>
      </c>
      <c r="C3" s="328" t="s">
        <v>351</v>
      </c>
      <c r="D3" s="328" t="s">
        <v>352</v>
      </c>
      <c r="E3" s="328" t="s">
        <v>359</v>
      </c>
      <c r="F3" s="328" t="s">
        <v>354</v>
      </c>
    </row>
    <row r="4" spans="1:6" x14ac:dyDescent="0.35">
      <c r="A4" s="330" t="s">
        <v>360</v>
      </c>
      <c r="B4" s="328" t="s">
        <v>350</v>
      </c>
      <c r="C4" s="328" t="s">
        <v>351</v>
      </c>
      <c r="D4" s="328" t="s">
        <v>352</v>
      </c>
      <c r="E4" s="328" t="s">
        <v>361</v>
      </c>
      <c r="F4" s="328" t="s">
        <v>354</v>
      </c>
    </row>
    <row r="5" spans="1:6" x14ac:dyDescent="0.35">
      <c r="A5" s="330" t="s">
        <v>362</v>
      </c>
      <c r="B5" s="328" t="s">
        <v>350</v>
      </c>
      <c r="C5" s="328" t="s">
        <v>351</v>
      </c>
      <c r="D5" s="328" t="s">
        <v>352</v>
      </c>
      <c r="E5" s="328" t="s">
        <v>363</v>
      </c>
      <c r="F5" s="328" t="s">
        <v>354</v>
      </c>
    </row>
    <row r="6" spans="1:6" x14ac:dyDescent="0.35">
      <c r="A6" s="330" t="s">
        <v>364</v>
      </c>
      <c r="B6" s="328" t="s">
        <v>350</v>
      </c>
      <c r="C6" s="328" t="s">
        <v>351</v>
      </c>
      <c r="D6" s="328" t="s">
        <v>352</v>
      </c>
      <c r="E6" s="328" t="s">
        <v>365</v>
      </c>
      <c r="F6" s="328" t="s">
        <v>354</v>
      </c>
    </row>
    <row r="7" spans="1:6" x14ac:dyDescent="0.35">
      <c r="A7" s="330" t="s">
        <v>366</v>
      </c>
      <c r="B7" s="328" t="s">
        <v>350</v>
      </c>
      <c r="C7" s="328" t="s">
        <v>351</v>
      </c>
      <c r="D7" s="328" t="s">
        <v>352</v>
      </c>
      <c r="E7" s="328" t="s">
        <v>367</v>
      </c>
      <c r="F7" s="328" t="s">
        <v>354</v>
      </c>
    </row>
    <row r="8" spans="1:6" x14ac:dyDescent="0.35">
      <c r="A8" s="330" t="s">
        <v>368</v>
      </c>
      <c r="B8" s="328" t="s">
        <v>350</v>
      </c>
      <c r="C8" s="328" t="s">
        <v>351</v>
      </c>
      <c r="D8" s="328" t="s">
        <v>352</v>
      </c>
      <c r="E8" s="328" t="s">
        <v>369</v>
      </c>
      <c r="F8" s="328" t="s">
        <v>354</v>
      </c>
    </row>
    <row r="9" spans="1:6" x14ac:dyDescent="0.35">
      <c r="A9" s="330" t="s">
        <v>370</v>
      </c>
      <c r="B9" s="328" t="s">
        <v>350</v>
      </c>
      <c r="C9" s="328" t="s">
        <v>351</v>
      </c>
      <c r="D9" s="328" t="s">
        <v>352</v>
      </c>
      <c r="E9" s="328" t="s">
        <v>371</v>
      </c>
      <c r="F9" s="328" t="s">
        <v>372</v>
      </c>
    </row>
    <row r="10" spans="1:6" x14ac:dyDescent="0.35">
      <c r="A10" s="330" t="s">
        <v>373</v>
      </c>
      <c r="B10" s="328" t="s">
        <v>350</v>
      </c>
      <c r="C10" s="328" t="s">
        <v>351</v>
      </c>
      <c r="D10" s="328" t="s">
        <v>352</v>
      </c>
      <c r="E10" s="328" t="s">
        <v>374</v>
      </c>
      <c r="F10" s="328" t="s">
        <v>372</v>
      </c>
    </row>
    <row r="11" spans="1:6" x14ac:dyDescent="0.35">
      <c r="A11" s="330" t="s">
        <v>375</v>
      </c>
      <c r="B11" s="328" t="s">
        <v>350</v>
      </c>
      <c r="C11" s="328" t="s">
        <v>351</v>
      </c>
      <c r="D11" s="328" t="s">
        <v>352</v>
      </c>
      <c r="E11" s="328" t="s">
        <v>376</v>
      </c>
      <c r="F11" s="328" t="s">
        <v>372</v>
      </c>
    </row>
    <row r="12" spans="1:6" x14ac:dyDescent="0.35">
      <c r="A12" s="330" t="s">
        <v>377</v>
      </c>
      <c r="B12" s="328" t="s">
        <v>350</v>
      </c>
      <c r="C12" s="328" t="s">
        <v>351</v>
      </c>
      <c r="D12" s="328" t="s">
        <v>352</v>
      </c>
      <c r="E12" s="328" t="s">
        <v>378</v>
      </c>
      <c r="F12" s="328" t="s">
        <v>372</v>
      </c>
    </row>
    <row r="13" spans="1:6" x14ac:dyDescent="0.35">
      <c r="A13" s="330" t="s">
        <v>379</v>
      </c>
      <c r="B13" s="328" t="s">
        <v>350</v>
      </c>
      <c r="C13" s="328" t="s">
        <v>351</v>
      </c>
      <c r="D13" s="328" t="s">
        <v>352</v>
      </c>
      <c r="E13" s="328" t="s">
        <v>380</v>
      </c>
      <c r="F13" s="328" t="s">
        <v>372</v>
      </c>
    </row>
    <row r="14" spans="1:6" x14ac:dyDescent="0.35">
      <c r="A14" s="330" t="s">
        <v>381</v>
      </c>
      <c r="B14" s="328" t="s">
        <v>350</v>
      </c>
      <c r="C14" s="328" t="s">
        <v>351</v>
      </c>
      <c r="D14" s="328" t="s">
        <v>352</v>
      </c>
      <c r="E14" s="328" t="s">
        <v>382</v>
      </c>
      <c r="F14" s="328" t="s">
        <v>372</v>
      </c>
    </row>
    <row r="15" spans="1:6" x14ac:dyDescent="0.35">
      <c r="A15" s="330" t="s">
        <v>383</v>
      </c>
      <c r="B15" s="328" t="s">
        <v>350</v>
      </c>
      <c r="C15" s="328" t="s">
        <v>351</v>
      </c>
      <c r="D15" s="328" t="s">
        <v>352</v>
      </c>
      <c r="E15" s="328" t="s">
        <v>384</v>
      </c>
      <c r="F15" s="328" t="s">
        <v>372</v>
      </c>
    </row>
    <row r="16" spans="1:6" x14ac:dyDescent="0.35">
      <c r="A16" s="330" t="s">
        <v>385</v>
      </c>
      <c r="B16" s="328" t="s">
        <v>350</v>
      </c>
      <c r="C16" s="328" t="s">
        <v>351</v>
      </c>
      <c r="D16" s="328" t="s">
        <v>352</v>
      </c>
      <c r="E16" s="328" t="s">
        <v>386</v>
      </c>
      <c r="F16" s="328" t="s">
        <v>372</v>
      </c>
    </row>
    <row r="17" spans="1:6" x14ac:dyDescent="0.35">
      <c r="A17" s="330" t="s">
        <v>387</v>
      </c>
      <c r="B17" s="328" t="s">
        <v>350</v>
      </c>
      <c r="C17" s="328" t="s">
        <v>351</v>
      </c>
      <c r="D17" s="328" t="s">
        <v>352</v>
      </c>
      <c r="E17" s="328" t="s">
        <v>388</v>
      </c>
      <c r="F17" s="328" t="s">
        <v>372</v>
      </c>
    </row>
    <row r="18" spans="1:6" x14ac:dyDescent="0.35">
      <c r="A18" s="330" t="s">
        <v>389</v>
      </c>
      <c r="B18" s="328" t="s">
        <v>350</v>
      </c>
      <c r="C18" s="328" t="s">
        <v>351</v>
      </c>
      <c r="D18" s="328" t="s">
        <v>352</v>
      </c>
      <c r="E18" s="328" t="s">
        <v>390</v>
      </c>
      <c r="F18" s="328" t="s">
        <v>372</v>
      </c>
    </row>
    <row r="19" spans="1:6" x14ac:dyDescent="0.35">
      <c r="A19" s="330" t="s">
        <v>391</v>
      </c>
      <c r="B19" s="328" t="s">
        <v>350</v>
      </c>
      <c r="C19" s="328" t="s">
        <v>351</v>
      </c>
      <c r="D19" s="328" t="s">
        <v>352</v>
      </c>
      <c r="E19" s="328" t="s">
        <v>392</v>
      </c>
      <c r="F19" s="328" t="s">
        <v>372</v>
      </c>
    </row>
    <row r="20" spans="1:6" x14ac:dyDescent="0.35">
      <c r="A20" s="330" t="s">
        <v>393</v>
      </c>
      <c r="B20" s="328" t="s">
        <v>394</v>
      </c>
      <c r="C20" s="328" t="s">
        <v>395</v>
      </c>
      <c r="D20" s="328" t="s">
        <v>352</v>
      </c>
      <c r="E20" s="328" t="s">
        <v>396</v>
      </c>
      <c r="F20" s="328" t="s">
        <v>354</v>
      </c>
    </row>
    <row r="21" spans="1:6" x14ac:dyDescent="0.35">
      <c r="A21" s="330" t="s">
        <v>397</v>
      </c>
      <c r="B21" s="328" t="s">
        <v>394</v>
      </c>
      <c r="C21" s="328" t="s">
        <v>398</v>
      </c>
      <c r="D21" s="328" t="s">
        <v>352</v>
      </c>
      <c r="E21" s="328" t="s">
        <v>399</v>
      </c>
      <c r="F21" s="328" t="s">
        <v>354</v>
      </c>
    </row>
    <row r="22" spans="1:6" x14ac:dyDescent="0.35">
      <c r="A22" s="330" t="s">
        <v>400</v>
      </c>
      <c r="B22" s="328" t="s">
        <v>394</v>
      </c>
      <c r="C22" s="328" t="s">
        <v>398</v>
      </c>
      <c r="D22" s="328" t="s">
        <v>352</v>
      </c>
      <c r="E22" s="328" t="s">
        <v>401</v>
      </c>
      <c r="F22" s="328" t="s">
        <v>354</v>
      </c>
    </row>
    <row r="23" spans="1:6" x14ac:dyDescent="0.35">
      <c r="A23" s="330" t="s">
        <v>402</v>
      </c>
      <c r="B23" s="328" t="s">
        <v>403</v>
      </c>
      <c r="C23" s="328" t="s">
        <v>404</v>
      </c>
      <c r="D23" s="328" t="s">
        <v>352</v>
      </c>
      <c r="E23" s="328" t="s">
        <v>405</v>
      </c>
      <c r="F23" s="328" t="s">
        <v>354</v>
      </c>
    </row>
    <row r="24" spans="1:6" x14ac:dyDescent="0.35">
      <c r="A24" s="330" t="s">
        <v>406</v>
      </c>
      <c r="B24" s="328" t="s">
        <v>403</v>
      </c>
      <c r="C24" s="328" t="s">
        <v>404</v>
      </c>
      <c r="D24" s="328" t="s">
        <v>352</v>
      </c>
      <c r="E24" s="328" t="s">
        <v>407</v>
      </c>
      <c r="F24" s="328" t="s">
        <v>354</v>
      </c>
    </row>
    <row r="25" spans="1:6" x14ac:dyDescent="0.35">
      <c r="A25" s="330" t="s">
        <v>408</v>
      </c>
      <c r="B25" s="328" t="s">
        <v>403</v>
      </c>
      <c r="C25" s="328" t="s">
        <v>404</v>
      </c>
      <c r="D25" s="328" t="s">
        <v>352</v>
      </c>
      <c r="E25" s="328" t="s">
        <v>409</v>
      </c>
      <c r="F25" s="328" t="s">
        <v>354</v>
      </c>
    </row>
    <row r="26" spans="1:6" x14ac:dyDescent="0.35">
      <c r="A26" s="330" t="s">
        <v>410</v>
      </c>
      <c r="B26" s="328" t="s">
        <v>350</v>
      </c>
      <c r="C26" s="328" t="s">
        <v>351</v>
      </c>
      <c r="D26" s="328" t="s">
        <v>352</v>
      </c>
      <c r="E26" s="328" t="s">
        <v>411</v>
      </c>
      <c r="F26" s="328" t="s">
        <v>354</v>
      </c>
    </row>
    <row r="27" spans="1:6" x14ac:dyDescent="0.35">
      <c r="A27" s="330" t="s">
        <v>412</v>
      </c>
      <c r="B27" s="328" t="s">
        <v>350</v>
      </c>
      <c r="C27" s="328" t="s">
        <v>351</v>
      </c>
      <c r="D27" s="328" t="s">
        <v>352</v>
      </c>
      <c r="E27" s="328" t="s">
        <v>413</v>
      </c>
      <c r="F27" s="328" t="s">
        <v>354</v>
      </c>
    </row>
    <row r="28" spans="1:6" x14ac:dyDescent="0.35">
      <c r="A28" s="330" t="s">
        <v>414</v>
      </c>
      <c r="B28" s="328" t="s">
        <v>403</v>
      </c>
      <c r="C28" s="328" t="s">
        <v>404</v>
      </c>
      <c r="D28" s="328" t="s">
        <v>352</v>
      </c>
      <c r="E28" s="328" t="s">
        <v>415</v>
      </c>
      <c r="F28" s="328" t="s">
        <v>354</v>
      </c>
    </row>
    <row r="29" spans="1:6" x14ac:dyDescent="0.35">
      <c r="A29" s="330" t="s">
        <v>416</v>
      </c>
      <c r="B29" s="328" t="s">
        <v>350</v>
      </c>
      <c r="C29" s="328" t="s">
        <v>351</v>
      </c>
      <c r="D29" s="328" t="s">
        <v>352</v>
      </c>
      <c r="E29" s="328" t="s">
        <v>417</v>
      </c>
      <c r="F29" s="328" t="s">
        <v>354</v>
      </c>
    </row>
    <row r="30" spans="1:6" x14ac:dyDescent="0.35">
      <c r="A30" s="330" t="s">
        <v>418</v>
      </c>
      <c r="B30" s="328" t="s">
        <v>403</v>
      </c>
      <c r="C30" s="328" t="s">
        <v>404</v>
      </c>
      <c r="D30" s="328" t="s">
        <v>352</v>
      </c>
      <c r="E30" s="328" t="s">
        <v>419</v>
      </c>
      <c r="F30" s="328" t="s">
        <v>354</v>
      </c>
    </row>
    <row r="31" spans="1:6" x14ac:dyDescent="0.35">
      <c r="A31" s="330" t="s">
        <v>420</v>
      </c>
      <c r="B31" s="328" t="s">
        <v>403</v>
      </c>
      <c r="C31" s="328" t="s">
        <v>351</v>
      </c>
      <c r="D31" s="328" t="s">
        <v>352</v>
      </c>
      <c r="E31" s="328" t="s">
        <v>421</v>
      </c>
      <c r="F31" s="328" t="s">
        <v>354</v>
      </c>
    </row>
    <row r="32" spans="1:6" x14ac:dyDescent="0.35">
      <c r="A32" s="330" t="s">
        <v>422</v>
      </c>
      <c r="B32" s="328" t="s">
        <v>350</v>
      </c>
      <c r="C32" s="328" t="s">
        <v>351</v>
      </c>
      <c r="D32" s="328" t="s">
        <v>352</v>
      </c>
      <c r="E32" s="328" t="s">
        <v>423</v>
      </c>
      <c r="F32" s="328" t="s">
        <v>354</v>
      </c>
    </row>
    <row r="33" spans="1:6" x14ac:dyDescent="0.35">
      <c r="A33" s="330" t="s">
        <v>424</v>
      </c>
      <c r="B33" s="328" t="s">
        <v>350</v>
      </c>
      <c r="C33" s="328" t="s">
        <v>351</v>
      </c>
      <c r="D33" s="328" t="s">
        <v>352</v>
      </c>
      <c r="E33" s="328" t="s">
        <v>425</v>
      </c>
      <c r="F33" s="328" t="s">
        <v>354</v>
      </c>
    </row>
    <row r="34" spans="1:6" x14ac:dyDescent="0.35">
      <c r="A34" s="330" t="s">
        <v>426</v>
      </c>
      <c r="B34" s="328" t="s">
        <v>350</v>
      </c>
      <c r="C34" s="328" t="s">
        <v>351</v>
      </c>
      <c r="D34" s="328" t="s">
        <v>352</v>
      </c>
      <c r="E34" s="328" t="s">
        <v>427</v>
      </c>
      <c r="F34" s="328" t="s">
        <v>354</v>
      </c>
    </row>
    <row r="35" spans="1:6" x14ac:dyDescent="0.35">
      <c r="A35" s="330" t="s">
        <v>428</v>
      </c>
      <c r="B35" s="328" t="s">
        <v>403</v>
      </c>
      <c r="C35" s="328" t="s">
        <v>404</v>
      </c>
      <c r="D35" s="328" t="s">
        <v>429</v>
      </c>
      <c r="E35" s="328" t="s">
        <v>430</v>
      </c>
      <c r="F35" s="328" t="s">
        <v>354</v>
      </c>
    </row>
    <row r="36" spans="1:6" x14ac:dyDescent="0.35">
      <c r="A36" s="330" t="s">
        <v>431</v>
      </c>
      <c r="B36" s="328" t="s">
        <v>350</v>
      </c>
      <c r="C36" s="328" t="s">
        <v>351</v>
      </c>
      <c r="D36" s="328" t="s">
        <v>352</v>
      </c>
      <c r="E36" s="328" t="s">
        <v>432</v>
      </c>
      <c r="F36" s="328" t="s">
        <v>354</v>
      </c>
    </row>
    <row r="37" spans="1:6" x14ac:dyDescent="0.35">
      <c r="A37" s="330" t="s">
        <v>433</v>
      </c>
      <c r="B37" s="328" t="s">
        <v>350</v>
      </c>
      <c r="C37" s="328" t="s">
        <v>351</v>
      </c>
      <c r="D37" s="328" t="s">
        <v>352</v>
      </c>
      <c r="E37" s="328" t="s">
        <v>434</v>
      </c>
      <c r="F37" s="328" t="s">
        <v>354</v>
      </c>
    </row>
    <row r="38" spans="1:6" x14ac:dyDescent="0.35">
      <c r="A38" s="330" t="s">
        <v>435</v>
      </c>
      <c r="B38" s="328" t="s">
        <v>350</v>
      </c>
      <c r="C38" s="328" t="s">
        <v>351</v>
      </c>
      <c r="D38" s="328" t="s">
        <v>352</v>
      </c>
      <c r="E38" s="328" t="s">
        <v>436</v>
      </c>
      <c r="F38" s="328" t="s">
        <v>354</v>
      </c>
    </row>
    <row r="39" spans="1:6" x14ac:dyDescent="0.35">
      <c r="A39" s="330" t="s">
        <v>437</v>
      </c>
      <c r="B39" s="328" t="s">
        <v>350</v>
      </c>
      <c r="C39" s="328" t="s">
        <v>351</v>
      </c>
      <c r="D39" s="328" t="s">
        <v>352</v>
      </c>
      <c r="E39" s="328" t="s">
        <v>438</v>
      </c>
      <c r="F39" s="328" t="s">
        <v>354</v>
      </c>
    </row>
    <row r="40" spans="1:6" x14ac:dyDescent="0.35">
      <c r="A40" s="330" t="s">
        <v>439</v>
      </c>
      <c r="B40" s="328" t="s">
        <v>350</v>
      </c>
      <c r="C40" s="328" t="s">
        <v>351</v>
      </c>
      <c r="D40" s="328" t="s">
        <v>352</v>
      </c>
      <c r="E40" s="328" t="s">
        <v>440</v>
      </c>
      <c r="F40" s="328" t="s">
        <v>354</v>
      </c>
    </row>
    <row r="41" spans="1:6" x14ac:dyDescent="0.35">
      <c r="A41" s="330" t="s">
        <v>441</v>
      </c>
      <c r="B41" s="328" t="s">
        <v>350</v>
      </c>
      <c r="C41" s="328" t="s">
        <v>351</v>
      </c>
      <c r="D41" s="328" t="s">
        <v>352</v>
      </c>
      <c r="E41" s="328" t="s">
        <v>442</v>
      </c>
      <c r="F41" s="328" t="s">
        <v>354</v>
      </c>
    </row>
    <row r="42" spans="1:6" x14ac:dyDescent="0.35">
      <c r="A42" s="330" t="s">
        <v>443</v>
      </c>
      <c r="B42" s="328" t="s">
        <v>350</v>
      </c>
      <c r="C42" s="328" t="s">
        <v>351</v>
      </c>
      <c r="D42" s="328" t="s">
        <v>352</v>
      </c>
      <c r="E42" s="328" t="s">
        <v>444</v>
      </c>
      <c r="F42" s="328" t="s">
        <v>354</v>
      </c>
    </row>
    <row r="43" spans="1:6" x14ac:dyDescent="0.35">
      <c r="A43" s="330" t="s">
        <v>445</v>
      </c>
      <c r="B43" s="328" t="s">
        <v>350</v>
      </c>
      <c r="C43" s="328" t="s">
        <v>351</v>
      </c>
      <c r="D43" s="328" t="s">
        <v>352</v>
      </c>
      <c r="E43" s="328" t="s">
        <v>446</v>
      </c>
      <c r="F43" s="328" t="s">
        <v>354</v>
      </c>
    </row>
    <row r="44" spans="1:6" x14ac:dyDescent="0.35">
      <c r="A44" s="330" t="s">
        <v>447</v>
      </c>
      <c r="B44" s="328" t="s">
        <v>350</v>
      </c>
      <c r="C44" s="328" t="s">
        <v>351</v>
      </c>
      <c r="D44" s="328" t="s">
        <v>352</v>
      </c>
      <c r="E44" s="328" t="s">
        <v>448</v>
      </c>
      <c r="F44" s="328" t="s">
        <v>354</v>
      </c>
    </row>
    <row r="45" spans="1:6" x14ac:dyDescent="0.35">
      <c r="A45" s="330" t="s">
        <v>449</v>
      </c>
      <c r="B45" s="328" t="s">
        <v>350</v>
      </c>
      <c r="C45" s="328" t="s">
        <v>351</v>
      </c>
      <c r="D45" s="328" t="s">
        <v>352</v>
      </c>
      <c r="E45" s="328" t="s">
        <v>450</v>
      </c>
      <c r="F45" s="328" t="s">
        <v>354</v>
      </c>
    </row>
    <row r="46" spans="1:6" x14ac:dyDescent="0.35">
      <c r="A46" s="330" t="s">
        <v>451</v>
      </c>
      <c r="B46" s="328" t="s">
        <v>350</v>
      </c>
      <c r="C46" s="328" t="s">
        <v>351</v>
      </c>
      <c r="D46" s="328" t="s">
        <v>352</v>
      </c>
      <c r="E46" s="328" t="s">
        <v>452</v>
      </c>
      <c r="F46" s="328" t="s">
        <v>354</v>
      </c>
    </row>
    <row r="47" spans="1:6" x14ac:dyDescent="0.35">
      <c r="A47" s="330" t="s">
        <v>453</v>
      </c>
      <c r="B47" s="328" t="s">
        <v>350</v>
      </c>
      <c r="C47" s="328" t="s">
        <v>351</v>
      </c>
      <c r="D47" s="328" t="s">
        <v>352</v>
      </c>
      <c r="E47" s="328" t="s">
        <v>454</v>
      </c>
      <c r="F47" s="328" t="s">
        <v>354</v>
      </c>
    </row>
    <row r="48" spans="1:6" x14ac:dyDescent="0.35">
      <c r="A48" s="330" t="s">
        <v>455</v>
      </c>
      <c r="B48" s="328" t="s">
        <v>350</v>
      </c>
      <c r="C48" s="328" t="s">
        <v>351</v>
      </c>
      <c r="D48" s="328" t="s">
        <v>352</v>
      </c>
      <c r="E48" s="328" t="s">
        <v>456</v>
      </c>
      <c r="F48" s="328" t="s">
        <v>354</v>
      </c>
    </row>
    <row r="49" spans="1:6" x14ac:dyDescent="0.35">
      <c r="A49" s="330" t="s">
        <v>457</v>
      </c>
      <c r="B49" s="328" t="s">
        <v>350</v>
      </c>
      <c r="C49" s="328" t="s">
        <v>351</v>
      </c>
      <c r="D49" s="328" t="s">
        <v>352</v>
      </c>
      <c r="E49" s="328" t="s">
        <v>458</v>
      </c>
      <c r="F49" s="328" t="s">
        <v>354</v>
      </c>
    </row>
    <row r="50" spans="1:6" x14ac:dyDescent="0.35">
      <c r="A50" s="330" t="s">
        <v>459</v>
      </c>
      <c r="B50" s="328" t="s">
        <v>350</v>
      </c>
      <c r="C50" s="328" t="s">
        <v>351</v>
      </c>
      <c r="D50" s="328" t="s">
        <v>352</v>
      </c>
      <c r="E50" s="328" t="s">
        <v>460</v>
      </c>
      <c r="F50" s="328" t="s">
        <v>354</v>
      </c>
    </row>
    <row r="51" spans="1:6" x14ac:dyDescent="0.35">
      <c r="A51" s="330" t="s">
        <v>461</v>
      </c>
      <c r="B51" s="328" t="s">
        <v>350</v>
      </c>
      <c r="C51" s="328" t="s">
        <v>351</v>
      </c>
      <c r="D51" s="328" t="s">
        <v>352</v>
      </c>
      <c r="E51" s="328" t="s">
        <v>462</v>
      </c>
      <c r="F51" s="328" t="s">
        <v>354</v>
      </c>
    </row>
    <row r="52" spans="1:6" x14ac:dyDescent="0.35">
      <c r="A52" s="330" t="s">
        <v>463</v>
      </c>
      <c r="B52" s="328" t="s">
        <v>350</v>
      </c>
      <c r="C52" s="328" t="s">
        <v>351</v>
      </c>
      <c r="D52" s="328" t="s">
        <v>352</v>
      </c>
      <c r="E52" s="328" t="s">
        <v>464</v>
      </c>
      <c r="F52" s="328" t="s">
        <v>354</v>
      </c>
    </row>
    <row r="53" spans="1:6" x14ac:dyDescent="0.35">
      <c r="A53" s="330" t="s">
        <v>465</v>
      </c>
      <c r="B53" s="328" t="s">
        <v>350</v>
      </c>
      <c r="C53" s="328" t="s">
        <v>351</v>
      </c>
      <c r="D53" s="328" t="s">
        <v>352</v>
      </c>
      <c r="E53" s="328" t="s">
        <v>466</v>
      </c>
      <c r="F53" s="328" t="s">
        <v>354</v>
      </c>
    </row>
    <row r="54" spans="1:6" x14ac:dyDescent="0.35">
      <c r="A54" s="330" t="s">
        <v>467</v>
      </c>
      <c r="B54" s="328" t="s">
        <v>350</v>
      </c>
      <c r="C54" s="328" t="s">
        <v>351</v>
      </c>
      <c r="D54" s="328" t="s">
        <v>352</v>
      </c>
      <c r="E54" s="328" t="s">
        <v>468</v>
      </c>
      <c r="F54" s="328" t="s">
        <v>354</v>
      </c>
    </row>
    <row r="55" spans="1:6" x14ac:dyDescent="0.35">
      <c r="A55" s="330" t="s">
        <v>469</v>
      </c>
      <c r="B55" s="328" t="s">
        <v>350</v>
      </c>
      <c r="C55" s="328" t="s">
        <v>351</v>
      </c>
      <c r="D55" s="328" t="s">
        <v>352</v>
      </c>
      <c r="E55" s="328" t="s">
        <v>470</v>
      </c>
      <c r="F55" s="328" t="s">
        <v>354</v>
      </c>
    </row>
    <row r="56" spans="1:6" x14ac:dyDescent="0.35">
      <c r="A56" s="330" t="s">
        <v>471</v>
      </c>
      <c r="B56" s="328" t="s">
        <v>350</v>
      </c>
      <c r="C56" s="328" t="s">
        <v>351</v>
      </c>
      <c r="D56" s="328" t="s">
        <v>352</v>
      </c>
      <c r="E56" s="328" t="s">
        <v>472</v>
      </c>
      <c r="F56" s="328" t="s">
        <v>354</v>
      </c>
    </row>
    <row r="57" spans="1:6" x14ac:dyDescent="0.35">
      <c r="A57" s="330" t="s">
        <v>473</v>
      </c>
      <c r="B57" s="328" t="s">
        <v>350</v>
      </c>
      <c r="C57" s="328" t="s">
        <v>351</v>
      </c>
      <c r="D57" s="328" t="s">
        <v>429</v>
      </c>
      <c r="E57" s="328" t="s">
        <v>474</v>
      </c>
      <c r="F57" s="328" t="s">
        <v>354</v>
      </c>
    </row>
    <row r="58" spans="1:6" x14ac:dyDescent="0.35">
      <c r="A58" s="330" t="s">
        <v>475</v>
      </c>
      <c r="B58" s="328" t="s">
        <v>350</v>
      </c>
      <c r="C58" s="328" t="s">
        <v>351</v>
      </c>
      <c r="D58" s="328" t="s">
        <v>352</v>
      </c>
      <c r="E58" s="328" t="s">
        <v>476</v>
      </c>
      <c r="F58" s="328" t="s">
        <v>354</v>
      </c>
    </row>
    <row r="59" spans="1:6" x14ac:dyDescent="0.35">
      <c r="A59" s="330" t="s">
        <v>477</v>
      </c>
      <c r="B59" s="328" t="s">
        <v>350</v>
      </c>
      <c r="C59" s="328" t="s">
        <v>351</v>
      </c>
      <c r="D59" s="328" t="s">
        <v>352</v>
      </c>
      <c r="E59" s="328" t="s">
        <v>478</v>
      </c>
      <c r="F59" s="328" t="s">
        <v>354</v>
      </c>
    </row>
    <row r="60" spans="1:6" x14ac:dyDescent="0.35">
      <c r="A60" s="330" t="s">
        <v>479</v>
      </c>
      <c r="B60" s="328" t="s">
        <v>350</v>
      </c>
      <c r="C60" s="328" t="s">
        <v>351</v>
      </c>
      <c r="D60" s="328" t="s">
        <v>352</v>
      </c>
      <c r="E60" s="328" t="s">
        <v>480</v>
      </c>
      <c r="F60" s="328" t="s">
        <v>354</v>
      </c>
    </row>
    <row r="61" spans="1:6" x14ac:dyDescent="0.35">
      <c r="A61" s="330" t="s">
        <v>481</v>
      </c>
      <c r="B61" s="328" t="s">
        <v>350</v>
      </c>
      <c r="C61" s="328" t="s">
        <v>351</v>
      </c>
      <c r="D61" s="328" t="s">
        <v>352</v>
      </c>
      <c r="E61" s="328" t="s">
        <v>482</v>
      </c>
      <c r="F61" s="328" t="s">
        <v>354</v>
      </c>
    </row>
    <row r="62" spans="1:6" x14ac:dyDescent="0.35">
      <c r="A62" s="330" t="s">
        <v>483</v>
      </c>
      <c r="B62" s="328" t="s">
        <v>350</v>
      </c>
      <c r="C62" s="328" t="s">
        <v>351</v>
      </c>
      <c r="D62" s="328" t="s">
        <v>352</v>
      </c>
      <c r="E62" s="328" t="s">
        <v>484</v>
      </c>
      <c r="F62" s="328" t="s">
        <v>354</v>
      </c>
    </row>
    <row r="63" spans="1:6" x14ac:dyDescent="0.35">
      <c r="A63" s="330" t="s">
        <v>485</v>
      </c>
      <c r="B63" s="328" t="s">
        <v>350</v>
      </c>
      <c r="C63" s="328" t="s">
        <v>351</v>
      </c>
      <c r="D63" s="328" t="s">
        <v>352</v>
      </c>
      <c r="E63" s="328" t="s">
        <v>486</v>
      </c>
      <c r="F63" s="328" t="s">
        <v>354</v>
      </c>
    </row>
    <row r="64" spans="1:6" x14ac:dyDescent="0.35">
      <c r="A64" s="330" t="s">
        <v>487</v>
      </c>
      <c r="B64" s="328" t="s">
        <v>350</v>
      </c>
      <c r="C64" s="328" t="s">
        <v>351</v>
      </c>
      <c r="D64" s="328" t="s">
        <v>352</v>
      </c>
      <c r="E64" s="328" t="s">
        <v>488</v>
      </c>
      <c r="F64" s="328" t="s">
        <v>354</v>
      </c>
    </row>
    <row r="65" spans="1:6" x14ac:dyDescent="0.35">
      <c r="A65" s="330" t="s">
        <v>489</v>
      </c>
      <c r="B65" s="328" t="s">
        <v>350</v>
      </c>
      <c r="C65" s="328" t="s">
        <v>351</v>
      </c>
      <c r="D65" s="328" t="s">
        <v>352</v>
      </c>
      <c r="E65" s="328" t="s">
        <v>490</v>
      </c>
      <c r="F65" s="328" t="s">
        <v>354</v>
      </c>
    </row>
    <row r="66" spans="1:6" x14ac:dyDescent="0.35">
      <c r="A66" s="330" t="s">
        <v>491</v>
      </c>
      <c r="B66" s="328" t="s">
        <v>350</v>
      </c>
      <c r="C66" s="328" t="s">
        <v>351</v>
      </c>
      <c r="D66" s="328" t="s">
        <v>352</v>
      </c>
      <c r="E66" s="328" t="s">
        <v>492</v>
      </c>
      <c r="F66" s="328" t="s">
        <v>354</v>
      </c>
    </row>
    <row r="67" spans="1:6" x14ac:dyDescent="0.35">
      <c r="A67" s="330" t="s">
        <v>493</v>
      </c>
      <c r="B67" s="328" t="s">
        <v>350</v>
      </c>
      <c r="C67" s="328" t="s">
        <v>351</v>
      </c>
      <c r="D67" s="328" t="s">
        <v>352</v>
      </c>
      <c r="E67" s="328" t="s">
        <v>494</v>
      </c>
      <c r="F67" s="328" t="s">
        <v>354</v>
      </c>
    </row>
    <row r="68" spans="1:6" x14ac:dyDescent="0.35">
      <c r="A68" s="330" t="s">
        <v>495</v>
      </c>
      <c r="B68" s="328" t="s">
        <v>350</v>
      </c>
      <c r="C68" s="328" t="s">
        <v>351</v>
      </c>
      <c r="D68" s="328" t="s">
        <v>352</v>
      </c>
      <c r="E68" s="328" t="s">
        <v>496</v>
      </c>
      <c r="F68" s="328" t="s">
        <v>354</v>
      </c>
    </row>
    <row r="69" spans="1:6" x14ac:dyDescent="0.35">
      <c r="A69" s="330" t="s">
        <v>497</v>
      </c>
      <c r="B69" s="328" t="s">
        <v>350</v>
      </c>
      <c r="C69" s="328" t="s">
        <v>351</v>
      </c>
      <c r="D69" s="328" t="s">
        <v>352</v>
      </c>
      <c r="E69" s="328" t="s">
        <v>498</v>
      </c>
      <c r="F69" s="328" t="s">
        <v>354</v>
      </c>
    </row>
    <row r="70" spans="1:6" x14ac:dyDescent="0.35">
      <c r="A70" s="330" t="s">
        <v>499</v>
      </c>
      <c r="B70" s="328" t="s">
        <v>350</v>
      </c>
      <c r="C70" s="328" t="s">
        <v>351</v>
      </c>
      <c r="D70" s="328" t="s">
        <v>352</v>
      </c>
      <c r="E70" s="328" t="s">
        <v>500</v>
      </c>
      <c r="F70" s="328" t="s">
        <v>354</v>
      </c>
    </row>
    <row r="71" spans="1:6" x14ac:dyDescent="0.35">
      <c r="A71" s="330" t="s">
        <v>501</v>
      </c>
      <c r="B71" s="328" t="s">
        <v>350</v>
      </c>
      <c r="C71" s="328" t="s">
        <v>351</v>
      </c>
      <c r="D71" s="328" t="s">
        <v>352</v>
      </c>
      <c r="E71" s="328" t="s">
        <v>502</v>
      </c>
      <c r="F71" s="328" t="s">
        <v>354</v>
      </c>
    </row>
    <row r="72" spans="1:6" x14ac:dyDescent="0.35">
      <c r="A72" s="330" t="s">
        <v>503</v>
      </c>
      <c r="B72" s="328" t="s">
        <v>350</v>
      </c>
      <c r="C72" s="328" t="s">
        <v>351</v>
      </c>
      <c r="D72" s="328" t="s">
        <v>352</v>
      </c>
      <c r="E72" s="328" t="s">
        <v>504</v>
      </c>
      <c r="F72" s="328" t="s">
        <v>354</v>
      </c>
    </row>
    <row r="73" spans="1:6" x14ac:dyDescent="0.35">
      <c r="A73" s="330" t="s">
        <v>505</v>
      </c>
      <c r="B73" s="328" t="s">
        <v>350</v>
      </c>
      <c r="C73" s="328" t="s">
        <v>351</v>
      </c>
      <c r="D73" s="328" t="s">
        <v>352</v>
      </c>
      <c r="E73" s="328" t="s">
        <v>506</v>
      </c>
      <c r="F73" s="328" t="s">
        <v>354</v>
      </c>
    </row>
    <row r="74" spans="1:6" x14ac:dyDescent="0.35">
      <c r="A74" s="330" t="s">
        <v>507</v>
      </c>
      <c r="B74" s="328" t="s">
        <v>350</v>
      </c>
      <c r="C74" s="328" t="s">
        <v>351</v>
      </c>
      <c r="D74" s="328" t="s">
        <v>352</v>
      </c>
      <c r="E74" s="328" t="s">
        <v>508</v>
      </c>
      <c r="F74" s="328" t="s">
        <v>354</v>
      </c>
    </row>
    <row r="75" spans="1:6" x14ac:dyDescent="0.35">
      <c r="A75" s="330" t="s">
        <v>509</v>
      </c>
      <c r="B75" s="328" t="s">
        <v>350</v>
      </c>
      <c r="C75" s="328" t="s">
        <v>351</v>
      </c>
      <c r="D75" s="328" t="s">
        <v>352</v>
      </c>
      <c r="E75" s="328" t="s">
        <v>510</v>
      </c>
      <c r="F75" s="328" t="s">
        <v>354</v>
      </c>
    </row>
    <row r="76" spans="1:6" x14ac:dyDescent="0.35">
      <c r="A76" s="330" t="s">
        <v>511</v>
      </c>
      <c r="B76" s="328" t="s">
        <v>350</v>
      </c>
      <c r="C76" s="328" t="s">
        <v>351</v>
      </c>
      <c r="D76" s="328" t="s">
        <v>352</v>
      </c>
      <c r="E76" s="328" t="s">
        <v>512</v>
      </c>
      <c r="F76" s="328" t="s">
        <v>354</v>
      </c>
    </row>
    <row r="77" spans="1:6" x14ac:dyDescent="0.35">
      <c r="A77" s="330" t="s">
        <v>513</v>
      </c>
      <c r="B77" s="328" t="s">
        <v>350</v>
      </c>
      <c r="C77" s="328" t="s">
        <v>351</v>
      </c>
      <c r="D77" s="328" t="s">
        <v>429</v>
      </c>
      <c r="E77" s="328" t="s">
        <v>514</v>
      </c>
      <c r="F77" s="328" t="s">
        <v>354</v>
      </c>
    </row>
    <row r="78" spans="1:6" x14ac:dyDescent="0.35">
      <c r="A78" s="330" t="s">
        <v>515</v>
      </c>
      <c r="B78" s="328" t="s">
        <v>350</v>
      </c>
      <c r="C78" s="328" t="s">
        <v>351</v>
      </c>
      <c r="D78" s="328" t="s">
        <v>352</v>
      </c>
      <c r="E78" s="328" t="s">
        <v>516</v>
      </c>
      <c r="F78" s="328" t="s">
        <v>354</v>
      </c>
    </row>
    <row r="79" spans="1:6" x14ac:dyDescent="0.35">
      <c r="A79" s="330" t="s">
        <v>517</v>
      </c>
      <c r="B79" s="328" t="s">
        <v>350</v>
      </c>
      <c r="C79" s="328" t="s">
        <v>351</v>
      </c>
      <c r="D79" s="328" t="s">
        <v>352</v>
      </c>
      <c r="E79" s="328" t="s">
        <v>518</v>
      </c>
      <c r="F79" s="328" t="s">
        <v>354</v>
      </c>
    </row>
    <row r="80" spans="1:6" x14ac:dyDescent="0.35">
      <c r="A80" s="330" t="s">
        <v>519</v>
      </c>
      <c r="B80" s="328" t="s">
        <v>350</v>
      </c>
      <c r="C80" s="328" t="s">
        <v>351</v>
      </c>
      <c r="D80" s="328" t="s">
        <v>352</v>
      </c>
      <c r="E80" s="328" t="s">
        <v>520</v>
      </c>
      <c r="F80" s="328" t="s">
        <v>354</v>
      </c>
    </row>
    <row r="81" spans="1:6" x14ac:dyDescent="0.35">
      <c r="A81" s="330" t="s">
        <v>521</v>
      </c>
      <c r="B81" s="328" t="s">
        <v>350</v>
      </c>
      <c r="C81" s="328" t="s">
        <v>351</v>
      </c>
      <c r="D81" s="328" t="s">
        <v>352</v>
      </c>
      <c r="E81" s="328" t="s">
        <v>522</v>
      </c>
      <c r="F81" s="328" t="s">
        <v>354</v>
      </c>
    </row>
    <row r="82" spans="1:6" x14ac:dyDescent="0.35">
      <c r="A82" s="330" t="s">
        <v>523</v>
      </c>
      <c r="B82" s="328" t="s">
        <v>350</v>
      </c>
      <c r="C82" s="328" t="s">
        <v>351</v>
      </c>
      <c r="D82" s="328" t="s">
        <v>352</v>
      </c>
      <c r="E82" s="328" t="s">
        <v>524</v>
      </c>
      <c r="F82" s="328" t="s">
        <v>354</v>
      </c>
    </row>
    <row r="83" spans="1:6" x14ac:dyDescent="0.35">
      <c r="A83" s="330" t="s">
        <v>525</v>
      </c>
      <c r="B83" s="328" t="s">
        <v>350</v>
      </c>
      <c r="C83" s="328" t="s">
        <v>351</v>
      </c>
      <c r="D83" s="328" t="s">
        <v>352</v>
      </c>
      <c r="E83" s="328" t="s">
        <v>526</v>
      </c>
      <c r="F83" s="328" t="s">
        <v>354</v>
      </c>
    </row>
    <row r="84" spans="1:6" x14ac:dyDescent="0.35">
      <c r="A84" s="330" t="s">
        <v>527</v>
      </c>
      <c r="B84" s="328" t="s">
        <v>350</v>
      </c>
      <c r="C84" s="328" t="s">
        <v>351</v>
      </c>
      <c r="D84" s="328" t="s">
        <v>352</v>
      </c>
      <c r="E84" s="328" t="s">
        <v>528</v>
      </c>
      <c r="F84" s="328" t="s">
        <v>354</v>
      </c>
    </row>
    <row r="85" spans="1:6" x14ac:dyDescent="0.35">
      <c r="A85" s="330" t="s">
        <v>529</v>
      </c>
      <c r="B85" s="328" t="s">
        <v>350</v>
      </c>
      <c r="C85" s="328" t="s">
        <v>351</v>
      </c>
      <c r="D85" s="328" t="s">
        <v>352</v>
      </c>
      <c r="E85" s="328" t="s">
        <v>530</v>
      </c>
      <c r="F85" s="328" t="s">
        <v>354</v>
      </c>
    </row>
    <row r="86" spans="1:6" x14ac:dyDescent="0.35">
      <c r="A86" s="330" t="s">
        <v>531</v>
      </c>
      <c r="B86" s="328" t="s">
        <v>350</v>
      </c>
      <c r="C86" s="328" t="s">
        <v>351</v>
      </c>
      <c r="D86" s="328" t="s">
        <v>352</v>
      </c>
      <c r="E86" s="328" t="s">
        <v>532</v>
      </c>
      <c r="F86" s="328" t="s">
        <v>354</v>
      </c>
    </row>
    <row r="87" spans="1:6" x14ac:dyDescent="0.35">
      <c r="A87" s="330" t="s">
        <v>533</v>
      </c>
      <c r="B87" s="328" t="s">
        <v>350</v>
      </c>
      <c r="C87" s="328" t="s">
        <v>351</v>
      </c>
      <c r="D87" s="328" t="s">
        <v>352</v>
      </c>
      <c r="E87" s="328" t="s">
        <v>534</v>
      </c>
      <c r="F87" s="328" t="s">
        <v>354</v>
      </c>
    </row>
    <row r="88" spans="1:6" x14ac:dyDescent="0.35">
      <c r="A88" s="330" t="s">
        <v>535</v>
      </c>
      <c r="B88" s="328" t="s">
        <v>350</v>
      </c>
      <c r="C88" s="328" t="s">
        <v>351</v>
      </c>
      <c r="D88" s="328" t="s">
        <v>352</v>
      </c>
      <c r="E88" s="328" t="s">
        <v>536</v>
      </c>
      <c r="F88" s="328" t="s">
        <v>354</v>
      </c>
    </row>
    <row r="89" spans="1:6" x14ac:dyDescent="0.35">
      <c r="A89" s="330" t="s">
        <v>537</v>
      </c>
      <c r="B89" s="328" t="s">
        <v>350</v>
      </c>
      <c r="C89" s="328" t="s">
        <v>351</v>
      </c>
      <c r="D89" s="328" t="s">
        <v>352</v>
      </c>
      <c r="E89" s="328" t="s">
        <v>538</v>
      </c>
      <c r="F89" s="328" t="s">
        <v>354</v>
      </c>
    </row>
    <row r="90" spans="1:6" x14ac:dyDescent="0.35">
      <c r="A90" s="330" t="s">
        <v>539</v>
      </c>
      <c r="B90" s="328" t="s">
        <v>350</v>
      </c>
      <c r="C90" s="328" t="s">
        <v>351</v>
      </c>
      <c r="D90" s="328" t="s">
        <v>352</v>
      </c>
      <c r="E90" s="328" t="s">
        <v>540</v>
      </c>
      <c r="F90" s="328" t="s">
        <v>354</v>
      </c>
    </row>
    <row r="91" spans="1:6" x14ac:dyDescent="0.35">
      <c r="A91" s="330" t="s">
        <v>541</v>
      </c>
      <c r="B91" s="328" t="s">
        <v>350</v>
      </c>
      <c r="C91" s="328" t="s">
        <v>351</v>
      </c>
      <c r="D91" s="328" t="s">
        <v>352</v>
      </c>
      <c r="E91" s="328" t="s">
        <v>542</v>
      </c>
      <c r="F91" s="328" t="s">
        <v>354</v>
      </c>
    </row>
    <row r="92" spans="1:6" x14ac:dyDescent="0.35">
      <c r="A92" s="330" t="s">
        <v>543</v>
      </c>
      <c r="B92" s="328" t="s">
        <v>350</v>
      </c>
      <c r="C92" s="328" t="s">
        <v>351</v>
      </c>
      <c r="D92" s="328" t="s">
        <v>352</v>
      </c>
      <c r="E92" s="328" t="s">
        <v>544</v>
      </c>
      <c r="F92" s="328" t="s">
        <v>354</v>
      </c>
    </row>
    <row r="93" spans="1:6" x14ac:dyDescent="0.35">
      <c r="A93" s="330" t="s">
        <v>545</v>
      </c>
      <c r="B93" s="328" t="s">
        <v>350</v>
      </c>
      <c r="C93" s="328" t="s">
        <v>351</v>
      </c>
      <c r="D93" s="328" t="s">
        <v>352</v>
      </c>
      <c r="E93" s="328" t="s">
        <v>546</v>
      </c>
      <c r="F93" s="328" t="s">
        <v>354</v>
      </c>
    </row>
    <row r="94" spans="1:6" x14ac:dyDescent="0.35">
      <c r="A94" s="330" t="s">
        <v>547</v>
      </c>
      <c r="B94" s="328" t="s">
        <v>350</v>
      </c>
      <c r="C94" s="328" t="s">
        <v>351</v>
      </c>
      <c r="D94" s="328" t="s">
        <v>352</v>
      </c>
      <c r="E94" s="328" t="s">
        <v>548</v>
      </c>
      <c r="F94" s="328" t="s">
        <v>354</v>
      </c>
    </row>
    <row r="95" spans="1:6" x14ac:dyDescent="0.35">
      <c r="A95" s="330" t="s">
        <v>549</v>
      </c>
      <c r="B95" s="328" t="s">
        <v>350</v>
      </c>
      <c r="C95" s="328" t="s">
        <v>351</v>
      </c>
      <c r="D95" s="328" t="s">
        <v>352</v>
      </c>
      <c r="E95" s="328" t="s">
        <v>550</v>
      </c>
      <c r="F95" s="328" t="s">
        <v>354</v>
      </c>
    </row>
    <row r="96" spans="1:6" x14ac:dyDescent="0.35">
      <c r="A96" s="330" t="s">
        <v>551</v>
      </c>
      <c r="B96" s="328" t="s">
        <v>350</v>
      </c>
      <c r="C96" s="328" t="s">
        <v>351</v>
      </c>
      <c r="D96" s="328" t="s">
        <v>352</v>
      </c>
      <c r="E96" s="328" t="s">
        <v>552</v>
      </c>
      <c r="F96" s="328" t="s">
        <v>354</v>
      </c>
    </row>
    <row r="97" spans="1:6" x14ac:dyDescent="0.35">
      <c r="A97" s="330" t="s">
        <v>553</v>
      </c>
      <c r="B97" s="328" t="s">
        <v>350</v>
      </c>
      <c r="C97" s="328" t="s">
        <v>351</v>
      </c>
      <c r="D97" s="328" t="s">
        <v>352</v>
      </c>
      <c r="E97" s="328" t="s">
        <v>554</v>
      </c>
      <c r="F97" s="328" t="s">
        <v>354</v>
      </c>
    </row>
    <row r="98" spans="1:6" x14ac:dyDescent="0.35">
      <c r="A98" s="330" t="s">
        <v>555</v>
      </c>
      <c r="B98" s="328" t="s">
        <v>350</v>
      </c>
      <c r="C98" s="328" t="s">
        <v>351</v>
      </c>
      <c r="D98" s="328" t="s">
        <v>352</v>
      </c>
      <c r="E98" s="328" t="s">
        <v>556</v>
      </c>
      <c r="F98" s="328" t="s">
        <v>354</v>
      </c>
    </row>
    <row r="99" spans="1:6" x14ac:dyDescent="0.35">
      <c r="A99" s="330" t="s">
        <v>557</v>
      </c>
      <c r="B99" s="328" t="s">
        <v>350</v>
      </c>
      <c r="C99" s="328" t="s">
        <v>351</v>
      </c>
      <c r="D99" s="328" t="s">
        <v>352</v>
      </c>
      <c r="E99" s="328" t="s">
        <v>558</v>
      </c>
      <c r="F99" s="328" t="s">
        <v>354</v>
      </c>
    </row>
    <row r="100" spans="1:6" x14ac:dyDescent="0.35">
      <c r="A100" s="330" t="s">
        <v>559</v>
      </c>
      <c r="B100" s="328" t="s">
        <v>350</v>
      </c>
      <c r="C100" s="328" t="s">
        <v>351</v>
      </c>
      <c r="D100" s="328" t="s">
        <v>352</v>
      </c>
      <c r="E100" s="328" t="s">
        <v>560</v>
      </c>
      <c r="F100" s="328" t="s">
        <v>354</v>
      </c>
    </row>
    <row r="101" spans="1:6" x14ac:dyDescent="0.35">
      <c r="A101" s="330" t="s">
        <v>561</v>
      </c>
      <c r="B101" s="328" t="s">
        <v>350</v>
      </c>
      <c r="C101" s="328" t="s">
        <v>351</v>
      </c>
      <c r="D101" s="328" t="s">
        <v>352</v>
      </c>
      <c r="E101" s="328" t="s">
        <v>562</v>
      </c>
      <c r="F101" s="328" t="s">
        <v>354</v>
      </c>
    </row>
    <row r="102" spans="1:6" x14ac:dyDescent="0.35">
      <c r="A102" s="330" t="s">
        <v>563</v>
      </c>
      <c r="B102" s="328" t="s">
        <v>350</v>
      </c>
      <c r="C102" s="328" t="s">
        <v>351</v>
      </c>
      <c r="D102" s="328" t="s">
        <v>352</v>
      </c>
      <c r="E102" s="328" t="s">
        <v>564</v>
      </c>
      <c r="F102" s="328" t="s">
        <v>354</v>
      </c>
    </row>
    <row r="103" spans="1:6" x14ac:dyDescent="0.35">
      <c r="A103" s="330" t="s">
        <v>565</v>
      </c>
      <c r="B103" s="328" t="s">
        <v>350</v>
      </c>
      <c r="C103" s="328" t="s">
        <v>351</v>
      </c>
      <c r="D103" s="328" t="s">
        <v>352</v>
      </c>
      <c r="E103" s="328" t="s">
        <v>566</v>
      </c>
      <c r="F103" s="328" t="s">
        <v>354</v>
      </c>
    </row>
    <row r="104" spans="1:6" x14ac:dyDescent="0.35">
      <c r="A104" s="330" t="s">
        <v>567</v>
      </c>
      <c r="B104" s="328" t="s">
        <v>350</v>
      </c>
      <c r="C104" s="328" t="s">
        <v>351</v>
      </c>
      <c r="D104" s="328" t="s">
        <v>352</v>
      </c>
      <c r="E104" s="328" t="s">
        <v>568</v>
      </c>
      <c r="F104" s="328" t="s">
        <v>354</v>
      </c>
    </row>
    <row r="105" spans="1:6" x14ac:dyDescent="0.35">
      <c r="A105" s="330" t="s">
        <v>569</v>
      </c>
      <c r="B105" s="328" t="s">
        <v>350</v>
      </c>
      <c r="C105" s="328" t="s">
        <v>351</v>
      </c>
      <c r="D105" s="328" t="s">
        <v>352</v>
      </c>
      <c r="E105" s="328" t="s">
        <v>570</v>
      </c>
      <c r="F105" s="328" t="s">
        <v>354</v>
      </c>
    </row>
    <row r="106" spans="1:6" x14ac:dyDescent="0.35">
      <c r="A106" s="330" t="s">
        <v>571</v>
      </c>
      <c r="B106" s="328" t="s">
        <v>350</v>
      </c>
      <c r="C106" s="328" t="s">
        <v>351</v>
      </c>
      <c r="D106" s="328" t="s">
        <v>352</v>
      </c>
      <c r="E106" s="328" t="s">
        <v>572</v>
      </c>
      <c r="F106" s="328" t="s">
        <v>354</v>
      </c>
    </row>
    <row r="107" spans="1:6" x14ac:dyDescent="0.35">
      <c r="A107" s="330" t="s">
        <v>573</v>
      </c>
      <c r="B107" s="328" t="s">
        <v>350</v>
      </c>
      <c r="C107" s="328" t="s">
        <v>351</v>
      </c>
      <c r="D107" s="328" t="s">
        <v>352</v>
      </c>
      <c r="E107" s="328" t="s">
        <v>574</v>
      </c>
      <c r="F107" s="328" t="s">
        <v>354</v>
      </c>
    </row>
    <row r="108" spans="1:6" x14ac:dyDescent="0.35">
      <c r="A108" s="330" t="s">
        <v>575</v>
      </c>
      <c r="B108" s="328" t="s">
        <v>350</v>
      </c>
      <c r="C108" s="328" t="s">
        <v>351</v>
      </c>
      <c r="D108" s="328" t="s">
        <v>352</v>
      </c>
      <c r="E108" s="328" t="s">
        <v>576</v>
      </c>
      <c r="F108" s="328" t="s">
        <v>354</v>
      </c>
    </row>
    <row r="109" spans="1:6" x14ac:dyDescent="0.35">
      <c r="A109" s="330" t="s">
        <v>577</v>
      </c>
      <c r="B109" s="328" t="s">
        <v>350</v>
      </c>
      <c r="C109" s="328" t="s">
        <v>351</v>
      </c>
      <c r="D109" s="328" t="s">
        <v>352</v>
      </c>
      <c r="E109" s="328" t="s">
        <v>578</v>
      </c>
      <c r="F109" s="328" t="s">
        <v>354</v>
      </c>
    </row>
    <row r="110" spans="1:6" x14ac:dyDescent="0.35">
      <c r="A110" s="330" t="s">
        <v>579</v>
      </c>
      <c r="B110" s="328" t="s">
        <v>350</v>
      </c>
      <c r="C110" s="328" t="s">
        <v>351</v>
      </c>
      <c r="D110" s="328" t="s">
        <v>352</v>
      </c>
      <c r="E110" s="328" t="s">
        <v>580</v>
      </c>
      <c r="F110" s="328" t="s">
        <v>354</v>
      </c>
    </row>
    <row r="111" spans="1:6" x14ac:dyDescent="0.35">
      <c r="A111" s="330" t="s">
        <v>581</v>
      </c>
      <c r="B111" s="328" t="s">
        <v>350</v>
      </c>
      <c r="C111" s="328" t="s">
        <v>351</v>
      </c>
      <c r="D111" s="328" t="s">
        <v>352</v>
      </c>
      <c r="E111" s="328" t="s">
        <v>582</v>
      </c>
      <c r="F111" s="328" t="s">
        <v>354</v>
      </c>
    </row>
  </sheetData>
  <hyperlinks>
    <hyperlink ref="F1" r:id="rId1" display="javascript:__doPostBack('repeatAppraisals$ctl01$RemoveButn','')" xr:uid="{00000000-0004-0000-0B00-000000000000}"/>
    <hyperlink ref="A2" r:id="rId2" display="https://sas.cmmiinstitute.com/AppSys/webmodules/Appraisals/asummary.aspx?a=260" xr:uid="{00000000-0004-0000-0B00-000001000000}"/>
    <hyperlink ref="A3" r:id="rId3" display="https://sas.cmmiinstitute.com/AppSys/webmodules/Appraisals/asummary.aspx?a=261" xr:uid="{00000000-0004-0000-0B00-000002000000}"/>
    <hyperlink ref="A4" r:id="rId4" display="https://sas.cmmiinstitute.com/AppSys/webmodules/Appraisals/asummary.aspx?a=263" xr:uid="{00000000-0004-0000-0B00-000003000000}"/>
    <hyperlink ref="A5" r:id="rId5" display="https://sas.cmmiinstitute.com/AppSys/webmodules/Appraisals/asummary.aspx?a=264" xr:uid="{00000000-0004-0000-0B00-000004000000}"/>
    <hyperlink ref="A6" r:id="rId6" display="https://sas.cmmiinstitute.com/AppSys/webmodules/Appraisals/asummary.aspx?a=503" xr:uid="{00000000-0004-0000-0B00-000005000000}"/>
    <hyperlink ref="A7" r:id="rId7" display="https://sas.cmmiinstitute.com/AppSys/webmodules/Appraisals/asummary.aspx?a=937" xr:uid="{00000000-0004-0000-0B00-000006000000}"/>
    <hyperlink ref="A8" r:id="rId8" display="https://sas.cmmiinstitute.com/AppSys/webmodules/Appraisals/asummary.aspx?a=1242" xr:uid="{00000000-0004-0000-0B00-000007000000}"/>
    <hyperlink ref="A9" r:id="rId9" display="https://sas.cmmiinstitute.com/AppSys/webmodules/Appraisals/asummary.aspx?a=1243" xr:uid="{00000000-0004-0000-0B00-000008000000}"/>
    <hyperlink ref="A10" r:id="rId10" display="https://sas.cmmiinstitute.com/AppSys/webmodules/Appraisals/asummary.aspx?a=1244" xr:uid="{00000000-0004-0000-0B00-000009000000}"/>
    <hyperlink ref="A11" r:id="rId11" display="https://sas.cmmiinstitute.com/AppSys/webmodules/Appraisals/asummary.aspx?a=1340" xr:uid="{00000000-0004-0000-0B00-00000A000000}"/>
    <hyperlink ref="A12" r:id="rId12" display="https://sas.cmmiinstitute.com/AppSys/webmodules/Appraisals/asummary.aspx?a=1826" xr:uid="{00000000-0004-0000-0B00-00000B000000}"/>
    <hyperlink ref="A13" r:id="rId13" display="https://sas.cmmiinstitute.com/AppSys/webmodules/Appraisals/asummary.aspx?a=2131" xr:uid="{00000000-0004-0000-0B00-00000C000000}"/>
    <hyperlink ref="A14" r:id="rId14" display="https://sas.cmmiinstitute.com/AppSys/webmodules/Appraisals/asummary.aspx?a=2167" xr:uid="{00000000-0004-0000-0B00-00000D000000}"/>
    <hyperlink ref="A15" r:id="rId15" display="https://sas.cmmiinstitute.com/AppSys/webmodules/Appraisals/asummary.aspx?a=2168" xr:uid="{00000000-0004-0000-0B00-00000E000000}"/>
    <hyperlink ref="A16" r:id="rId16" display="https://sas.cmmiinstitute.com/AppSys/webmodules/Appraisals/asummary.aspx?a=2169" xr:uid="{00000000-0004-0000-0B00-00000F000000}"/>
    <hyperlink ref="A17" r:id="rId17" display="https://sas.cmmiinstitute.com/AppSys/webmodules/Appraisals/asummary.aspx?a=2170" xr:uid="{00000000-0004-0000-0B00-000010000000}"/>
    <hyperlink ref="A18" r:id="rId18" display="https://sas.cmmiinstitute.com/AppSys/webmodules/Appraisals/asummary.aspx?a=2171" xr:uid="{00000000-0004-0000-0B00-000011000000}"/>
    <hyperlink ref="A19" r:id="rId19" display="https://sas.cmmiinstitute.com/AppSys/webmodules/Appraisals/asummary.aspx?a=2173" xr:uid="{00000000-0004-0000-0B00-000012000000}"/>
    <hyperlink ref="A20" r:id="rId20" display="https://sas.cmmiinstitute.com/AppSys/webmodules/Appraisals/asummary.aspx?a=9795" xr:uid="{00000000-0004-0000-0B00-000013000000}"/>
    <hyperlink ref="A21" r:id="rId21" display="https://sas.cmmiinstitute.com/AppSys/webmodules/Appraisals/asummary.aspx?a=9796" xr:uid="{00000000-0004-0000-0B00-000014000000}"/>
    <hyperlink ref="A22" r:id="rId22" display="https://sas.cmmiinstitute.com/AppSys/webmodules/Appraisals/asummary.aspx?a=9881" xr:uid="{00000000-0004-0000-0B00-000015000000}"/>
    <hyperlink ref="A23" r:id="rId23" display="https://sas.cmmiinstitute.com/AppSys/webmodules/Appraisals/asummary.aspx?a=10228" xr:uid="{00000000-0004-0000-0B00-000016000000}"/>
    <hyperlink ref="A24" r:id="rId24" display="https://sas.cmmiinstitute.com/AppSys/webmodules/Appraisals/asummary.aspx?a=10437" xr:uid="{00000000-0004-0000-0B00-000017000000}"/>
    <hyperlink ref="A25" r:id="rId25" display="https://sas.cmmiinstitute.com/AppSys/webmodules/Appraisals/asummary.aspx?a=16096" xr:uid="{00000000-0004-0000-0B00-000018000000}"/>
    <hyperlink ref="A26" r:id="rId26" display="https://sas.cmmiinstitute.com/AppSys/webmodules/Appraisals/asummary.aspx?a=16432" xr:uid="{00000000-0004-0000-0B00-000019000000}"/>
    <hyperlink ref="A27" r:id="rId27" display="https://sas.cmmiinstitute.com/AppSys/webmodules/Appraisals/asummary.aspx?a=16609" xr:uid="{00000000-0004-0000-0B00-00001A000000}"/>
    <hyperlink ref="A28" r:id="rId28" display="https://sas.cmmiinstitute.com/AppSys/webmodules/Appraisals/asummary.aspx?a=16893" xr:uid="{00000000-0004-0000-0B00-00001B000000}"/>
    <hyperlink ref="A29" r:id="rId29" display="https://sas.cmmiinstitute.com/AppSys/webmodules/Appraisals/asummary.aspx?a=17068" xr:uid="{00000000-0004-0000-0B00-00001C000000}"/>
    <hyperlink ref="A30" r:id="rId30" display="https://sas.cmmiinstitute.com/AppSys/webmodules/Appraisals/asummary.aspx?a=17118" xr:uid="{00000000-0004-0000-0B00-00001D000000}"/>
    <hyperlink ref="A31" r:id="rId31" display="https://sas.cmmiinstitute.com/AppSys/webmodules/Appraisals/asummary.aspx?a=17360" xr:uid="{00000000-0004-0000-0B00-00001E000000}"/>
    <hyperlink ref="A32" r:id="rId32" display="https://sas.cmmiinstitute.com/AppSys/webmodules/Appraisals/asummary.aspx?a=17362" xr:uid="{00000000-0004-0000-0B00-00001F000000}"/>
    <hyperlink ref="A33" r:id="rId33" display="https://sas.cmmiinstitute.com/AppSys/webmodules/Appraisals/asummary.aspx?a=17363" xr:uid="{00000000-0004-0000-0B00-000020000000}"/>
    <hyperlink ref="A34" r:id="rId34" display="https://sas.cmmiinstitute.com/AppSys/webmodules/Appraisals/asummary.aspx?a=17364" xr:uid="{00000000-0004-0000-0B00-000021000000}"/>
    <hyperlink ref="A35" r:id="rId35" display="https://sas.cmmiinstitute.com/AppSys/webmodules/Appraisals/asummary.aspx?a=17668" xr:uid="{00000000-0004-0000-0B00-000022000000}"/>
    <hyperlink ref="A36" r:id="rId36" display="https://sas.cmmiinstitute.com/AppSys/webmodules/Appraisals/asummary.aspx?a=18116" xr:uid="{00000000-0004-0000-0B00-000023000000}"/>
    <hyperlink ref="A37" r:id="rId37" display="https://sas.cmmiinstitute.com/AppSys/webmodules/Appraisals/asummary.aspx?a=18118" xr:uid="{00000000-0004-0000-0B00-000024000000}"/>
    <hyperlink ref="A38" r:id="rId38" display="https://sas.cmmiinstitute.com/AppSys/webmodules/Appraisals/asummary.aspx?a=18119" xr:uid="{00000000-0004-0000-0B00-000025000000}"/>
    <hyperlink ref="A39" r:id="rId39" display="https://sas.cmmiinstitute.com/AppSys/webmodules/Appraisals/asummary.aspx?a=18293" xr:uid="{00000000-0004-0000-0B00-000026000000}"/>
    <hyperlink ref="A40" r:id="rId40" display="https://sas.cmmiinstitute.com/AppSys/webmodules/Appraisals/asummary.aspx?a=18294" xr:uid="{00000000-0004-0000-0B00-000027000000}"/>
    <hyperlink ref="A41" r:id="rId41" display="https://sas.cmmiinstitute.com/AppSys/webmodules/Appraisals/asummary.aspx?a=18522" xr:uid="{00000000-0004-0000-0B00-000028000000}"/>
    <hyperlink ref="A42" r:id="rId42" display="https://sas.cmmiinstitute.com/AppSys/webmodules/Appraisals/asummary.aspx?a=19065" xr:uid="{00000000-0004-0000-0B00-000029000000}"/>
    <hyperlink ref="A43" r:id="rId43" display="https://sas.cmmiinstitute.com/AppSys/webmodules/Appraisals/asummary.aspx?a=19066" xr:uid="{00000000-0004-0000-0B00-00002A000000}"/>
    <hyperlink ref="A44" r:id="rId44" display="https://sas.cmmiinstitute.com/AppSys/webmodules/Appraisals/asummary.aspx?a=19494" xr:uid="{00000000-0004-0000-0B00-00002B000000}"/>
    <hyperlink ref="A45" r:id="rId45" display="https://sas.cmmiinstitute.com/AppSys/webmodules/Appraisals/asummary.aspx?a=20398" xr:uid="{00000000-0004-0000-0B00-00002C000000}"/>
    <hyperlink ref="A46" r:id="rId46" display="https://sas.cmmiinstitute.com/AppSys/webmodules/Appraisals/asummary.aspx?a=20401" xr:uid="{00000000-0004-0000-0B00-00002D000000}"/>
    <hyperlink ref="A47" r:id="rId47" display="https://sas.cmmiinstitute.com/AppSys/webmodules/Appraisals/asummary.aspx?a=20402" xr:uid="{00000000-0004-0000-0B00-00002E000000}"/>
    <hyperlink ref="A48" r:id="rId48" display="https://sas.cmmiinstitute.com/AppSys/webmodules/Appraisals/asummary.aspx?a=20403" xr:uid="{00000000-0004-0000-0B00-00002F000000}"/>
    <hyperlink ref="A49" r:id="rId49" display="https://sas.cmmiinstitute.com/AppSys/webmodules/Appraisals/asummary.aspx?a=20404" xr:uid="{00000000-0004-0000-0B00-000030000000}"/>
    <hyperlink ref="A50" r:id="rId50" display="https://sas.cmmiinstitute.com/AppSys/webmodules/Appraisals/asummary.aspx?a=20982" xr:uid="{00000000-0004-0000-0B00-000031000000}"/>
    <hyperlink ref="A51" r:id="rId51" display="https://sas.cmmiinstitute.com/AppSys/webmodules/Appraisals/asummary.aspx?a=20983" xr:uid="{00000000-0004-0000-0B00-000032000000}"/>
    <hyperlink ref="A52" r:id="rId52" display="https://sas.cmmiinstitute.com/AppSys/webmodules/Appraisals/asummary.aspx?a=20984" xr:uid="{00000000-0004-0000-0B00-000033000000}"/>
    <hyperlink ref="A53" r:id="rId53" display="https://sas.cmmiinstitute.com/AppSys/webmodules/Appraisals/asummary.aspx?a=21674" xr:uid="{00000000-0004-0000-0B00-000034000000}"/>
    <hyperlink ref="A54" r:id="rId54" display="https://sas.cmmiinstitute.com/AppSys/webmodules/Appraisals/asummary.aspx?a=21675" xr:uid="{00000000-0004-0000-0B00-000035000000}"/>
    <hyperlink ref="A55" r:id="rId55" display="https://sas.cmmiinstitute.com/AppSys/webmodules/Appraisals/asummary.aspx?a=21863" xr:uid="{00000000-0004-0000-0B00-000036000000}"/>
    <hyperlink ref="A56" r:id="rId56" display="https://sas.cmmiinstitute.com/AppSys/webmodules/Appraisals/asummary.aspx?a=21864" xr:uid="{00000000-0004-0000-0B00-000037000000}"/>
    <hyperlink ref="A57" r:id="rId57" display="https://sas.cmmiinstitute.com/AppSys/webmodules/Appraisals/asummary.aspx?a=21911" xr:uid="{00000000-0004-0000-0B00-000038000000}"/>
    <hyperlink ref="A58" r:id="rId58" display="https://sas.cmmiinstitute.com/AppSys/webmodules/Appraisals/asummary.aspx?a=21959" xr:uid="{00000000-0004-0000-0B00-000039000000}"/>
    <hyperlink ref="A59" r:id="rId59" display="https://sas.cmmiinstitute.com/AppSys/webmodules/Appraisals/asummary.aspx?a=22005" xr:uid="{00000000-0004-0000-0B00-00003A000000}"/>
    <hyperlink ref="A60" r:id="rId60" display="https://sas.cmmiinstitute.com/AppSys/webmodules/Appraisals/asummary.aspx?a=22006" xr:uid="{00000000-0004-0000-0B00-00003B000000}"/>
    <hyperlink ref="A61" r:id="rId61" display="https://sas.cmmiinstitute.com/AppSys/webmodules/Appraisals/asummary.aspx?a=22244" xr:uid="{00000000-0004-0000-0B00-00003C000000}"/>
    <hyperlink ref="A62" r:id="rId62" display="https://sas.cmmiinstitute.com/AppSys/webmodules/Appraisals/asummary.aspx?a=22245" xr:uid="{00000000-0004-0000-0B00-00003D000000}"/>
    <hyperlink ref="A63" r:id="rId63" display="https://sas.cmmiinstitute.com/AppSys/webmodules/Appraisals/asummary.aspx?a=22246" xr:uid="{00000000-0004-0000-0B00-00003E000000}"/>
    <hyperlink ref="A64" r:id="rId64" display="https://sas.cmmiinstitute.com/AppSys/webmodules/Appraisals/asummary.aspx?a=22673" xr:uid="{00000000-0004-0000-0B00-00003F000000}"/>
    <hyperlink ref="A65" r:id="rId65" display="https://sas.cmmiinstitute.com/AppSys/webmodules/Appraisals/asummary.aspx?a=22674" xr:uid="{00000000-0004-0000-0B00-000040000000}"/>
    <hyperlink ref="A66" r:id="rId66" display="https://sas.cmmiinstitute.com/AppSys/webmodules/Appraisals/asummary.aspx?a=22676" xr:uid="{00000000-0004-0000-0B00-000041000000}"/>
    <hyperlink ref="A67" r:id="rId67" display="https://sas.cmmiinstitute.com/AppSys/webmodules/Appraisals/asummary.aspx?a=22797" xr:uid="{00000000-0004-0000-0B00-000042000000}"/>
    <hyperlink ref="A68" r:id="rId68" display="https://sas.cmmiinstitute.com/AppSys/webmodules/Appraisals/asummary.aspx?a=23200" xr:uid="{00000000-0004-0000-0B00-000043000000}"/>
    <hyperlink ref="A69" r:id="rId69" display="https://sas.cmmiinstitute.com/AppSys/webmodules/Appraisals/asummary.aspx?a=23201" xr:uid="{00000000-0004-0000-0B00-000044000000}"/>
    <hyperlink ref="A70" r:id="rId70" display="https://sas.cmmiinstitute.com/AppSys/webmodules/Appraisals/asummary.aspx?a=23440" xr:uid="{00000000-0004-0000-0B00-000045000000}"/>
    <hyperlink ref="A71" r:id="rId71" display="https://sas.cmmiinstitute.com/AppSys/webmodules/Appraisals/asummary.aspx?a=23991" xr:uid="{00000000-0004-0000-0B00-000046000000}"/>
    <hyperlink ref="A72" r:id="rId72" display="https://sas.cmmiinstitute.com/AppSys/webmodules/Appraisals/asummary.aspx?a=23992" xr:uid="{00000000-0004-0000-0B00-000047000000}"/>
    <hyperlink ref="A73" r:id="rId73" display="https://sas.cmmiinstitute.com/AppSys/webmodules/Appraisals/asummary.aspx?a=23993" xr:uid="{00000000-0004-0000-0B00-000048000000}"/>
    <hyperlink ref="A74" r:id="rId74" display="https://sas.cmmiinstitute.com/AppSys/webmodules/Appraisals/asummary.aspx?a=23994" xr:uid="{00000000-0004-0000-0B00-000049000000}"/>
    <hyperlink ref="A75" r:id="rId75" display="https://sas.cmmiinstitute.com/AppSys/webmodules/Appraisals/asummary.aspx?a=23995" xr:uid="{00000000-0004-0000-0B00-00004A000000}"/>
    <hyperlink ref="A76" r:id="rId76" display="https://sas.cmmiinstitute.com/AppSys/webmodules/Appraisals/asummary.aspx?a=23996" xr:uid="{00000000-0004-0000-0B00-00004B000000}"/>
    <hyperlink ref="A77" r:id="rId77" display="https://sas.cmmiinstitute.com/AppSys/webmodules/Appraisals/asummary.aspx?a=25333" xr:uid="{00000000-0004-0000-0B00-00004C000000}"/>
    <hyperlink ref="A78" r:id="rId78" display="https://sas.cmmiinstitute.com/AppSys/webmodules/Appraisals/asummary.aspx?a=25666" xr:uid="{00000000-0004-0000-0B00-00004D000000}"/>
    <hyperlink ref="A79" r:id="rId79" display="https://sas.cmmiinstitute.com/AppSys/webmodules/Appraisals/asummary.aspx?a=25667" xr:uid="{00000000-0004-0000-0B00-00004E000000}"/>
    <hyperlink ref="A80" r:id="rId80" display="https://sas.cmmiinstitute.com/AppSys/webmodules/Appraisals/asummary.aspx?a=26689" xr:uid="{00000000-0004-0000-0B00-00004F000000}"/>
    <hyperlink ref="A81" r:id="rId81" display="https://sas.cmmiinstitute.com/AppSys/webmodules/Appraisals/asummary.aspx?a=26690" xr:uid="{00000000-0004-0000-0B00-000050000000}"/>
    <hyperlink ref="A82" r:id="rId82" display="https://sas.cmmiinstitute.com/AppSys/webmodules/Appraisals/asummary.aspx?a=26691" xr:uid="{00000000-0004-0000-0B00-000051000000}"/>
    <hyperlink ref="A83" r:id="rId83" display="https://sas.cmmiinstitute.com/AppSys/webmodules/Appraisals/asummary.aspx?a=26838" xr:uid="{00000000-0004-0000-0B00-000052000000}"/>
    <hyperlink ref="A84" r:id="rId84" display="https://sas.cmmiinstitute.com/AppSys/webmodules/Appraisals/asummary.aspx?a=27214" xr:uid="{00000000-0004-0000-0B00-000053000000}"/>
    <hyperlink ref="A85" r:id="rId85" display="https://sas.cmmiinstitute.com/AppSys/webmodules/Appraisals/asummary.aspx?a=27334" xr:uid="{00000000-0004-0000-0B00-000054000000}"/>
    <hyperlink ref="A86" r:id="rId86" display="https://sas.cmmiinstitute.com/AppSys/webmodules/Appraisals/asummary.aspx?a=27335" xr:uid="{00000000-0004-0000-0B00-000055000000}"/>
    <hyperlink ref="A87" r:id="rId87" display="https://sas.cmmiinstitute.com/AppSys/webmodules/Appraisals/asummary.aspx?a=27336" xr:uid="{00000000-0004-0000-0B00-000056000000}"/>
    <hyperlink ref="A88" r:id="rId88" display="https://sas.cmmiinstitute.com/AppSys/webmodules/Appraisals/asummary.aspx?a=27768" xr:uid="{00000000-0004-0000-0B00-000057000000}"/>
    <hyperlink ref="A89" r:id="rId89" display="https://sas.cmmiinstitute.com/AppSys/webmodules/Appraisals/asummary.aspx?a=27865" xr:uid="{00000000-0004-0000-0B00-000058000000}"/>
    <hyperlink ref="A90" r:id="rId90" display="https://sas.cmmiinstitute.com/AppSys/webmodules/Appraisals/asummary.aspx?a=27968" xr:uid="{00000000-0004-0000-0B00-000059000000}"/>
    <hyperlink ref="A91" r:id="rId91" display="https://sas.cmmiinstitute.com/AppSys/webmodules/Appraisals/asummary.aspx?a=27969" xr:uid="{00000000-0004-0000-0B00-00005A000000}"/>
    <hyperlink ref="A92" r:id="rId92" display="https://sas.cmmiinstitute.com/AppSys/webmodules/Appraisals/asummary.aspx?a=28158" xr:uid="{00000000-0004-0000-0B00-00005B000000}"/>
    <hyperlink ref="A93" r:id="rId93" display="https://sas.cmmiinstitute.com/AppSys/webmodules/Appraisals/asummary.aspx?a=28159" xr:uid="{00000000-0004-0000-0B00-00005C000000}"/>
    <hyperlink ref="A94" r:id="rId94" display="https://sas.cmmiinstitute.com/AppSys/webmodules/Appraisals/asummary.aspx?a=28160" xr:uid="{00000000-0004-0000-0B00-00005D000000}"/>
    <hyperlink ref="A95" r:id="rId95" display="https://sas.cmmiinstitute.com/AppSys/webmodules/Appraisals/asummary.aspx?a=28644" xr:uid="{00000000-0004-0000-0B00-00005E000000}"/>
    <hyperlink ref="A96" r:id="rId96" display="https://sas.cmmiinstitute.com/AppSys/webmodules/Appraisals/asummary.aspx?a=28645" xr:uid="{00000000-0004-0000-0B00-00005F000000}"/>
    <hyperlink ref="A97" r:id="rId97" display="https://sas.cmmiinstitute.com/AppSys/webmodules/Appraisals/asummary.aspx?a=28646" xr:uid="{00000000-0004-0000-0B00-000060000000}"/>
    <hyperlink ref="A98" r:id="rId98" display="https://sas.cmmiinstitute.com/AppSys/webmodules/Appraisals/asummary.aspx?a=28647" xr:uid="{00000000-0004-0000-0B00-000061000000}"/>
    <hyperlink ref="A99" r:id="rId99" display="https://sas.cmmiinstitute.com/AppSys/webmodules/Appraisals/asummary.aspx?a=28648" xr:uid="{00000000-0004-0000-0B00-000062000000}"/>
    <hyperlink ref="A100" r:id="rId100" display="https://sas.cmmiinstitute.com/AppSys/webmodules/Appraisals/asummary.aspx?a=28803" xr:uid="{00000000-0004-0000-0B00-000063000000}"/>
    <hyperlink ref="A101" r:id="rId101" display="https://sas.cmmiinstitute.com/AppSys/webmodules/Appraisals/asummary.aspx?a=28804" xr:uid="{00000000-0004-0000-0B00-000064000000}"/>
    <hyperlink ref="A102" r:id="rId102" display="https://sas.cmmiinstitute.com/AppSys/webmodules/Appraisals/asummary.aspx?a=28805" xr:uid="{00000000-0004-0000-0B00-000065000000}"/>
    <hyperlink ref="A103" r:id="rId103" display="https://sas.cmmiinstitute.com/AppSys/webmodules/Appraisals/asummary.aspx?a=29673" xr:uid="{00000000-0004-0000-0B00-000066000000}"/>
    <hyperlink ref="A104" r:id="rId104" display="https://sas.cmmiinstitute.com/AppSys/webmodules/Appraisals/asummary.aspx?a=30121" xr:uid="{00000000-0004-0000-0B00-000067000000}"/>
    <hyperlink ref="A105" r:id="rId105" display="https://sas.cmmiinstitute.com/AppSys/webmodules/Appraisals/asummary.aspx?a=30122" xr:uid="{00000000-0004-0000-0B00-000068000000}"/>
    <hyperlink ref="A106" r:id="rId106" display="https://sas.cmmiinstitute.com/AppSys/webmodules/Appraisals/asummary.aspx?a=31051" xr:uid="{00000000-0004-0000-0B00-000069000000}"/>
    <hyperlink ref="A107" r:id="rId107" display="https://sas.cmmiinstitute.com/AppSys/webmodules/Appraisals/asummary.aspx?a=31052" xr:uid="{00000000-0004-0000-0B00-00006A000000}"/>
    <hyperlink ref="A108" r:id="rId108" display="https://sas.cmmiinstitute.com/AppSys/webmodules/Appraisals/asummary.aspx?a=31298" xr:uid="{00000000-0004-0000-0B00-00006B000000}"/>
    <hyperlink ref="A109" r:id="rId109" display="https://sas.cmmiinstitute.com/AppSys/webmodules/Appraisals/asummary.aspx?a=31299" xr:uid="{00000000-0004-0000-0B00-00006C000000}"/>
    <hyperlink ref="A110" r:id="rId110" display="https://sas.cmmiinstitute.com/AppSys/webmodules/Appraisals/asummary.aspx?a=32055" xr:uid="{00000000-0004-0000-0B00-00006D000000}"/>
    <hyperlink ref="A111" r:id="rId111" display="https://sas.cmmiinstitute.com/AppSys/webmodules/Appraisals/asummary.aspx?a=32457" xr:uid="{00000000-0004-0000-0B00-00006E000000}"/>
  </hyperlinks>
  <pageMargins left="0.7" right="0.7" top="0.75" bottom="0.75" header="0.3" footer="0.3"/>
  <pageSetup paperSize="9" orientation="portrait" r:id="rId1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3:G14"/>
  <sheetViews>
    <sheetView topLeftCell="B1" zoomScale="150" zoomScaleNormal="150" workbookViewId="0">
      <selection activeCell="D12" sqref="D12"/>
    </sheetView>
  </sheetViews>
  <sheetFormatPr defaultRowHeight="12.75" x14ac:dyDescent="0.35"/>
  <cols>
    <col min="4" max="4" width="13.46484375" customWidth="1"/>
    <col min="5" max="5" width="10.73046875" customWidth="1"/>
  </cols>
  <sheetData>
    <row r="3" spans="4:7" x14ac:dyDescent="0.35">
      <c r="G3" s="356" t="s">
        <v>614</v>
      </c>
    </row>
    <row r="4" spans="4:7" x14ac:dyDescent="0.35">
      <c r="D4" t="s">
        <v>612</v>
      </c>
      <c r="E4" t="s">
        <v>613</v>
      </c>
    </row>
    <row r="5" spans="4:7" x14ac:dyDescent="0.35">
      <c r="D5" s="355">
        <v>120</v>
      </c>
      <c r="E5" s="355">
        <v>90</v>
      </c>
    </row>
    <row r="6" spans="4:7" x14ac:dyDescent="0.35">
      <c r="D6" s="355">
        <v>90</v>
      </c>
      <c r="E6" s="355">
        <v>88</v>
      </c>
    </row>
    <row r="7" spans="4:7" x14ac:dyDescent="0.35">
      <c r="D7" s="355">
        <v>20</v>
      </c>
      <c r="E7" s="355">
        <v>30</v>
      </c>
    </row>
    <row r="8" spans="4:7" x14ac:dyDescent="0.35">
      <c r="D8" s="355">
        <v>150</v>
      </c>
      <c r="E8" s="355">
        <v>95</v>
      </c>
    </row>
    <row r="9" spans="4:7" x14ac:dyDescent="0.35">
      <c r="D9" s="355">
        <v>60</v>
      </c>
      <c r="E9" s="355">
        <v>60</v>
      </c>
    </row>
    <row r="10" spans="4:7" x14ac:dyDescent="0.35">
      <c r="D10" s="355">
        <v>200</v>
      </c>
      <c r="E10" s="355">
        <v>100</v>
      </c>
    </row>
    <row r="11" spans="4:7" x14ac:dyDescent="0.35">
      <c r="D11" s="355"/>
      <c r="E11" s="355"/>
    </row>
    <row r="12" spans="4:7" x14ac:dyDescent="0.35">
      <c r="D12" s="360">
        <v>100</v>
      </c>
      <c r="E12" s="359">
        <f xml:space="preserve"> 0.3754*D12 + 37.124</f>
        <v>74.664000000000001</v>
      </c>
    </row>
    <row r="13" spans="4:7" x14ac:dyDescent="0.35">
      <c r="D13" s="355"/>
      <c r="E13" s="355"/>
    </row>
    <row r="14" spans="4:7" x14ac:dyDescent="0.35">
      <c r="D14" s="355"/>
      <c r="E14" s="355"/>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3"/>
  <sheetViews>
    <sheetView workbookViewId="0">
      <selection activeCell="N26" sqref="N26"/>
    </sheetView>
  </sheetViews>
  <sheetFormatPr defaultRowHeight="12.75" x14ac:dyDescent="0.35"/>
  <cols>
    <col min="1" max="8" width="8.796875" style="380"/>
  </cols>
  <sheetData>
    <row r="1" spans="1:4" x14ac:dyDescent="0.35">
      <c r="A1" s="380">
        <v>-4</v>
      </c>
      <c r="B1" s="380">
        <f>NORMDIST(A1,0,1,0)</f>
        <v>1.3383022576488537E-4</v>
      </c>
    </row>
    <row r="2" spans="1:4" x14ac:dyDescent="0.35">
      <c r="A2" s="380">
        <v>-3.75</v>
      </c>
      <c r="B2" s="380">
        <f t="shared" ref="B2:B33" si="0">NORMDIST(A2,0,1,0)</f>
        <v>3.5259568236744541E-4</v>
      </c>
    </row>
    <row r="3" spans="1:4" x14ac:dyDescent="0.35">
      <c r="A3" s="380">
        <v>-3.5</v>
      </c>
      <c r="B3" s="380">
        <f t="shared" si="0"/>
        <v>8.7268269504576015E-4</v>
      </c>
      <c r="C3" s="380">
        <v>0.1</v>
      </c>
      <c r="D3" s="380">
        <v>2.0299999999999998</v>
      </c>
    </row>
    <row r="4" spans="1:4" x14ac:dyDescent="0.35">
      <c r="A4" s="380">
        <v>-3.25</v>
      </c>
      <c r="B4" s="380">
        <f t="shared" si="0"/>
        <v>2.0290480572997681E-3</v>
      </c>
      <c r="C4" s="380">
        <v>0.25</v>
      </c>
      <c r="D4" s="380">
        <v>3.49</v>
      </c>
    </row>
    <row r="5" spans="1:4" x14ac:dyDescent="0.35">
      <c r="A5" s="380">
        <v>-3</v>
      </c>
      <c r="B5" s="380">
        <f t="shared" si="0"/>
        <v>4.4318484119380075E-3</v>
      </c>
      <c r="C5" s="380">
        <v>0.5</v>
      </c>
      <c r="D5" s="380">
        <v>6.65</v>
      </c>
    </row>
    <row r="6" spans="1:4" x14ac:dyDescent="0.35">
      <c r="A6" s="380">
        <v>-2.75</v>
      </c>
      <c r="B6" s="380">
        <f t="shared" si="0"/>
        <v>9.0935625015910529E-3</v>
      </c>
      <c r="C6" s="380">
        <v>0.75</v>
      </c>
      <c r="D6" s="380">
        <v>11.89</v>
      </c>
    </row>
    <row r="7" spans="1:4" x14ac:dyDescent="0.35">
      <c r="A7" s="380">
        <v>-2.5</v>
      </c>
      <c r="B7" s="380">
        <f t="shared" si="0"/>
        <v>1.752830049356854E-2</v>
      </c>
      <c r="C7" s="380">
        <v>0.9</v>
      </c>
      <c r="D7" s="380">
        <v>15.76</v>
      </c>
    </row>
    <row r="8" spans="1:4" x14ac:dyDescent="0.35">
      <c r="A8" s="380">
        <v>-2.25</v>
      </c>
      <c r="B8" s="380">
        <f t="shared" si="0"/>
        <v>3.1739651835667418E-2</v>
      </c>
    </row>
    <row r="9" spans="1:4" x14ac:dyDescent="0.35">
      <c r="A9" s="380">
        <v>-2</v>
      </c>
      <c r="B9" s="380">
        <f t="shared" si="0"/>
        <v>5.3990966513188063E-2</v>
      </c>
    </row>
    <row r="10" spans="1:4" x14ac:dyDescent="0.35">
      <c r="A10" s="380">
        <v>-1.75</v>
      </c>
      <c r="B10" s="380">
        <f t="shared" si="0"/>
        <v>8.6277318826511532E-2</v>
      </c>
    </row>
    <row r="11" spans="1:4" x14ac:dyDescent="0.35">
      <c r="A11" s="380">
        <v>-1.5</v>
      </c>
      <c r="B11" s="380">
        <f t="shared" si="0"/>
        <v>0.12951759566589174</v>
      </c>
    </row>
    <row r="12" spans="1:4" x14ac:dyDescent="0.35">
      <c r="A12" s="380">
        <v>-1.25</v>
      </c>
      <c r="B12" s="380">
        <f t="shared" si="0"/>
        <v>0.18264908538902191</v>
      </c>
    </row>
    <row r="13" spans="1:4" x14ac:dyDescent="0.35">
      <c r="A13" s="380">
        <v>-1</v>
      </c>
      <c r="B13" s="380">
        <f t="shared" si="0"/>
        <v>0.24197072451914337</v>
      </c>
    </row>
    <row r="14" spans="1:4" x14ac:dyDescent="0.35">
      <c r="A14" s="380">
        <v>-0.75</v>
      </c>
      <c r="B14" s="380">
        <f t="shared" si="0"/>
        <v>0.30113743215480443</v>
      </c>
    </row>
    <row r="15" spans="1:4" x14ac:dyDescent="0.35">
      <c r="A15" s="380">
        <v>-0.5</v>
      </c>
      <c r="B15" s="380">
        <f t="shared" si="0"/>
        <v>0.35206532676429952</v>
      </c>
    </row>
    <row r="16" spans="1:4" x14ac:dyDescent="0.35">
      <c r="A16" s="380">
        <v>-0.25</v>
      </c>
      <c r="B16" s="380">
        <f t="shared" si="0"/>
        <v>0.38666811680284924</v>
      </c>
    </row>
    <row r="17" spans="1:2" x14ac:dyDescent="0.35">
      <c r="A17" s="380">
        <v>0</v>
      </c>
      <c r="B17" s="380">
        <f t="shared" si="0"/>
        <v>0.3989422804014327</v>
      </c>
    </row>
    <row r="18" spans="1:2" x14ac:dyDescent="0.35">
      <c r="A18" s="380">
        <v>0.25</v>
      </c>
      <c r="B18" s="380">
        <f t="shared" si="0"/>
        <v>0.38666811680284924</v>
      </c>
    </row>
    <row r="19" spans="1:2" x14ac:dyDescent="0.35">
      <c r="A19" s="380">
        <v>0.5</v>
      </c>
      <c r="B19" s="380">
        <f t="shared" si="0"/>
        <v>0.35206532676429952</v>
      </c>
    </row>
    <row r="20" spans="1:2" x14ac:dyDescent="0.35">
      <c r="A20" s="380">
        <v>0.75</v>
      </c>
      <c r="B20" s="380">
        <f t="shared" si="0"/>
        <v>0.30113743215480443</v>
      </c>
    </row>
    <row r="21" spans="1:2" x14ac:dyDescent="0.35">
      <c r="A21" s="380">
        <v>1</v>
      </c>
      <c r="B21" s="380">
        <f t="shared" si="0"/>
        <v>0.24197072451914337</v>
      </c>
    </row>
    <row r="22" spans="1:2" x14ac:dyDescent="0.35">
      <c r="A22" s="380">
        <v>1.25</v>
      </c>
      <c r="B22" s="380">
        <f t="shared" si="0"/>
        <v>0.18264908538902191</v>
      </c>
    </row>
    <row r="23" spans="1:2" x14ac:dyDescent="0.35">
      <c r="A23" s="380">
        <v>1.5</v>
      </c>
      <c r="B23" s="380">
        <f t="shared" si="0"/>
        <v>0.12951759566589174</v>
      </c>
    </row>
    <row r="24" spans="1:2" x14ac:dyDescent="0.35">
      <c r="A24" s="380">
        <v>1.75</v>
      </c>
      <c r="B24" s="380">
        <f t="shared" si="0"/>
        <v>8.6277318826511532E-2</v>
      </c>
    </row>
    <row r="25" spans="1:2" x14ac:dyDescent="0.35">
      <c r="A25" s="380">
        <v>2</v>
      </c>
      <c r="B25" s="380">
        <f t="shared" si="0"/>
        <v>5.3990966513188063E-2</v>
      </c>
    </row>
    <row r="26" spans="1:2" x14ac:dyDescent="0.35">
      <c r="A26" s="380">
        <v>2.25</v>
      </c>
      <c r="B26" s="380">
        <f t="shared" si="0"/>
        <v>3.1739651835667418E-2</v>
      </c>
    </row>
    <row r="27" spans="1:2" x14ac:dyDescent="0.35">
      <c r="A27" s="380">
        <v>2.5</v>
      </c>
      <c r="B27" s="380">
        <f t="shared" si="0"/>
        <v>1.752830049356854E-2</v>
      </c>
    </row>
    <row r="28" spans="1:2" x14ac:dyDescent="0.35">
      <c r="A28" s="380">
        <v>2.75</v>
      </c>
      <c r="B28" s="380">
        <f t="shared" si="0"/>
        <v>9.0935625015910529E-3</v>
      </c>
    </row>
    <row r="29" spans="1:2" x14ac:dyDescent="0.35">
      <c r="A29" s="380">
        <v>3</v>
      </c>
      <c r="B29" s="380">
        <f t="shared" si="0"/>
        <v>4.4318484119380075E-3</v>
      </c>
    </row>
    <row r="30" spans="1:2" x14ac:dyDescent="0.35">
      <c r="A30" s="380">
        <v>3.25</v>
      </c>
      <c r="B30" s="380">
        <f t="shared" si="0"/>
        <v>2.0290480572997681E-3</v>
      </c>
    </row>
    <row r="31" spans="1:2" x14ac:dyDescent="0.35">
      <c r="A31" s="380">
        <v>3.5</v>
      </c>
      <c r="B31" s="380">
        <f t="shared" si="0"/>
        <v>8.7268269504576015E-4</v>
      </c>
    </row>
    <row r="32" spans="1:2" x14ac:dyDescent="0.35">
      <c r="A32" s="380">
        <v>3.75</v>
      </c>
      <c r="B32" s="380">
        <f t="shared" si="0"/>
        <v>3.5259568236744541E-4</v>
      </c>
    </row>
    <row r="33" spans="1:2" x14ac:dyDescent="0.35">
      <c r="A33" s="380">
        <v>4</v>
      </c>
      <c r="B33" s="380">
        <f t="shared" si="0"/>
        <v>1.3383022576488537E-4</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F37"/>
  <sheetViews>
    <sheetView topLeftCell="A10" workbookViewId="0">
      <selection activeCell="I27" sqref="I27"/>
    </sheetView>
  </sheetViews>
  <sheetFormatPr defaultRowHeight="12.75" x14ac:dyDescent="0.35"/>
  <cols>
    <col min="2" max="2" width="14.6640625" customWidth="1"/>
    <col min="3" max="3" width="13.19921875" customWidth="1"/>
    <col min="4" max="4" width="10.19921875" customWidth="1"/>
  </cols>
  <sheetData>
    <row r="2" spans="2:2" x14ac:dyDescent="0.35">
      <c r="B2" t="s">
        <v>674</v>
      </c>
    </row>
    <row r="4" spans="2:2" x14ac:dyDescent="0.35">
      <c r="B4" t="s">
        <v>675</v>
      </c>
    </row>
    <row r="16" spans="2:2" x14ac:dyDescent="0.35">
      <c r="B16" t="s">
        <v>677</v>
      </c>
    </row>
    <row r="18" spans="2:6" x14ac:dyDescent="0.35">
      <c r="B18" s="401" t="s">
        <v>676</v>
      </c>
      <c r="C18" t="s">
        <v>678</v>
      </c>
      <c r="D18" t="s">
        <v>679</v>
      </c>
      <c r="E18" t="s">
        <v>680</v>
      </c>
      <c r="F18" t="s">
        <v>681</v>
      </c>
    </row>
    <row r="19" spans="2:6" x14ac:dyDescent="0.35">
      <c r="B19" s="400">
        <v>1</v>
      </c>
      <c r="C19">
        <v>3</v>
      </c>
    </row>
    <row r="20" spans="2:6" x14ac:dyDescent="0.35">
      <c r="B20" s="400">
        <v>2</v>
      </c>
    </row>
    <row r="21" spans="2:6" x14ac:dyDescent="0.35">
      <c r="B21" s="400">
        <v>3</v>
      </c>
    </row>
    <row r="22" spans="2:6" x14ac:dyDescent="0.35">
      <c r="B22" s="400">
        <v>4</v>
      </c>
    </row>
    <row r="23" spans="2:6" x14ac:dyDescent="0.35">
      <c r="B23" s="400">
        <v>5</v>
      </c>
    </row>
    <row r="24" spans="2:6" x14ac:dyDescent="0.35">
      <c r="B24" s="400">
        <v>6</v>
      </c>
    </row>
    <row r="25" spans="2:6" x14ac:dyDescent="0.35">
      <c r="B25" s="400">
        <v>7</v>
      </c>
    </row>
    <row r="26" spans="2:6" x14ac:dyDescent="0.35">
      <c r="B26" s="400">
        <v>8</v>
      </c>
    </row>
    <row r="27" spans="2:6" x14ac:dyDescent="0.35">
      <c r="B27" s="400">
        <v>9</v>
      </c>
    </row>
    <row r="28" spans="2:6" x14ac:dyDescent="0.35">
      <c r="B28" s="400">
        <v>10</v>
      </c>
    </row>
    <row r="29" spans="2:6" x14ac:dyDescent="0.35">
      <c r="B29" s="400">
        <v>11</v>
      </c>
    </row>
    <row r="30" spans="2:6" x14ac:dyDescent="0.35">
      <c r="B30" s="400">
        <v>12</v>
      </c>
    </row>
    <row r="31" spans="2:6" x14ac:dyDescent="0.35">
      <c r="B31" s="400">
        <v>13</v>
      </c>
    </row>
    <row r="32" spans="2:6" x14ac:dyDescent="0.35">
      <c r="B32" s="400">
        <v>14</v>
      </c>
    </row>
    <row r="33" spans="2:2" x14ac:dyDescent="0.35">
      <c r="B33" s="400">
        <v>15</v>
      </c>
    </row>
    <row r="34" spans="2:2" x14ac:dyDescent="0.35">
      <c r="B34" s="400">
        <v>16</v>
      </c>
    </row>
    <row r="35" spans="2:2" x14ac:dyDescent="0.35">
      <c r="B35" s="400">
        <v>17</v>
      </c>
    </row>
    <row r="36" spans="2:2" x14ac:dyDescent="0.35">
      <c r="B36" s="400">
        <v>18</v>
      </c>
    </row>
    <row r="37" spans="2:2" x14ac:dyDescent="0.35">
      <c r="B37" s="400">
        <v>19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21"/>
  <sheetViews>
    <sheetView topLeftCell="A109" workbookViewId="0">
      <selection activeCell="I117" sqref="I117"/>
    </sheetView>
  </sheetViews>
  <sheetFormatPr defaultRowHeight="12.75" x14ac:dyDescent="0.35"/>
  <cols>
    <col min="1" max="1" width="47.9296875" customWidth="1"/>
    <col min="2" max="2" width="14.19921875" customWidth="1"/>
    <col min="3" max="3" width="14.265625" customWidth="1"/>
    <col min="4" max="4" width="16.265625" customWidth="1"/>
    <col min="5" max="5" width="40.46484375" customWidth="1"/>
    <col min="6" max="6" width="15" customWidth="1"/>
    <col min="7" max="7" width="13.265625" customWidth="1"/>
  </cols>
  <sheetData>
    <row r="1" spans="1:7" ht="25.5" x14ac:dyDescent="0.35">
      <c r="A1" s="406" t="s">
        <v>695</v>
      </c>
      <c r="B1" s="406" t="s">
        <v>696</v>
      </c>
      <c r="C1" s="406" t="s">
        <v>697</v>
      </c>
      <c r="D1" s="407" t="s">
        <v>698</v>
      </c>
      <c r="E1" s="407" t="s">
        <v>699</v>
      </c>
      <c r="F1" s="407" t="s">
        <v>700</v>
      </c>
    </row>
    <row r="2" spans="1:7" x14ac:dyDescent="0.35">
      <c r="A2" s="330" t="s">
        <v>701</v>
      </c>
      <c r="B2" s="328" t="s">
        <v>350</v>
      </c>
      <c r="C2" s="328" t="s">
        <v>351</v>
      </c>
      <c r="D2" s="328" t="s">
        <v>352</v>
      </c>
      <c r="E2" s="328" t="s">
        <v>353</v>
      </c>
      <c r="F2" s="328" t="s">
        <v>354</v>
      </c>
      <c r="G2" s="329" t="s">
        <v>355</v>
      </c>
    </row>
    <row r="3" spans="1:7" x14ac:dyDescent="0.35">
      <c r="A3" s="330" t="s">
        <v>356</v>
      </c>
      <c r="B3" s="328" t="s">
        <v>350</v>
      </c>
      <c r="C3" s="328" t="s">
        <v>351</v>
      </c>
      <c r="D3" s="328" t="s">
        <v>352</v>
      </c>
      <c r="E3" s="328" t="s">
        <v>357</v>
      </c>
      <c r="F3" s="328" t="s">
        <v>354</v>
      </c>
      <c r="G3" s="329" t="s">
        <v>355</v>
      </c>
    </row>
    <row r="4" spans="1:7" x14ac:dyDescent="0.35">
      <c r="A4" s="330" t="s">
        <v>358</v>
      </c>
      <c r="B4" s="328" t="s">
        <v>350</v>
      </c>
      <c r="C4" s="328" t="s">
        <v>351</v>
      </c>
      <c r="D4" s="328" t="s">
        <v>352</v>
      </c>
      <c r="E4" s="328" t="s">
        <v>359</v>
      </c>
      <c r="F4" s="328" t="s">
        <v>354</v>
      </c>
      <c r="G4" s="329" t="s">
        <v>355</v>
      </c>
    </row>
    <row r="5" spans="1:7" x14ac:dyDescent="0.35">
      <c r="A5" s="330" t="s">
        <v>360</v>
      </c>
      <c r="B5" s="328" t="s">
        <v>350</v>
      </c>
      <c r="C5" s="328" t="s">
        <v>351</v>
      </c>
      <c r="D5" s="328" t="s">
        <v>352</v>
      </c>
      <c r="E5" s="328" t="s">
        <v>361</v>
      </c>
      <c r="F5" s="328" t="s">
        <v>354</v>
      </c>
      <c r="G5" s="329" t="s">
        <v>355</v>
      </c>
    </row>
    <row r="6" spans="1:7" x14ac:dyDescent="0.35">
      <c r="A6" s="330" t="s">
        <v>362</v>
      </c>
      <c r="B6" s="328" t="s">
        <v>350</v>
      </c>
      <c r="C6" s="328" t="s">
        <v>351</v>
      </c>
      <c r="D6" s="328" t="s">
        <v>352</v>
      </c>
      <c r="E6" s="328" t="s">
        <v>363</v>
      </c>
      <c r="F6" s="328" t="s">
        <v>354</v>
      </c>
      <c r="G6" s="329" t="s">
        <v>355</v>
      </c>
    </row>
    <row r="7" spans="1:7" x14ac:dyDescent="0.35">
      <c r="A7" s="330" t="s">
        <v>364</v>
      </c>
      <c r="B7" s="328" t="s">
        <v>350</v>
      </c>
      <c r="C7" s="328" t="s">
        <v>351</v>
      </c>
      <c r="D7" s="328" t="s">
        <v>352</v>
      </c>
      <c r="E7" s="328" t="s">
        <v>365</v>
      </c>
      <c r="F7" s="328" t="s">
        <v>354</v>
      </c>
      <c r="G7" s="329" t="s">
        <v>355</v>
      </c>
    </row>
    <row r="8" spans="1:7" x14ac:dyDescent="0.35">
      <c r="A8" s="330" t="s">
        <v>366</v>
      </c>
      <c r="B8" s="328" t="s">
        <v>350</v>
      </c>
      <c r="C8" s="328" t="s">
        <v>351</v>
      </c>
      <c r="D8" s="328" t="s">
        <v>352</v>
      </c>
      <c r="E8" s="328" t="s">
        <v>367</v>
      </c>
      <c r="F8" s="328" t="s">
        <v>354</v>
      </c>
      <c r="G8" s="329" t="s">
        <v>355</v>
      </c>
    </row>
    <row r="9" spans="1:7" x14ac:dyDescent="0.35">
      <c r="A9" s="330" t="s">
        <v>368</v>
      </c>
      <c r="B9" s="328" t="s">
        <v>350</v>
      </c>
      <c r="C9" s="328" t="s">
        <v>351</v>
      </c>
      <c r="D9" s="328" t="s">
        <v>352</v>
      </c>
      <c r="E9" s="328" t="s">
        <v>369</v>
      </c>
      <c r="F9" s="328" t="s">
        <v>354</v>
      </c>
      <c r="G9" s="329" t="s">
        <v>355</v>
      </c>
    </row>
    <row r="10" spans="1:7" x14ac:dyDescent="0.35">
      <c r="A10" s="330" t="s">
        <v>702</v>
      </c>
      <c r="B10" s="328" t="s">
        <v>350</v>
      </c>
      <c r="C10" s="328" t="s">
        <v>351</v>
      </c>
      <c r="D10" s="328" t="s">
        <v>352</v>
      </c>
      <c r="E10" s="328" t="s">
        <v>703</v>
      </c>
      <c r="F10" s="328" t="s">
        <v>354</v>
      </c>
      <c r="G10" s="329" t="s">
        <v>355</v>
      </c>
    </row>
    <row r="11" spans="1:7" x14ac:dyDescent="0.35">
      <c r="A11" s="330" t="s">
        <v>704</v>
      </c>
      <c r="B11" s="328" t="s">
        <v>350</v>
      </c>
      <c r="C11" s="328" t="s">
        <v>351</v>
      </c>
      <c r="D11" s="328" t="s">
        <v>352</v>
      </c>
      <c r="E11" s="328" t="s">
        <v>374</v>
      </c>
      <c r="F11" s="328" t="s">
        <v>354</v>
      </c>
      <c r="G11" s="329" t="s">
        <v>355</v>
      </c>
    </row>
    <row r="12" spans="1:7" x14ac:dyDescent="0.35">
      <c r="A12" s="330" t="s">
        <v>705</v>
      </c>
      <c r="B12" s="328" t="s">
        <v>350</v>
      </c>
      <c r="C12" s="328" t="s">
        <v>351</v>
      </c>
      <c r="D12" s="328" t="s">
        <v>352</v>
      </c>
      <c r="E12" s="328" t="s">
        <v>706</v>
      </c>
      <c r="F12" s="328" t="s">
        <v>354</v>
      </c>
      <c r="G12" s="329" t="s">
        <v>355</v>
      </c>
    </row>
    <row r="13" spans="1:7" x14ac:dyDescent="0.35">
      <c r="A13" s="330" t="s">
        <v>707</v>
      </c>
      <c r="B13" s="328" t="s">
        <v>350</v>
      </c>
      <c r="C13" s="328" t="s">
        <v>351</v>
      </c>
      <c r="D13" s="328" t="s">
        <v>352</v>
      </c>
      <c r="E13" s="328" t="s">
        <v>708</v>
      </c>
      <c r="F13" s="328" t="s">
        <v>354</v>
      </c>
      <c r="G13" s="329" t="s">
        <v>355</v>
      </c>
    </row>
    <row r="14" spans="1:7" x14ac:dyDescent="0.35">
      <c r="A14" s="330" t="s">
        <v>709</v>
      </c>
      <c r="B14" s="328" t="s">
        <v>350</v>
      </c>
      <c r="C14" s="328" t="s">
        <v>351</v>
      </c>
      <c r="D14" s="328" t="s">
        <v>352</v>
      </c>
      <c r="E14" s="328" t="s">
        <v>710</v>
      </c>
      <c r="F14" s="328" t="s">
        <v>354</v>
      </c>
      <c r="G14" s="329" t="s">
        <v>355</v>
      </c>
    </row>
    <row r="15" spans="1:7" x14ac:dyDescent="0.35">
      <c r="A15" s="330" t="s">
        <v>711</v>
      </c>
      <c r="B15" s="328" t="s">
        <v>350</v>
      </c>
      <c r="C15" s="328" t="s">
        <v>351</v>
      </c>
      <c r="D15" s="328" t="s">
        <v>352</v>
      </c>
      <c r="E15" s="328" t="s">
        <v>712</v>
      </c>
      <c r="F15" s="328" t="s">
        <v>354</v>
      </c>
      <c r="G15" s="329" t="s">
        <v>355</v>
      </c>
    </row>
    <row r="16" spans="1:7" x14ac:dyDescent="0.35">
      <c r="A16" s="330" t="s">
        <v>713</v>
      </c>
      <c r="B16" s="328" t="s">
        <v>350</v>
      </c>
      <c r="C16" s="328" t="s">
        <v>351</v>
      </c>
      <c r="D16" s="328" t="s">
        <v>352</v>
      </c>
      <c r="E16" s="328" t="s">
        <v>714</v>
      </c>
      <c r="F16" s="328" t="s">
        <v>354</v>
      </c>
      <c r="G16" s="329" t="s">
        <v>355</v>
      </c>
    </row>
    <row r="17" spans="1:7" x14ac:dyDescent="0.35">
      <c r="A17" s="330" t="s">
        <v>715</v>
      </c>
      <c r="B17" s="328" t="s">
        <v>350</v>
      </c>
      <c r="C17" s="328" t="s">
        <v>351</v>
      </c>
      <c r="D17" s="328" t="s">
        <v>352</v>
      </c>
      <c r="E17" s="328" t="s">
        <v>716</v>
      </c>
      <c r="F17" s="328" t="s">
        <v>354</v>
      </c>
      <c r="G17" s="329" t="s">
        <v>355</v>
      </c>
    </row>
    <row r="18" spans="1:7" x14ac:dyDescent="0.35">
      <c r="A18" s="330" t="s">
        <v>717</v>
      </c>
      <c r="B18" s="328" t="s">
        <v>350</v>
      </c>
      <c r="C18" s="328" t="s">
        <v>351</v>
      </c>
      <c r="D18" s="328" t="s">
        <v>352</v>
      </c>
      <c r="E18" s="328" t="s">
        <v>718</v>
      </c>
      <c r="F18" s="328" t="s">
        <v>354</v>
      </c>
      <c r="G18" s="329" t="s">
        <v>355</v>
      </c>
    </row>
    <row r="19" spans="1:7" x14ac:dyDescent="0.35">
      <c r="A19" s="330" t="s">
        <v>719</v>
      </c>
      <c r="B19" s="328" t="s">
        <v>350</v>
      </c>
      <c r="C19" s="328"/>
      <c r="D19" s="328" t="s">
        <v>352</v>
      </c>
      <c r="E19" s="328" t="s">
        <v>720</v>
      </c>
      <c r="F19" s="328" t="s">
        <v>372</v>
      </c>
      <c r="G19" s="329" t="s">
        <v>355</v>
      </c>
    </row>
    <row r="20" spans="1:7" x14ac:dyDescent="0.35">
      <c r="A20" s="330" t="s">
        <v>721</v>
      </c>
      <c r="B20" s="328" t="s">
        <v>350</v>
      </c>
      <c r="C20" s="328" t="s">
        <v>351</v>
      </c>
      <c r="D20" s="328" t="s">
        <v>352</v>
      </c>
      <c r="E20" s="328" t="s">
        <v>722</v>
      </c>
      <c r="F20" s="328" t="s">
        <v>354</v>
      </c>
      <c r="G20" s="329" t="s">
        <v>355</v>
      </c>
    </row>
    <row r="21" spans="1:7" x14ac:dyDescent="0.35">
      <c r="A21" s="330" t="s">
        <v>723</v>
      </c>
      <c r="B21" s="328" t="s">
        <v>350</v>
      </c>
      <c r="C21" s="328" t="s">
        <v>351</v>
      </c>
      <c r="D21" s="328" t="s">
        <v>352</v>
      </c>
      <c r="E21" s="328" t="s">
        <v>724</v>
      </c>
      <c r="F21" s="328" t="s">
        <v>354</v>
      </c>
      <c r="G21" s="329" t="s">
        <v>355</v>
      </c>
    </row>
    <row r="22" spans="1:7" x14ac:dyDescent="0.35">
      <c r="A22" s="330" t="s">
        <v>725</v>
      </c>
      <c r="B22" s="328" t="s">
        <v>350</v>
      </c>
      <c r="C22" s="328" t="s">
        <v>351</v>
      </c>
      <c r="D22" s="328" t="s">
        <v>352</v>
      </c>
      <c r="E22" s="328" t="s">
        <v>726</v>
      </c>
      <c r="F22" s="328" t="s">
        <v>354</v>
      </c>
      <c r="G22" s="329" t="s">
        <v>355</v>
      </c>
    </row>
    <row r="23" spans="1:7" x14ac:dyDescent="0.35">
      <c r="A23" s="330" t="s">
        <v>727</v>
      </c>
      <c r="B23" s="328" t="s">
        <v>350</v>
      </c>
      <c r="C23" s="328" t="s">
        <v>351</v>
      </c>
      <c r="D23" s="328" t="s">
        <v>352</v>
      </c>
      <c r="E23" s="328" t="s">
        <v>728</v>
      </c>
      <c r="F23" s="328" t="s">
        <v>372</v>
      </c>
      <c r="G23" s="329" t="s">
        <v>355</v>
      </c>
    </row>
    <row r="24" spans="1:7" x14ac:dyDescent="0.35">
      <c r="A24" s="330" t="s">
        <v>729</v>
      </c>
      <c r="B24" s="328" t="s">
        <v>350</v>
      </c>
      <c r="C24" s="328" t="s">
        <v>351</v>
      </c>
      <c r="D24" s="328" t="s">
        <v>352</v>
      </c>
      <c r="E24" s="328" t="s">
        <v>730</v>
      </c>
      <c r="F24" s="328" t="s">
        <v>354</v>
      </c>
      <c r="G24" s="329" t="s">
        <v>355</v>
      </c>
    </row>
    <row r="25" spans="1:7" x14ac:dyDescent="0.35">
      <c r="A25" s="330" t="s">
        <v>731</v>
      </c>
      <c r="B25" s="328" t="s">
        <v>350</v>
      </c>
      <c r="C25" s="328"/>
      <c r="D25" s="328" t="s">
        <v>352</v>
      </c>
      <c r="E25" s="328" t="s">
        <v>732</v>
      </c>
      <c r="F25" s="328" t="s">
        <v>372</v>
      </c>
      <c r="G25" s="329" t="s">
        <v>355</v>
      </c>
    </row>
    <row r="26" spans="1:7" x14ac:dyDescent="0.35">
      <c r="A26" s="330" t="s">
        <v>733</v>
      </c>
      <c r="B26" s="328" t="s">
        <v>350</v>
      </c>
      <c r="C26" s="328"/>
      <c r="D26" s="328" t="s">
        <v>352</v>
      </c>
      <c r="E26" s="328" t="s">
        <v>734</v>
      </c>
      <c r="F26" s="328" t="s">
        <v>372</v>
      </c>
      <c r="G26" s="329" t="s">
        <v>355</v>
      </c>
    </row>
    <row r="27" spans="1:7" x14ac:dyDescent="0.35">
      <c r="A27" s="330" t="s">
        <v>735</v>
      </c>
      <c r="B27" s="328" t="s">
        <v>350</v>
      </c>
      <c r="C27" s="328"/>
      <c r="D27" s="328" t="s">
        <v>352</v>
      </c>
      <c r="E27" s="328" t="s">
        <v>736</v>
      </c>
      <c r="F27" s="328" t="s">
        <v>372</v>
      </c>
      <c r="G27" s="329" t="s">
        <v>355</v>
      </c>
    </row>
    <row r="28" spans="1:7" x14ac:dyDescent="0.35">
      <c r="A28" s="330" t="s">
        <v>737</v>
      </c>
      <c r="B28" s="328" t="s">
        <v>350</v>
      </c>
      <c r="C28" s="328"/>
      <c r="D28" s="328" t="s">
        <v>352</v>
      </c>
      <c r="E28" s="328" t="s">
        <v>738</v>
      </c>
      <c r="F28" s="328" t="s">
        <v>372</v>
      </c>
      <c r="G28" s="329" t="s">
        <v>355</v>
      </c>
    </row>
    <row r="29" spans="1:7" x14ac:dyDescent="0.35">
      <c r="A29" s="330" t="s">
        <v>739</v>
      </c>
      <c r="B29" s="328" t="s">
        <v>350</v>
      </c>
      <c r="C29" s="328"/>
      <c r="D29" s="328" t="s">
        <v>352</v>
      </c>
      <c r="E29" s="328" t="s">
        <v>740</v>
      </c>
      <c r="F29" s="328" t="s">
        <v>372</v>
      </c>
      <c r="G29" s="329" t="s">
        <v>355</v>
      </c>
    </row>
    <row r="30" spans="1:7" x14ac:dyDescent="0.35">
      <c r="A30" s="330" t="s">
        <v>393</v>
      </c>
      <c r="B30" s="328" t="s">
        <v>394</v>
      </c>
      <c r="C30" s="328" t="s">
        <v>395</v>
      </c>
      <c r="D30" s="328" t="s">
        <v>352</v>
      </c>
      <c r="E30" s="328" t="s">
        <v>396</v>
      </c>
      <c r="F30" s="328" t="s">
        <v>354</v>
      </c>
      <c r="G30" s="329" t="s">
        <v>355</v>
      </c>
    </row>
    <row r="31" spans="1:7" x14ac:dyDescent="0.35">
      <c r="A31" s="330" t="s">
        <v>397</v>
      </c>
      <c r="B31" s="328" t="s">
        <v>394</v>
      </c>
      <c r="C31" s="328" t="s">
        <v>398</v>
      </c>
      <c r="D31" s="328" t="s">
        <v>352</v>
      </c>
      <c r="E31" s="328" t="s">
        <v>399</v>
      </c>
      <c r="F31" s="328" t="s">
        <v>354</v>
      </c>
      <c r="G31" s="329" t="s">
        <v>355</v>
      </c>
    </row>
    <row r="32" spans="1:7" x14ac:dyDescent="0.35">
      <c r="A32" s="330" t="s">
        <v>400</v>
      </c>
      <c r="B32" s="328" t="s">
        <v>394</v>
      </c>
      <c r="C32" s="328" t="s">
        <v>398</v>
      </c>
      <c r="D32" s="328" t="s">
        <v>352</v>
      </c>
      <c r="E32" s="328" t="s">
        <v>401</v>
      </c>
      <c r="F32" s="328" t="s">
        <v>354</v>
      </c>
      <c r="G32" s="329" t="s">
        <v>355</v>
      </c>
    </row>
    <row r="33" spans="1:7" x14ac:dyDescent="0.35">
      <c r="A33" s="330" t="s">
        <v>402</v>
      </c>
      <c r="B33" s="328" t="s">
        <v>403</v>
      </c>
      <c r="C33" s="328" t="s">
        <v>404</v>
      </c>
      <c r="D33" s="328" t="s">
        <v>352</v>
      </c>
      <c r="E33" s="328" t="s">
        <v>405</v>
      </c>
      <c r="F33" s="328" t="s">
        <v>354</v>
      </c>
      <c r="G33" s="329" t="s">
        <v>355</v>
      </c>
    </row>
    <row r="34" spans="1:7" x14ac:dyDescent="0.35">
      <c r="A34" s="330" t="s">
        <v>406</v>
      </c>
      <c r="B34" s="328" t="s">
        <v>403</v>
      </c>
      <c r="C34" s="328" t="s">
        <v>404</v>
      </c>
      <c r="D34" s="328" t="s">
        <v>352</v>
      </c>
      <c r="E34" s="328" t="s">
        <v>407</v>
      </c>
      <c r="F34" s="328" t="s">
        <v>354</v>
      </c>
      <c r="G34" s="329" t="s">
        <v>355</v>
      </c>
    </row>
    <row r="35" spans="1:7" ht="25.5" x14ac:dyDescent="0.35">
      <c r="A35" s="330" t="s">
        <v>408</v>
      </c>
      <c r="B35" s="328" t="s">
        <v>403</v>
      </c>
      <c r="C35" s="328" t="s">
        <v>404</v>
      </c>
      <c r="D35" s="328" t="s">
        <v>352</v>
      </c>
      <c r="E35" s="328" t="s">
        <v>409</v>
      </c>
      <c r="F35" s="328" t="s">
        <v>354</v>
      </c>
      <c r="G35" s="329" t="s">
        <v>355</v>
      </c>
    </row>
    <row r="36" spans="1:7" x14ac:dyDescent="0.35">
      <c r="A36" s="330" t="s">
        <v>410</v>
      </c>
      <c r="B36" s="328" t="s">
        <v>350</v>
      </c>
      <c r="C36" s="328" t="s">
        <v>351</v>
      </c>
      <c r="D36" s="328" t="s">
        <v>352</v>
      </c>
      <c r="E36" s="328" t="s">
        <v>411</v>
      </c>
      <c r="F36" s="328" t="s">
        <v>354</v>
      </c>
      <c r="G36" s="329" t="s">
        <v>355</v>
      </c>
    </row>
    <row r="37" spans="1:7" ht="25.5" x14ac:dyDescent="0.35">
      <c r="A37" s="330" t="s">
        <v>412</v>
      </c>
      <c r="B37" s="328" t="s">
        <v>350</v>
      </c>
      <c r="C37" s="328" t="s">
        <v>351</v>
      </c>
      <c r="D37" s="328" t="s">
        <v>352</v>
      </c>
      <c r="E37" s="328" t="s">
        <v>413</v>
      </c>
      <c r="F37" s="328" t="s">
        <v>354</v>
      </c>
      <c r="G37" s="329" t="s">
        <v>355</v>
      </c>
    </row>
    <row r="38" spans="1:7" x14ac:dyDescent="0.35">
      <c r="A38" s="330" t="s">
        <v>414</v>
      </c>
      <c r="B38" s="328" t="s">
        <v>403</v>
      </c>
      <c r="C38" s="328" t="s">
        <v>404</v>
      </c>
      <c r="D38" s="328" t="s">
        <v>352</v>
      </c>
      <c r="E38" s="328" t="s">
        <v>415</v>
      </c>
      <c r="F38" s="328" t="s">
        <v>354</v>
      </c>
      <c r="G38" s="329" t="s">
        <v>355</v>
      </c>
    </row>
    <row r="39" spans="1:7" x14ac:dyDescent="0.35">
      <c r="A39" s="330" t="s">
        <v>416</v>
      </c>
      <c r="B39" s="328" t="s">
        <v>350</v>
      </c>
      <c r="C39" s="328" t="s">
        <v>351</v>
      </c>
      <c r="D39" s="328" t="s">
        <v>352</v>
      </c>
      <c r="E39" s="328" t="s">
        <v>417</v>
      </c>
      <c r="F39" s="328" t="s">
        <v>354</v>
      </c>
      <c r="G39" s="329" t="s">
        <v>355</v>
      </c>
    </row>
    <row r="40" spans="1:7" x14ac:dyDescent="0.35">
      <c r="A40" s="330" t="s">
        <v>418</v>
      </c>
      <c r="B40" s="328" t="s">
        <v>403</v>
      </c>
      <c r="C40" s="328" t="s">
        <v>404</v>
      </c>
      <c r="D40" s="328" t="s">
        <v>352</v>
      </c>
      <c r="E40" s="328" t="s">
        <v>419</v>
      </c>
      <c r="F40" s="328" t="s">
        <v>354</v>
      </c>
      <c r="G40" s="329" t="s">
        <v>355</v>
      </c>
    </row>
    <row r="41" spans="1:7" x14ac:dyDescent="0.35">
      <c r="A41" s="330" t="s">
        <v>420</v>
      </c>
      <c r="B41" s="328" t="s">
        <v>403</v>
      </c>
      <c r="C41" s="328" t="s">
        <v>351</v>
      </c>
      <c r="D41" s="328" t="s">
        <v>352</v>
      </c>
      <c r="E41" s="328" t="s">
        <v>421</v>
      </c>
      <c r="F41" s="328" t="s">
        <v>354</v>
      </c>
      <c r="G41" s="329" t="s">
        <v>355</v>
      </c>
    </row>
    <row r="42" spans="1:7" x14ac:dyDescent="0.35">
      <c r="A42" s="330" t="s">
        <v>422</v>
      </c>
      <c r="B42" s="328" t="s">
        <v>350</v>
      </c>
      <c r="C42" s="328" t="s">
        <v>351</v>
      </c>
      <c r="D42" s="328" t="s">
        <v>352</v>
      </c>
      <c r="E42" s="328" t="s">
        <v>423</v>
      </c>
      <c r="F42" s="328" t="s">
        <v>354</v>
      </c>
      <c r="G42" s="329" t="s">
        <v>355</v>
      </c>
    </row>
    <row r="43" spans="1:7" x14ac:dyDescent="0.35">
      <c r="A43" s="330" t="s">
        <v>424</v>
      </c>
      <c r="B43" s="328" t="s">
        <v>350</v>
      </c>
      <c r="C43" s="328" t="s">
        <v>351</v>
      </c>
      <c r="D43" s="328" t="s">
        <v>352</v>
      </c>
      <c r="E43" s="328" t="s">
        <v>425</v>
      </c>
      <c r="F43" s="328" t="s">
        <v>354</v>
      </c>
      <c r="G43" s="329" t="s">
        <v>355</v>
      </c>
    </row>
    <row r="44" spans="1:7" x14ac:dyDescent="0.35">
      <c r="A44" s="330" t="s">
        <v>426</v>
      </c>
      <c r="B44" s="328" t="s">
        <v>350</v>
      </c>
      <c r="C44" s="328" t="s">
        <v>351</v>
      </c>
      <c r="D44" s="328" t="s">
        <v>352</v>
      </c>
      <c r="E44" s="328" t="s">
        <v>427</v>
      </c>
      <c r="F44" s="328" t="s">
        <v>354</v>
      </c>
      <c r="G44" s="329" t="s">
        <v>355</v>
      </c>
    </row>
    <row r="45" spans="1:7" x14ac:dyDescent="0.35">
      <c r="A45" s="330" t="s">
        <v>428</v>
      </c>
      <c r="B45" s="328" t="s">
        <v>403</v>
      </c>
      <c r="C45" s="328" t="s">
        <v>404</v>
      </c>
      <c r="D45" s="328" t="s">
        <v>429</v>
      </c>
      <c r="E45" s="328" t="s">
        <v>430</v>
      </c>
      <c r="F45" s="328" t="s">
        <v>354</v>
      </c>
      <c r="G45" s="329" t="s">
        <v>355</v>
      </c>
    </row>
    <row r="46" spans="1:7" x14ac:dyDescent="0.35">
      <c r="A46" s="330" t="s">
        <v>431</v>
      </c>
      <c r="B46" s="328" t="s">
        <v>350</v>
      </c>
      <c r="C46" s="328" t="s">
        <v>351</v>
      </c>
      <c r="D46" s="328" t="s">
        <v>352</v>
      </c>
      <c r="E46" s="328" t="s">
        <v>432</v>
      </c>
      <c r="F46" s="328" t="s">
        <v>354</v>
      </c>
      <c r="G46" s="329" t="s">
        <v>355</v>
      </c>
    </row>
    <row r="47" spans="1:7" x14ac:dyDescent="0.35">
      <c r="A47" s="330" t="s">
        <v>433</v>
      </c>
      <c r="B47" s="328" t="s">
        <v>350</v>
      </c>
      <c r="C47" s="328" t="s">
        <v>351</v>
      </c>
      <c r="D47" s="328" t="s">
        <v>352</v>
      </c>
      <c r="E47" s="328" t="s">
        <v>434</v>
      </c>
      <c r="F47" s="328" t="s">
        <v>354</v>
      </c>
      <c r="G47" s="329" t="s">
        <v>355</v>
      </c>
    </row>
    <row r="48" spans="1:7" x14ac:dyDescent="0.35">
      <c r="A48" s="330" t="s">
        <v>435</v>
      </c>
      <c r="B48" s="328" t="s">
        <v>350</v>
      </c>
      <c r="C48" s="328" t="s">
        <v>351</v>
      </c>
      <c r="D48" s="328" t="s">
        <v>352</v>
      </c>
      <c r="E48" s="328" t="s">
        <v>436</v>
      </c>
      <c r="F48" s="328" t="s">
        <v>354</v>
      </c>
      <c r="G48" s="329" t="s">
        <v>355</v>
      </c>
    </row>
    <row r="49" spans="1:7" x14ac:dyDescent="0.35">
      <c r="A49" s="330" t="s">
        <v>437</v>
      </c>
      <c r="B49" s="328" t="s">
        <v>350</v>
      </c>
      <c r="C49" s="328" t="s">
        <v>351</v>
      </c>
      <c r="D49" s="328" t="s">
        <v>352</v>
      </c>
      <c r="E49" s="328" t="s">
        <v>438</v>
      </c>
      <c r="F49" s="328" t="s">
        <v>354</v>
      </c>
      <c r="G49" s="329" t="s">
        <v>355</v>
      </c>
    </row>
    <row r="50" spans="1:7" x14ac:dyDescent="0.35">
      <c r="A50" s="330" t="s">
        <v>439</v>
      </c>
      <c r="B50" s="328" t="s">
        <v>350</v>
      </c>
      <c r="C50" s="328" t="s">
        <v>351</v>
      </c>
      <c r="D50" s="328" t="s">
        <v>352</v>
      </c>
      <c r="E50" s="328" t="s">
        <v>440</v>
      </c>
      <c r="F50" s="328" t="s">
        <v>354</v>
      </c>
      <c r="G50" s="329" t="s">
        <v>355</v>
      </c>
    </row>
    <row r="51" spans="1:7" x14ac:dyDescent="0.35">
      <c r="A51" s="330" t="s">
        <v>441</v>
      </c>
      <c r="B51" s="328" t="s">
        <v>350</v>
      </c>
      <c r="C51" s="328" t="s">
        <v>351</v>
      </c>
      <c r="D51" s="328" t="s">
        <v>352</v>
      </c>
      <c r="E51" s="328" t="s">
        <v>442</v>
      </c>
      <c r="F51" s="328" t="s">
        <v>354</v>
      </c>
      <c r="G51" s="329" t="s">
        <v>355</v>
      </c>
    </row>
    <row r="52" spans="1:7" x14ac:dyDescent="0.35">
      <c r="A52" s="330" t="s">
        <v>443</v>
      </c>
      <c r="B52" s="328" t="s">
        <v>350</v>
      </c>
      <c r="C52" s="328" t="s">
        <v>351</v>
      </c>
      <c r="D52" s="328" t="s">
        <v>352</v>
      </c>
      <c r="E52" s="328" t="s">
        <v>444</v>
      </c>
      <c r="F52" s="328" t="s">
        <v>354</v>
      </c>
      <c r="G52" s="329" t="s">
        <v>355</v>
      </c>
    </row>
    <row r="53" spans="1:7" x14ac:dyDescent="0.35">
      <c r="A53" s="330" t="s">
        <v>445</v>
      </c>
      <c r="B53" s="328" t="s">
        <v>350</v>
      </c>
      <c r="C53" s="328" t="s">
        <v>351</v>
      </c>
      <c r="D53" s="328" t="s">
        <v>352</v>
      </c>
      <c r="E53" s="328" t="s">
        <v>446</v>
      </c>
      <c r="F53" s="328" t="s">
        <v>354</v>
      </c>
      <c r="G53" s="329" t="s">
        <v>355</v>
      </c>
    </row>
    <row r="54" spans="1:7" x14ac:dyDescent="0.35">
      <c r="A54" s="330" t="s">
        <v>447</v>
      </c>
      <c r="B54" s="328" t="s">
        <v>350</v>
      </c>
      <c r="C54" s="328" t="s">
        <v>351</v>
      </c>
      <c r="D54" s="328" t="s">
        <v>352</v>
      </c>
      <c r="E54" s="328" t="s">
        <v>448</v>
      </c>
      <c r="F54" s="328" t="s">
        <v>354</v>
      </c>
      <c r="G54" s="329" t="s">
        <v>355</v>
      </c>
    </row>
    <row r="55" spans="1:7" x14ac:dyDescent="0.35">
      <c r="A55" s="330" t="s">
        <v>449</v>
      </c>
      <c r="B55" s="328" t="s">
        <v>350</v>
      </c>
      <c r="C55" s="328" t="s">
        <v>351</v>
      </c>
      <c r="D55" s="328" t="s">
        <v>352</v>
      </c>
      <c r="E55" s="328" t="s">
        <v>450</v>
      </c>
      <c r="F55" s="328" t="s">
        <v>354</v>
      </c>
      <c r="G55" s="329" t="s">
        <v>355</v>
      </c>
    </row>
    <row r="56" spans="1:7" x14ac:dyDescent="0.35">
      <c r="A56" s="330" t="s">
        <v>451</v>
      </c>
      <c r="B56" s="328" t="s">
        <v>350</v>
      </c>
      <c r="C56" s="328" t="s">
        <v>351</v>
      </c>
      <c r="D56" s="328" t="s">
        <v>352</v>
      </c>
      <c r="E56" s="328" t="s">
        <v>452</v>
      </c>
      <c r="F56" s="328" t="s">
        <v>354</v>
      </c>
      <c r="G56" s="329" t="s">
        <v>355</v>
      </c>
    </row>
    <row r="57" spans="1:7" x14ac:dyDescent="0.35">
      <c r="A57" s="330" t="s">
        <v>453</v>
      </c>
      <c r="B57" s="328" t="s">
        <v>350</v>
      </c>
      <c r="C57" s="328" t="s">
        <v>351</v>
      </c>
      <c r="D57" s="328" t="s">
        <v>352</v>
      </c>
      <c r="E57" s="328" t="s">
        <v>454</v>
      </c>
      <c r="F57" s="328" t="s">
        <v>354</v>
      </c>
      <c r="G57" s="329" t="s">
        <v>355</v>
      </c>
    </row>
    <row r="58" spans="1:7" x14ac:dyDescent="0.35">
      <c r="A58" s="330" t="s">
        <v>455</v>
      </c>
      <c r="B58" s="328" t="s">
        <v>350</v>
      </c>
      <c r="C58" s="328" t="s">
        <v>351</v>
      </c>
      <c r="D58" s="328" t="s">
        <v>352</v>
      </c>
      <c r="E58" s="328" t="s">
        <v>456</v>
      </c>
      <c r="F58" s="328" t="s">
        <v>354</v>
      </c>
      <c r="G58" s="329" t="s">
        <v>355</v>
      </c>
    </row>
    <row r="59" spans="1:7" x14ac:dyDescent="0.35">
      <c r="A59" s="330" t="s">
        <v>457</v>
      </c>
      <c r="B59" s="328" t="s">
        <v>350</v>
      </c>
      <c r="C59" s="328" t="s">
        <v>351</v>
      </c>
      <c r="D59" s="328" t="s">
        <v>352</v>
      </c>
      <c r="E59" s="328" t="s">
        <v>458</v>
      </c>
      <c r="F59" s="328" t="s">
        <v>354</v>
      </c>
      <c r="G59" s="329" t="s">
        <v>355</v>
      </c>
    </row>
    <row r="60" spans="1:7" x14ac:dyDescent="0.35">
      <c r="A60" s="330" t="s">
        <v>459</v>
      </c>
      <c r="B60" s="328" t="s">
        <v>350</v>
      </c>
      <c r="C60" s="328" t="s">
        <v>351</v>
      </c>
      <c r="D60" s="328" t="s">
        <v>352</v>
      </c>
      <c r="E60" s="328" t="s">
        <v>460</v>
      </c>
      <c r="F60" s="328" t="s">
        <v>354</v>
      </c>
      <c r="G60" s="329" t="s">
        <v>355</v>
      </c>
    </row>
    <row r="61" spans="1:7" ht="25.5" x14ac:dyDescent="0.35">
      <c r="A61" s="330" t="s">
        <v>461</v>
      </c>
      <c r="B61" s="328" t="s">
        <v>350</v>
      </c>
      <c r="C61" s="328" t="s">
        <v>351</v>
      </c>
      <c r="D61" s="328" t="s">
        <v>352</v>
      </c>
      <c r="E61" s="328" t="s">
        <v>462</v>
      </c>
      <c r="F61" s="328" t="s">
        <v>354</v>
      </c>
      <c r="G61" s="329" t="s">
        <v>355</v>
      </c>
    </row>
    <row r="62" spans="1:7" x14ac:dyDescent="0.35">
      <c r="A62" s="330" t="s">
        <v>463</v>
      </c>
      <c r="B62" s="328" t="s">
        <v>350</v>
      </c>
      <c r="C62" s="328" t="s">
        <v>351</v>
      </c>
      <c r="D62" s="328" t="s">
        <v>352</v>
      </c>
      <c r="E62" s="328" t="s">
        <v>464</v>
      </c>
      <c r="F62" s="328" t="s">
        <v>354</v>
      </c>
      <c r="G62" s="329" t="s">
        <v>355</v>
      </c>
    </row>
    <row r="63" spans="1:7" x14ac:dyDescent="0.35">
      <c r="A63" s="330" t="s">
        <v>465</v>
      </c>
      <c r="B63" s="328" t="s">
        <v>350</v>
      </c>
      <c r="C63" s="328" t="s">
        <v>351</v>
      </c>
      <c r="D63" s="328" t="s">
        <v>352</v>
      </c>
      <c r="E63" s="328" t="s">
        <v>466</v>
      </c>
      <c r="F63" s="328" t="s">
        <v>354</v>
      </c>
      <c r="G63" s="329" t="s">
        <v>355</v>
      </c>
    </row>
    <row r="64" spans="1:7" x14ac:dyDescent="0.35">
      <c r="A64" s="330" t="s">
        <v>467</v>
      </c>
      <c r="B64" s="328" t="s">
        <v>350</v>
      </c>
      <c r="C64" s="328" t="s">
        <v>351</v>
      </c>
      <c r="D64" s="328" t="s">
        <v>352</v>
      </c>
      <c r="E64" s="328" t="s">
        <v>468</v>
      </c>
      <c r="F64" s="328" t="s">
        <v>354</v>
      </c>
      <c r="G64" s="329" t="s">
        <v>355</v>
      </c>
    </row>
    <row r="65" spans="1:7" x14ac:dyDescent="0.35">
      <c r="A65" s="330" t="s">
        <v>469</v>
      </c>
      <c r="B65" s="328" t="s">
        <v>350</v>
      </c>
      <c r="C65" s="328" t="s">
        <v>351</v>
      </c>
      <c r="D65" s="328" t="s">
        <v>352</v>
      </c>
      <c r="E65" s="328" t="s">
        <v>470</v>
      </c>
      <c r="F65" s="328" t="s">
        <v>354</v>
      </c>
      <c r="G65" s="329" t="s">
        <v>355</v>
      </c>
    </row>
    <row r="66" spans="1:7" x14ac:dyDescent="0.35">
      <c r="A66" s="330" t="s">
        <v>471</v>
      </c>
      <c r="B66" s="328" t="s">
        <v>350</v>
      </c>
      <c r="C66" s="328" t="s">
        <v>351</v>
      </c>
      <c r="D66" s="328" t="s">
        <v>352</v>
      </c>
      <c r="E66" s="328" t="s">
        <v>472</v>
      </c>
      <c r="F66" s="328" t="s">
        <v>354</v>
      </c>
      <c r="G66" s="329" t="s">
        <v>355</v>
      </c>
    </row>
    <row r="67" spans="1:7" x14ac:dyDescent="0.35">
      <c r="A67" s="330" t="s">
        <v>473</v>
      </c>
      <c r="B67" s="328" t="s">
        <v>350</v>
      </c>
      <c r="C67" s="328" t="s">
        <v>351</v>
      </c>
      <c r="D67" s="328" t="s">
        <v>429</v>
      </c>
      <c r="E67" s="328" t="s">
        <v>474</v>
      </c>
      <c r="F67" s="328" t="s">
        <v>354</v>
      </c>
      <c r="G67" s="329" t="s">
        <v>355</v>
      </c>
    </row>
    <row r="68" spans="1:7" x14ac:dyDescent="0.35">
      <c r="A68" s="330" t="s">
        <v>475</v>
      </c>
      <c r="B68" s="328" t="s">
        <v>350</v>
      </c>
      <c r="C68" s="328" t="s">
        <v>351</v>
      </c>
      <c r="D68" s="328" t="s">
        <v>352</v>
      </c>
      <c r="E68" s="328" t="s">
        <v>476</v>
      </c>
      <c r="F68" s="328" t="s">
        <v>354</v>
      </c>
      <c r="G68" s="329" t="s">
        <v>355</v>
      </c>
    </row>
    <row r="69" spans="1:7" x14ac:dyDescent="0.35">
      <c r="A69" s="330" t="s">
        <v>477</v>
      </c>
      <c r="B69" s="328" t="s">
        <v>350</v>
      </c>
      <c r="C69" s="328" t="s">
        <v>351</v>
      </c>
      <c r="D69" s="328" t="s">
        <v>352</v>
      </c>
      <c r="E69" s="328" t="s">
        <v>478</v>
      </c>
      <c r="F69" s="328" t="s">
        <v>354</v>
      </c>
      <c r="G69" s="329" t="s">
        <v>355</v>
      </c>
    </row>
    <row r="70" spans="1:7" x14ac:dyDescent="0.35">
      <c r="A70" s="330" t="s">
        <v>479</v>
      </c>
      <c r="B70" s="328" t="s">
        <v>350</v>
      </c>
      <c r="C70" s="328" t="s">
        <v>351</v>
      </c>
      <c r="D70" s="328" t="s">
        <v>352</v>
      </c>
      <c r="E70" s="328" t="s">
        <v>480</v>
      </c>
      <c r="F70" s="328" t="s">
        <v>354</v>
      </c>
      <c r="G70" s="329" t="s">
        <v>355</v>
      </c>
    </row>
    <row r="71" spans="1:7" x14ac:dyDescent="0.35">
      <c r="A71" s="330" t="s">
        <v>481</v>
      </c>
      <c r="B71" s="328" t="s">
        <v>350</v>
      </c>
      <c r="C71" s="328" t="s">
        <v>351</v>
      </c>
      <c r="D71" s="328" t="s">
        <v>352</v>
      </c>
      <c r="E71" s="328" t="s">
        <v>482</v>
      </c>
      <c r="F71" s="328" t="s">
        <v>354</v>
      </c>
      <c r="G71" s="329" t="s">
        <v>355</v>
      </c>
    </row>
    <row r="72" spans="1:7" x14ac:dyDescent="0.35">
      <c r="A72" s="330" t="s">
        <v>483</v>
      </c>
      <c r="B72" s="328" t="s">
        <v>350</v>
      </c>
      <c r="C72" s="328" t="s">
        <v>351</v>
      </c>
      <c r="D72" s="328" t="s">
        <v>352</v>
      </c>
      <c r="E72" s="328" t="s">
        <v>484</v>
      </c>
      <c r="F72" s="328" t="s">
        <v>354</v>
      </c>
      <c r="G72" s="329" t="s">
        <v>355</v>
      </c>
    </row>
    <row r="73" spans="1:7" x14ac:dyDescent="0.35">
      <c r="A73" s="330" t="s">
        <v>485</v>
      </c>
      <c r="B73" s="328" t="s">
        <v>350</v>
      </c>
      <c r="C73" s="328" t="s">
        <v>351</v>
      </c>
      <c r="D73" s="328" t="s">
        <v>352</v>
      </c>
      <c r="E73" s="328" t="s">
        <v>486</v>
      </c>
      <c r="F73" s="328" t="s">
        <v>354</v>
      </c>
      <c r="G73" s="329" t="s">
        <v>355</v>
      </c>
    </row>
    <row r="74" spans="1:7" x14ac:dyDescent="0.35">
      <c r="A74" s="330" t="s">
        <v>487</v>
      </c>
      <c r="B74" s="328" t="s">
        <v>350</v>
      </c>
      <c r="C74" s="328" t="s">
        <v>351</v>
      </c>
      <c r="D74" s="328" t="s">
        <v>352</v>
      </c>
      <c r="E74" s="328" t="s">
        <v>488</v>
      </c>
      <c r="F74" s="328" t="s">
        <v>354</v>
      </c>
      <c r="G74" s="329" t="s">
        <v>355</v>
      </c>
    </row>
    <row r="75" spans="1:7" x14ac:dyDescent="0.35">
      <c r="A75" s="330" t="s">
        <v>489</v>
      </c>
      <c r="B75" s="328" t="s">
        <v>350</v>
      </c>
      <c r="C75" s="328" t="s">
        <v>351</v>
      </c>
      <c r="D75" s="328" t="s">
        <v>352</v>
      </c>
      <c r="E75" s="328" t="s">
        <v>490</v>
      </c>
      <c r="F75" s="328" t="s">
        <v>354</v>
      </c>
      <c r="G75" s="329" t="s">
        <v>355</v>
      </c>
    </row>
    <row r="76" spans="1:7" x14ac:dyDescent="0.35">
      <c r="A76" s="330" t="s">
        <v>491</v>
      </c>
      <c r="B76" s="328" t="s">
        <v>350</v>
      </c>
      <c r="C76" s="328" t="s">
        <v>351</v>
      </c>
      <c r="D76" s="328" t="s">
        <v>352</v>
      </c>
      <c r="E76" s="328" t="s">
        <v>492</v>
      </c>
      <c r="F76" s="328" t="s">
        <v>354</v>
      </c>
      <c r="G76" s="329" t="s">
        <v>355</v>
      </c>
    </row>
    <row r="77" spans="1:7" x14ac:dyDescent="0.35">
      <c r="A77" s="330" t="s">
        <v>493</v>
      </c>
      <c r="B77" s="328" t="s">
        <v>350</v>
      </c>
      <c r="C77" s="328" t="s">
        <v>351</v>
      </c>
      <c r="D77" s="328" t="s">
        <v>352</v>
      </c>
      <c r="E77" s="328" t="s">
        <v>494</v>
      </c>
      <c r="F77" s="328" t="s">
        <v>354</v>
      </c>
      <c r="G77" s="329" t="s">
        <v>355</v>
      </c>
    </row>
    <row r="78" spans="1:7" x14ac:dyDescent="0.35">
      <c r="A78" s="330" t="s">
        <v>495</v>
      </c>
      <c r="B78" s="328" t="s">
        <v>350</v>
      </c>
      <c r="C78" s="328" t="s">
        <v>351</v>
      </c>
      <c r="D78" s="328" t="s">
        <v>352</v>
      </c>
      <c r="E78" s="328" t="s">
        <v>496</v>
      </c>
      <c r="F78" s="328" t="s">
        <v>354</v>
      </c>
      <c r="G78" s="329" t="s">
        <v>355</v>
      </c>
    </row>
    <row r="79" spans="1:7" x14ac:dyDescent="0.35">
      <c r="A79" s="330" t="s">
        <v>497</v>
      </c>
      <c r="B79" s="328" t="s">
        <v>350</v>
      </c>
      <c r="C79" s="328" t="s">
        <v>351</v>
      </c>
      <c r="D79" s="328" t="s">
        <v>352</v>
      </c>
      <c r="E79" s="328" t="s">
        <v>498</v>
      </c>
      <c r="F79" s="328" t="s">
        <v>354</v>
      </c>
      <c r="G79" s="329" t="s">
        <v>355</v>
      </c>
    </row>
    <row r="80" spans="1:7" x14ac:dyDescent="0.35">
      <c r="A80" s="330" t="s">
        <v>499</v>
      </c>
      <c r="B80" s="328" t="s">
        <v>350</v>
      </c>
      <c r="C80" s="328" t="s">
        <v>351</v>
      </c>
      <c r="D80" s="328" t="s">
        <v>352</v>
      </c>
      <c r="E80" s="328" t="s">
        <v>500</v>
      </c>
      <c r="F80" s="328" t="s">
        <v>354</v>
      </c>
      <c r="G80" s="329" t="s">
        <v>355</v>
      </c>
    </row>
    <row r="81" spans="1:7" x14ac:dyDescent="0.35">
      <c r="A81" s="330" t="s">
        <v>501</v>
      </c>
      <c r="B81" s="328" t="s">
        <v>350</v>
      </c>
      <c r="C81" s="328" t="s">
        <v>351</v>
      </c>
      <c r="D81" s="328" t="s">
        <v>352</v>
      </c>
      <c r="E81" s="328" t="s">
        <v>502</v>
      </c>
      <c r="F81" s="328" t="s">
        <v>354</v>
      </c>
      <c r="G81" s="329" t="s">
        <v>355</v>
      </c>
    </row>
    <row r="82" spans="1:7" x14ac:dyDescent="0.35">
      <c r="A82" s="330" t="s">
        <v>503</v>
      </c>
      <c r="B82" s="328" t="s">
        <v>350</v>
      </c>
      <c r="C82" s="328" t="s">
        <v>351</v>
      </c>
      <c r="D82" s="328" t="s">
        <v>352</v>
      </c>
      <c r="E82" s="328" t="s">
        <v>504</v>
      </c>
      <c r="F82" s="328" t="s">
        <v>354</v>
      </c>
      <c r="G82" s="329" t="s">
        <v>355</v>
      </c>
    </row>
    <row r="83" spans="1:7" x14ac:dyDescent="0.35">
      <c r="A83" s="330" t="s">
        <v>505</v>
      </c>
      <c r="B83" s="328" t="s">
        <v>350</v>
      </c>
      <c r="C83" s="328" t="s">
        <v>351</v>
      </c>
      <c r="D83" s="328" t="s">
        <v>352</v>
      </c>
      <c r="E83" s="328" t="s">
        <v>506</v>
      </c>
      <c r="F83" s="328" t="s">
        <v>354</v>
      </c>
      <c r="G83" s="329" t="s">
        <v>355</v>
      </c>
    </row>
    <row r="84" spans="1:7" x14ac:dyDescent="0.35">
      <c r="A84" s="330" t="s">
        <v>507</v>
      </c>
      <c r="B84" s="328" t="s">
        <v>350</v>
      </c>
      <c r="C84" s="328" t="s">
        <v>351</v>
      </c>
      <c r="D84" s="328" t="s">
        <v>352</v>
      </c>
      <c r="E84" s="328" t="s">
        <v>508</v>
      </c>
      <c r="F84" s="328" t="s">
        <v>354</v>
      </c>
      <c r="G84" s="329" t="s">
        <v>355</v>
      </c>
    </row>
    <row r="85" spans="1:7" x14ac:dyDescent="0.35">
      <c r="A85" s="330" t="s">
        <v>509</v>
      </c>
      <c r="B85" s="328" t="s">
        <v>350</v>
      </c>
      <c r="C85" s="328" t="s">
        <v>351</v>
      </c>
      <c r="D85" s="328" t="s">
        <v>352</v>
      </c>
      <c r="E85" s="328" t="s">
        <v>510</v>
      </c>
      <c r="F85" s="328" t="s">
        <v>354</v>
      </c>
      <c r="G85" s="329" t="s">
        <v>355</v>
      </c>
    </row>
    <row r="86" spans="1:7" x14ac:dyDescent="0.35">
      <c r="A86" s="330" t="s">
        <v>511</v>
      </c>
      <c r="B86" s="328" t="s">
        <v>350</v>
      </c>
      <c r="C86" s="328" t="s">
        <v>351</v>
      </c>
      <c r="D86" s="328" t="s">
        <v>352</v>
      </c>
      <c r="E86" s="328" t="s">
        <v>512</v>
      </c>
      <c r="F86" s="328" t="s">
        <v>354</v>
      </c>
      <c r="G86" s="329" t="s">
        <v>355</v>
      </c>
    </row>
    <row r="87" spans="1:7" x14ac:dyDescent="0.35">
      <c r="A87" s="330" t="s">
        <v>513</v>
      </c>
      <c r="B87" s="328" t="s">
        <v>350</v>
      </c>
      <c r="C87" s="328" t="s">
        <v>351</v>
      </c>
      <c r="D87" s="328" t="s">
        <v>429</v>
      </c>
      <c r="E87" s="328" t="s">
        <v>514</v>
      </c>
      <c r="F87" s="328" t="s">
        <v>354</v>
      </c>
      <c r="G87" s="329" t="s">
        <v>355</v>
      </c>
    </row>
    <row r="88" spans="1:7" x14ac:dyDescent="0.35">
      <c r="A88" s="330" t="s">
        <v>515</v>
      </c>
      <c r="B88" s="328" t="s">
        <v>350</v>
      </c>
      <c r="C88" s="328" t="s">
        <v>351</v>
      </c>
      <c r="D88" s="328" t="s">
        <v>352</v>
      </c>
      <c r="E88" s="328" t="s">
        <v>516</v>
      </c>
      <c r="F88" s="328" t="s">
        <v>354</v>
      </c>
      <c r="G88" s="329" t="s">
        <v>355</v>
      </c>
    </row>
    <row r="89" spans="1:7" x14ac:dyDescent="0.35">
      <c r="A89" s="330" t="s">
        <v>517</v>
      </c>
      <c r="B89" s="328" t="s">
        <v>350</v>
      </c>
      <c r="C89" s="328" t="s">
        <v>351</v>
      </c>
      <c r="D89" s="328" t="s">
        <v>352</v>
      </c>
      <c r="E89" s="328" t="s">
        <v>518</v>
      </c>
      <c r="F89" s="328" t="s">
        <v>354</v>
      </c>
      <c r="G89" s="329" t="s">
        <v>355</v>
      </c>
    </row>
    <row r="90" spans="1:7" x14ac:dyDescent="0.35">
      <c r="A90" s="330" t="s">
        <v>519</v>
      </c>
      <c r="B90" s="328" t="s">
        <v>350</v>
      </c>
      <c r="C90" s="328" t="s">
        <v>351</v>
      </c>
      <c r="D90" s="328" t="s">
        <v>352</v>
      </c>
      <c r="E90" s="328" t="s">
        <v>520</v>
      </c>
      <c r="F90" s="328" t="s">
        <v>354</v>
      </c>
      <c r="G90" s="329" t="s">
        <v>355</v>
      </c>
    </row>
    <row r="91" spans="1:7" x14ac:dyDescent="0.35">
      <c r="A91" s="330" t="s">
        <v>521</v>
      </c>
      <c r="B91" s="328" t="s">
        <v>350</v>
      </c>
      <c r="C91" s="328" t="s">
        <v>351</v>
      </c>
      <c r="D91" s="328" t="s">
        <v>352</v>
      </c>
      <c r="E91" s="328" t="s">
        <v>522</v>
      </c>
      <c r="F91" s="328" t="s">
        <v>354</v>
      </c>
      <c r="G91" s="329" t="s">
        <v>355</v>
      </c>
    </row>
    <row r="92" spans="1:7" x14ac:dyDescent="0.35">
      <c r="A92" s="330" t="s">
        <v>523</v>
      </c>
      <c r="B92" s="328" t="s">
        <v>350</v>
      </c>
      <c r="C92" s="328" t="s">
        <v>351</v>
      </c>
      <c r="D92" s="328" t="s">
        <v>352</v>
      </c>
      <c r="E92" s="328" t="s">
        <v>524</v>
      </c>
      <c r="F92" s="328" t="s">
        <v>354</v>
      </c>
      <c r="G92" s="329" t="s">
        <v>355</v>
      </c>
    </row>
    <row r="93" spans="1:7" x14ac:dyDescent="0.35">
      <c r="A93" s="330" t="s">
        <v>525</v>
      </c>
      <c r="B93" s="328" t="s">
        <v>350</v>
      </c>
      <c r="C93" s="328" t="s">
        <v>351</v>
      </c>
      <c r="D93" s="328" t="s">
        <v>352</v>
      </c>
      <c r="E93" s="328" t="s">
        <v>526</v>
      </c>
      <c r="F93" s="328" t="s">
        <v>354</v>
      </c>
      <c r="G93" s="329" t="s">
        <v>355</v>
      </c>
    </row>
    <row r="94" spans="1:7" x14ac:dyDescent="0.35">
      <c r="A94" s="330" t="s">
        <v>527</v>
      </c>
      <c r="B94" s="328" t="s">
        <v>350</v>
      </c>
      <c r="C94" s="328" t="s">
        <v>351</v>
      </c>
      <c r="D94" s="328" t="s">
        <v>352</v>
      </c>
      <c r="E94" s="328" t="s">
        <v>528</v>
      </c>
      <c r="F94" s="328" t="s">
        <v>354</v>
      </c>
      <c r="G94" s="329" t="s">
        <v>355</v>
      </c>
    </row>
    <row r="95" spans="1:7" x14ac:dyDescent="0.35">
      <c r="A95" s="330" t="s">
        <v>529</v>
      </c>
      <c r="B95" s="328" t="s">
        <v>350</v>
      </c>
      <c r="C95" s="328" t="s">
        <v>351</v>
      </c>
      <c r="D95" s="328" t="s">
        <v>352</v>
      </c>
      <c r="E95" s="328" t="s">
        <v>530</v>
      </c>
      <c r="F95" s="328" t="s">
        <v>354</v>
      </c>
      <c r="G95" s="329" t="s">
        <v>355</v>
      </c>
    </row>
    <row r="96" spans="1:7" x14ac:dyDescent="0.35">
      <c r="A96" s="330" t="s">
        <v>531</v>
      </c>
      <c r="B96" s="328" t="s">
        <v>350</v>
      </c>
      <c r="C96" s="328" t="s">
        <v>351</v>
      </c>
      <c r="D96" s="328" t="s">
        <v>352</v>
      </c>
      <c r="E96" s="328" t="s">
        <v>532</v>
      </c>
      <c r="F96" s="328" t="s">
        <v>354</v>
      </c>
      <c r="G96" s="329" t="s">
        <v>355</v>
      </c>
    </row>
    <row r="97" spans="1:7" x14ac:dyDescent="0.35">
      <c r="A97" s="330" t="s">
        <v>533</v>
      </c>
      <c r="B97" s="328" t="s">
        <v>350</v>
      </c>
      <c r="C97" s="328" t="s">
        <v>351</v>
      </c>
      <c r="D97" s="328" t="s">
        <v>352</v>
      </c>
      <c r="E97" s="328" t="s">
        <v>534</v>
      </c>
      <c r="F97" s="328" t="s">
        <v>354</v>
      </c>
      <c r="G97" s="329" t="s">
        <v>355</v>
      </c>
    </row>
    <row r="98" spans="1:7" x14ac:dyDescent="0.35">
      <c r="A98" s="330" t="s">
        <v>535</v>
      </c>
      <c r="B98" s="328" t="s">
        <v>350</v>
      </c>
      <c r="C98" s="328" t="s">
        <v>351</v>
      </c>
      <c r="D98" s="328" t="s">
        <v>352</v>
      </c>
      <c r="E98" s="328" t="s">
        <v>536</v>
      </c>
      <c r="F98" s="328" t="s">
        <v>354</v>
      </c>
      <c r="G98" s="329" t="s">
        <v>355</v>
      </c>
    </row>
    <row r="99" spans="1:7" x14ac:dyDescent="0.35">
      <c r="A99" s="330" t="s">
        <v>537</v>
      </c>
      <c r="B99" s="328" t="s">
        <v>350</v>
      </c>
      <c r="C99" s="328" t="s">
        <v>351</v>
      </c>
      <c r="D99" s="328" t="s">
        <v>352</v>
      </c>
      <c r="E99" s="328" t="s">
        <v>538</v>
      </c>
      <c r="F99" s="328" t="s">
        <v>354</v>
      </c>
      <c r="G99" s="329" t="s">
        <v>355</v>
      </c>
    </row>
    <row r="100" spans="1:7" x14ac:dyDescent="0.35">
      <c r="A100" s="330" t="s">
        <v>539</v>
      </c>
      <c r="B100" s="328" t="s">
        <v>350</v>
      </c>
      <c r="C100" s="328" t="s">
        <v>351</v>
      </c>
      <c r="D100" s="328" t="s">
        <v>352</v>
      </c>
      <c r="E100" s="328" t="s">
        <v>540</v>
      </c>
      <c r="F100" s="328" t="s">
        <v>354</v>
      </c>
      <c r="G100" s="329" t="s">
        <v>355</v>
      </c>
    </row>
    <row r="101" spans="1:7" x14ac:dyDescent="0.35">
      <c r="A101" s="330" t="s">
        <v>541</v>
      </c>
      <c r="B101" s="328" t="s">
        <v>350</v>
      </c>
      <c r="C101" s="328" t="s">
        <v>351</v>
      </c>
      <c r="D101" s="328" t="s">
        <v>352</v>
      </c>
      <c r="E101" s="328" t="s">
        <v>542</v>
      </c>
      <c r="F101" s="328" t="s">
        <v>354</v>
      </c>
      <c r="G101" s="329" t="s">
        <v>355</v>
      </c>
    </row>
    <row r="102" spans="1:7" x14ac:dyDescent="0.35">
      <c r="A102" s="330" t="s">
        <v>543</v>
      </c>
      <c r="B102" s="328" t="s">
        <v>350</v>
      </c>
      <c r="C102" s="328" t="s">
        <v>351</v>
      </c>
      <c r="D102" s="328" t="s">
        <v>352</v>
      </c>
      <c r="E102" s="328" t="s">
        <v>544</v>
      </c>
      <c r="F102" s="328" t="s">
        <v>354</v>
      </c>
      <c r="G102" s="329" t="s">
        <v>355</v>
      </c>
    </row>
    <row r="103" spans="1:7" x14ac:dyDescent="0.35">
      <c r="A103" s="330" t="s">
        <v>545</v>
      </c>
      <c r="B103" s="328" t="s">
        <v>350</v>
      </c>
      <c r="C103" s="328" t="s">
        <v>351</v>
      </c>
      <c r="D103" s="328" t="s">
        <v>352</v>
      </c>
      <c r="E103" s="328" t="s">
        <v>546</v>
      </c>
      <c r="F103" s="328" t="s">
        <v>354</v>
      </c>
      <c r="G103" s="329" t="s">
        <v>355</v>
      </c>
    </row>
    <row r="104" spans="1:7" x14ac:dyDescent="0.35">
      <c r="A104" s="330" t="s">
        <v>547</v>
      </c>
      <c r="B104" s="328" t="s">
        <v>350</v>
      </c>
      <c r="C104" s="328" t="s">
        <v>351</v>
      </c>
      <c r="D104" s="328" t="s">
        <v>352</v>
      </c>
      <c r="E104" s="328" t="s">
        <v>548</v>
      </c>
      <c r="F104" s="328" t="s">
        <v>354</v>
      </c>
      <c r="G104" s="329" t="s">
        <v>355</v>
      </c>
    </row>
    <row r="105" spans="1:7" x14ac:dyDescent="0.35">
      <c r="A105" s="330" t="s">
        <v>549</v>
      </c>
      <c r="B105" s="328" t="s">
        <v>350</v>
      </c>
      <c r="C105" s="328" t="s">
        <v>351</v>
      </c>
      <c r="D105" s="328" t="s">
        <v>352</v>
      </c>
      <c r="E105" s="328" t="s">
        <v>550</v>
      </c>
      <c r="F105" s="328" t="s">
        <v>354</v>
      </c>
      <c r="G105" s="329" t="s">
        <v>355</v>
      </c>
    </row>
    <row r="106" spans="1:7" x14ac:dyDescent="0.35">
      <c r="A106" s="330" t="s">
        <v>551</v>
      </c>
      <c r="B106" s="328" t="s">
        <v>350</v>
      </c>
      <c r="C106" s="328" t="s">
        <v>351</v>
      </c>
      <c r="D106" s="328" t="s">
        <v>352</v>
      </c>
      <c r="E106" s="328" t="s">
        <v>552</v>
      </c>
      <c r="F106" s="328" t="s">
        <v>354</v>
      </c>
      <c r="G106" s="329" t="s">
        <v>355</v>
      </c>
    </row>
    <row r="107" spans="1:7" x14ac:dyDescent="0.35">
      <c r="A107" s="330" t="s">
        <v>553</v>
      </c>
      <c r="B107" s="328" t="s">
        <v>350</v>
      </c>
      <c r="C107" s="328" t="s">
        <v>351</v>
      </c>
      <c r="D107" s="328" t="s">
        <v>352</v>
      </c>
      <c r="E107" s="328" t="s">
        <v>554</v>
      </c>
      <c r="F107" s="328" t="s">
        <v>354</v>
      </c>
      <c r="G107" s="329" t="s">
        <v>355</v>
      </c>
    </row>
    <row r="108" spans="1:7" x14ac:dyDescent="0.35">
      <c r="A108" s="330" t="s">
        <v>555</v>
      </c>
      <c r="B108" s="328" t="s">
        <v>350</v>
      </c>
      <c r="C108" s="328" t="s">
        <v>351</v>
      </c>
      <c r="D108" s="328" t="s">
        <v>352</v>
      </c>
      <c r="E108" s="328" t="s">
        <v>556</v>
      </c>
      <c r="F108" s="328" t="s">
        <v>354</v>
      </c>
      <c r="G108" s="329" t="s">
        <v>355</v>
      </c>
    </row>
    <row r="109" spans="1:7" x14ac:dyDescent="0.35">
      <c r="A109" s="330" t="s">
        <v>557</v>
      </c>
      <c r="B109" s="328" t="s">
        <v>350</v>
      </c>
      <c r="C109" s="328" t="s">
        <v>351</v>
      </c>
      <c r="D109" s="328" t="s">
        <v>352</v>
      </c>
      <c r="E109" s="328" t="s">
        <v>558</v>
      </c>
      <c r="F109" s="328" t="s">
        <v>354</v>
      </c>
      <c r="G109" s="329" t="s">
        <v>355</v>
      </c>
    </row>
    <row r="110" spans="1:7" x14ac:dyDescent="0.35">
      <c r="A110" s="330" t="s">
        <v>559</v>
      </c>
      <c r="B110" s="328" t="s">
        <v>350</v>
      </c>
      <c r="C110" s="328" t="s">
        <v>351</v>
      </c>
      <c r="D110" s="328" t="s">
        <v>352</v>
      </c>
      <c r="E110" s="328" t="s">
        <v>560</v>
      </c>
      <c r="F110" s="328" t="s">
        <v>354</v>
      </c>
      <c r="G110" s="329" t="s">
        <v>355</v>
      </c>
    </row>
    <row r="111" spans="1:7" x14ac:dyDescent="0.35">
      <c r="A111" s="330" t="s">
        <v>561</v>
      </c>
      <c r="B111" s="328" t="s">
        <v>350</v>
      </c>
      <c r="C111" s="328" t="s">
        <v>351</v>
      </c>
      <c r="D111" s="328" t="s">
        <v>352</v>
      </c>
      <c r="E111" s="328" t="s">
        <v>562</v>
      </c>
      <c r="F111" s="328" t="s">
        <v>354</v>
      </c>
      <c r="G111" s="329" t="s">
        <v>355</v>
      </c>
    </row>
    <row r="112" spans="1:7" x14ac:dyDescent="0.35">
      <c r="A112" s="330" t="s">
        <v>563</v>
      </c>
      <c r="B112" s="328" t="s">
        <v>350</v>
      </c>
      <c r="C112" s="328" t="s">
        <v>351</v>
      </c>
      <c r="D112" s="328" t="s">
        <v>352</v>
      </c>
      <c r="E112" s="328" t="s">
        <v>564</v>
      </c>
      <c r="F112" s="328" t="s">
        <v>354</v>
      </c>
      <c r="G112" s="329" t="s">
        <v>355</v>
      </c>
    </row>
    <row r="113" spans="1:7" x14ac:dyDescent="0.35">
      <c r="A113" s="330" t="s">
        <v>565</v>
      </c>
      <c r="B113" s="328" t="s">
        <v>350</v>
      </c>
      <c r="C113" s="328" t="s">
        <v>351</v>
      </c>
      <c r="D113" s="328" t="s">
        <v>352</v>
      </c>
      <c r="E113" s="328" t="s">
        <v>566</v>
      </c>
      <c r="F113" s="328" t="s">
        <v>354</v>
      </c>
      <c r="G113" s="329" t="s">
        <v>355</v>
      </c>
    </row>
    <row r="114" spans="1:7" x14ac:dyDescent="0.35">
      <c r="A114" s="330" t="s">
        <v>567</v>
      </c>
      <c r="B114" s="328" t="s">
        <v>350</v>
      </c>
      <c r="C114" s="328" t="s">
        <v>351</v>
      </c>
      <c r="D114" s="328" t="s">
        <v>352</v>
      </c>
      <c r="E114" s="328" t="s">
        <v>568</v>
      </c>
      <c r="F114" s="328" t="s">
        <v>354</v>
      </c>
      <c r="G114" s="329" t="s">
        <v>355</v>
      </c>
    </row>
    <row r="115" spans="1:7" x14ac:dyDescent="0.35">
      <c r="A115" s="330" t="s">
        <v>569</v>
      </c>
      <c r="B115" s="328" t="s">
        <v>350</v>
      </c>
      <c r="C115" s="328" t="s">
        <v>351</v>
      </c>
      <c r="D115" s="328" t="s">
        <v>352</v>
      </c>
      <c r="E115" s="328" t="s">
        <v>570</v>
      </c>
      <c r="F115" s="328" t="s">
        <v>354</v>
      </c>
      <c r="G115" s="329" t="s">
        <v>355</v>
      </c>
    </row>
    <row r="116" spans="1:7" x14ac:dyDescent="0.35">
      <c r="A116" s="330" t="s">
        <v>571</v>
      </c>
      <c r="B116" s="328" t="s">
        <v>350</v>
      </c>
      <c r="C116" s="328" t="s">
        <v>351</v>
      </c>
      <c r="D116" s="328" t="s">
        <v>352</v>
      </c>
      <c r="E116" s="328" t="s">
        <v>572</v>
      </c>
      <c r="F116" s="328" t="s">
        <v>354</v>
      </c>
      <c r="G116" s="329" t="s">
        <v>355</v>
      </c>
    </row>
    <row r="117" spans="1:7" x14ac:dyDescent="0.35">
      <c r="A117" s="330" t="s">
        <v>573</v>
      </c>
      <c r="B117" s="328" t="s">
        <v>350</v>
      </c>
      <c r="C117" s="328" t="s">
        <v>351</v>
      </c>
      <c r="D117" s="328" t="s">
        <v>352</v>
      </c>
      <c r="E117" s="328" t="s">
        <v>574</v>
      </c>
      <c r="F117" s="328" t="s">
        <v>354</v>
      </c>
      <c r="G117" s="329" t="s">
        <v>355</v>
      </c>
    </row>
    <row r="118" spans="1:7" x14ac:dyDescent="0.35">
      <c r="A118" s="330" t="s">
        <v>575</v>
      </c>
      <c r="B118" s="328" t="s">
        <v>350</v>
      </c>
      <c r="C118" s="328" t="s">
        <v>351</v>
      </c>
      <c r="D118" s="328" t="s">
        <v>352</v>
      </c>
      <c r="E118" s="328" t="s">
        <v>576</v>
      </c>
      <c r="F118" s="328" t="s">
        <v>354</v>
      </c>
      <c r="G118" s="329" t="s">
        <v>355</v>
      </c>
    </row>
    <row r="119" spans="1:7" x14ac:dyDescent="0.35">
      <c r="A119" s="330" t="s">
        <v>577</v>
      </c>
      <c r="B119" s="328" t="s">
        <v>350</v>
      </c>
      <c r="C119" s="328" t="s">
        <v>351</v>
      </c>
      <c r="D119" s="328" t="s">
        <v>352</v>
      </c>
      <c r="E119" s="328" t="s">
        <v>578</v>
      </c>
      <c r="F119" s="328" t="s">
        <v>354</v>
      </c>
      <c r="G119" s="329" t="s">
        <v>355</v>
      </c>
    </row>
    <row r="120" spans="1:7" x14ac:dyDescent="0.35">
      <c r="A120" s="330" t="s">
        <v>579</v>
      </c>
      <c r="B120" s="328" t="s">
        <v>350</v>
      </c>
      <c r="C120" s="328" t="s">
        <v>351</v>
      </c>
      <c r="D120" s="328" t="s">
        <v>352</v>
      </c>
      <c r="E120" s="328" t="s">
        <v>580</v>
      </c>
      <c r="F120" s="328" t="s">
        <v>354</v>
      </c>
      <c r="G120" s="329" t="s">
        <v>355</v>
      </c>
    </row>
    <row r="121" spans="1:7" x14ac:dyDescent="0.35">
      <c r="A121" s="330" t="s">
        <v>581</v>
      </c>
    </row>
  </sheetData>
  <hyperlinks>
    <hyperlink ref="A1" r:id="rId1" display="javascript:__doPostBack('butAid','')" xr:uid="{00000000-0004-0000-0F00-000000000000}"/>
    <hyperlink ref="B1" r:id="rId2" display="javascript:__doPostBack('bMethod','')" xr:uid="{00000000-0004-0000-0F00-000001000000}"/>
    <hyperlink ref="C1" r:id="rId3" display="javascript:__doPostBack('bModel','')" xr:uid="{00000000-0004-0000-0F00-000002000000}"/>
    <hyperlink ref="A2" r:id="rId4" display="https://sas.cmmiinstitute.com/AppSys/webmodules/Appraisals/asummary.aspx?a=179" xr:uid="{00000000-0004-0000-0F00-000003000000}"/>
    <hyperlink ref="G2" r:id="rId5" display="javascript:__doPostBack('repeatAppraisals$ctl01$RemoveButn','')" xr:uid="{00000000-0004-0000-0F00-000004000000}"/>
    <hyperlink ref="A3" r:id="rId6" display="https://sas.cmmiinstitute.com/AppSys/webmodules/Appraisals/asummary.aspx?a=260" xr:uid="{00000000-0004-0000-0F00-000005000000}"/>
    <hyperlink ref="G3" r:id="rId7" display="javascript:__doPostBack('repeatAppraisals$ctl02$RemoveButn','')" xr:uid="{00000000-0004-0000-0F00-000006000000}"/>
    <hyperlink ref="A4" r:id="rId8" display="https://sas.cmmiinstitute.com/AppSys/webmodules/Appraisals/asummary.aspx?a=261" xr:uid="{00000000-0004-0000-0F00-000007000000}"/>
    <hyperlink ref="G4" r:id="rId9" display="javascript:__doPostBack('repeatAppraisals$ctl03$RemoveButn','')" xr:uid="{00000000-0004-0000-0F00-000008000000}"/>
    <hyperlink ref="A5" r:id="rId10" display="https://sas.cmmiinstitute.com/AppSys/webmodules/Appraisals/asummary.aspx?a=263" xr:uid="{00000000-0004-0000-0F00-000009000000}"/>
    <hyperlink ref="G5" r:id="rId11" display="javascript:__doPostBack('repeatAppraisals$ctl04$RemoveButn','')" xr:uid="{00000000-0004-0000-0F00-00000A000000}"/>
    <hyperlink ref="A6" r:id="rId12" display="https://sas.cmmiinstitute.com/AppSys/webmodules/Appraisals/asummary.aspx?a=264" xr:uid="{00000000-0004-0000-0F00-00000B000000}"/>
    <hyperlink ref="G6" r:id="rId13" display="javascript:__doPostBack('repeatAppraisals$ctl05$RemoveButn','')" xr:uid="{00000000-0004-0000-0F00-00000C000000}"/>
    <hyperlink ref="A7" r:id="rId14" display="https://sas.cmmiinstitute.com/AppSys/webmodules/Appraisals/asummary.aspx?a=503" xr:uid="{00000000-0004-0000-0F00-00000D000000}"/>
    <hyperlink ref="G7" r:id="rId15" display="javascript:__doPostBack('repeatAppraisals$ctl06$RemoveButn','')" xr:uid="{00000000-0004-0000-0F00-00000E000000}"/>
    <hyperlink ref="A8" r:id="rId16" display="https://sas.cmmiinstitute.com/AppSys/webmodules/Appraisals/asummary.aspx?a=937" xr:uid="{00000000-0004-0000-0F00-00000F000000}"/>
    <hyperlink ref="G8" r:id="rId17" display="javascript:__doPostBack('repeatAppraisals$ctl07$RemoveButn','')" xr:uid="{00000000-0004-0000-0F00-000010000000}"/>
    <hyperlink ref="A9" r:id="rId18" display="https://sas.cmmiinstitute.com/AppSys/webmodules/Appraisals/asummary.aspx?a=1242" xr:uid="{00000000-0004-0000-0F00-000011000000}"/>
    <hyperlink ref="G9" r:id="rId19" display="javascript:__doPostBack('repeatAppraisals$ctl08$RemoveButn','')" xr:uid="{00000000-0004-0000-0F00-000012000000}"/>
    <hyperlink ref="A10" r:id="rId20" display="https://sas.cmmiinstitute.com/AppSys/webmodules/Appraisals/asummary.aspx?a=1243" xr:uid="{00000000-0004-0000-0F00-000013000000}"/>
    <hyperlink ref="G10" r:id="rId21" display="javascript:__doPostBack('repeatAppraisals$ctl09$RemoveButn','')" xr:uid="{00000000-0004-0000-0F00-000014000000}"/>
    <hyperlink ref="A11" r:id="rId22" display="https://sas.cmmiinstitute.com/AppSys/webmodules/Appraisals/asummary.aspx?a=1244" xr:uid="{00000000-0004-0000-0F00-000015000000}"/>
    <hyperlink ref="G11" r:id="rId23" display="javascript:__doPostBack('repeatAppraisals$ctl10$RemoveButn','')" xr:uid="{00000000-0004-0000-0F00-000016000000}"/>
    <hyperlink ref="A12" r:id="rId24" display="https://sas.cmmiinstitute.com/AppSys/webmodules/Appraisals/asummary.aspx?a=1340" xr:uid="{00000000-0004-0000-0F00-000017000000}"/>
    <hyperlink ref="G12" r:id="rId25" display="javascript:__doPostBack('repeatAppraisals$ctl11$RemoveButn','')" xr:uid="{00000000-0004-0000-0F00-000018000000}"/>
    <hyperlink ref="A13" r:id="rId26" display="https://sas.cmmiinstitute.com/AppSys/webmodules/Appraisals/asummary.aspx?a=1826" xr:uid="{00000000-0004-0000-0F00-000019000000}"/>
    <hyperlink ref="G13" r:id="rId27" display="javascript:__doPostBack('repeatAppraisals$ctl12$RemoveButn','')" xr:uid="{00000000-0004-0000-0F00-00001A000000}"/>
    <hyperlink ref="A14" r:id="rId28" display="https://sas.cmmiinstitute.com/AppSys/webmodules/Appraisals/asummary.aspx?a=2131" xr:uid="{00000000-0004-0000-0F00-00001B000000}"/>
    <hyperlink ref="G14" r:id="rId29" display="javascript:__doPostBack('repeatAppraisals$ctl13$RemoveButn','')" xr:uid="{00000000-0004-0000-0F00-00001C000000}"/>
    <hyperlink ref="A15" r:id="rId30" display="https://sas.cmmiinstitute.com/AppSys/webmodules/Appraisals/asummary.aspx?a=2167" xr:uid="{00000000-0004-0000-0F00-00001D000000}"/>
    <hyperlink ref="G15" r:id="rId31" display="javascript:__doPostBack('repeatAppraisals$ctl14$RemoveButn','')" xr:uid="{00000000-0004-0000-0F00-00001E000000}"/>
    <hyperlink ref="A16" r:id="rId32" display="https://sas.cmmiinstitute.com/AppSys/webmodules/Appraisals/asummary.aspx?a=2168" xr:uid="{00000000-0004-0000-0F00-00001F000000}"/>
    <hyperlink ref="G16" r:id="rId33" display="javascript:__doPostBack('repeatAppraisals$ctl15$RemoveButn','')" xr:uid="{00000000-0004-0000-0F00-000020000000}"/>
    <hyperlink ref="A17" r:id="rId34" display="https://sas.cmmiinstitute.com/AppSys/webmodules/Appraisals/asummary.aspx?a=2169" xr:uid="{00000000-0004-0000-0F00-000021000000}"/>
    <hyperlink ref="G17" r:id="rId35" display="javascript:__doPostBack('repeatAppraisals$ctl16$RemoveButn','')" xr:uid="{00000000-0004-0000-0F00-000022000000}"/>
    <hyperlink ref="A18" r:id="rId36" display="https://sas.cmmiinstitute.com/AppSys/webmodules/Appraisals/asummary.aspx?a=2170" xr:uid="{00000000-0004-0000-0F00-000023000000}"/>
    <hyperlink ref="G18" r:id="rId37" display="javascript:__doPostBack('repeatAppraisals$ctl17$RemoveButn','')" xr:uid="{00000000-0004-0000-0F00-000024000000}"/>
    <hyperlink ref="A19" r:id="rId38" display="https://sas.cmmiinstitute.com/AppSys/webmodules/Appraisals/asummary.aspx?a=2171" xr:uid="{00000000-0004-0000-0F00-000025000000}"/>
    <hyperlink ref="G19" r:id="rId39" display="javascript:__doPostBack('repeatAppraisals$ctl18$RemoveButn','')" xr:uid="{00000000-0004-0000-0F00-000026000000}"/>
    <hyperlink ref="A20" r:id="rId40" display="https://sas.cmmiinstitute.com/AppSys/webmodules/Appraisals/asummary.aspx?a=2173" xr:uid="{00000000-0004-0000-0F00-000027000000}"/>
    <hyperlink ref="G20" r:id="rId41" display="javascript:__doPostBack('repeatAppraisals$ctl19$RemoveButn','')" xr:uid="{00000000-0004-0000-0F00-000028000000}"/>
    <hyperlink ref="A21" r:id="rId42" display="https://sas.cmmiinstitute.com/AppSys/webmodules/Appraisals/asummary.aspx?a=3908" xr:uid="{00000000-0004-0000-0F00-000029000000}"/>
    <hyperlink ref="G21" r:id="rId43" display="javascript:__doPostBack('repeatAppraisals$ctl20$RemoveButn','')" xr:uid="{00000000-0004-0000-0F00-00002A000000}"/>
    <hyperlink ref="A22" r:id="rId44" display="https://sas.cmmiinstitute.com/AppSys/webmodules/Appraisals/asummary.aspx?a=4137" xr:uid="{00000000-0004-0000-0F00-00002B000000}"/>
    <hyperlink ref="G22" r:id="rId45" display="javascript:__doPostBack('repeatAppraisals$ctl21$RemoveButn','')" xr:uid="{00000000-0004-0000-0F00-00002C000000}"/>
    <hyperlink ref="A23" r:id="rId46" display="https://sas.cmmiinstitute.com/AppSys/webmodules/Appraisals/asummary.aspx?a=4138" xr:uid="{00000000-0004-0000-0F00-00002D000000}"/>
    <hyperlink ref="G23" r:id="rId47" display="javascript:__doPostBack('repeatAppraisals$ctl22$RemoveButn','')" xr:uid="{00000000-0004-0000-0F00-00002E000000}"/>
    <hyperlink ref="A24" r:id="rId48" display="https://sas.cmmiinstitute.com/AppSys/webmodules/Appraisals/asummary.aspx?a=4188" xr:uid="{00000000-0004-0000-0F00-00002F000000}"/>
    <hyperlink ref="G24" r:id="rId49" display="javascript:__doPostBack('repeatAppraisals$ctl23$RemoveButn','')" xr:uid="{00000000-0004-0000-0F00-000030000000}"/>
    <hyperlink ref="A25" r:id="rId50" display="https://sas.cmmiinstitute.com/AppSys/webmodules/Appraisals/asummary.aspx?a=4191" xr:uid="{00000000-0004-0000-0F00-000031000000}"/>
    <hyperlink ref="G25" r:id="rId51" display="javascript:__doPostBack('repeatAppraisals$ctl24$RemoveButn','')" xr:uid="{00000000-0004-0000-0F00-000032000000}"/>
    <hyperlink ref="A26" r:id="rId52" display="https://sas.cmmiinstitute.com/AppSys/webmodules/Appraisals/asummary.aspx?a=4192" xr:uid="{00000000-0004-0000-0F00-000033000000}"/>
    <hyperlink ref="G26" r:id="rId53" display="javascript:__doPostBack('repeatAppraisals$ctl25$RemoveButn','')" xr:uid="{00000000-0004-0000-0F00-000034000000}"/>
    <hyperlink ref="A27" r:id="rId54" display="https://sas.cmmiinstitute.com/AppSys/webmodules/Appraisals/asummary.aspx?a=5084" xr:uid="{00000000-0004-0000-0F00-000035000000}"/>
    <hyperlink ref="G27" r:id="rId55" display="javascript:__doPostBack('repeatAppraisals$ctl26$RemoveButn','')" xr:uid="{00000000-0004-0000-0F00-000036000000}"/>
    <hyperlink ref="A28" r:id="rId56" display="https://sas.cmmiinstitute.com/AppSys/webmodules/Appraisals/asummary.aspx?a=5085" xr:uid="{00000000-0004-0000-0F00-000037000000}"/>
    <hyperlink ref="G28" r:id="rId57" display="javascript:__doPostBack('repeatAppraisals$ctl27$RemoveButn','')" xr:uid="{00000000-0004-0000-0F00-000038000000}"/>
    <hyperlink ref="A29" r:id="rId58" display="https://sas.cmmiinstitute.com/AppSys/webmodules/Appraisals/asummary.aspx?a=5086" xr:uid="{00000000-0004-0000-0F00-000039000000}"/>
    <hyperlink ref="G29" r:id="rId59" display="javascript:__doPostBack('repeatAppraisals$ctl28$RemoveButn','')" xr:uid="{00000000-0004-0000-0F00-00003A000000}"/>
    <hyperlink ref="A30" r:id="rId60" display="https://sas.cmmiinstitute.com/AppSys/webmodules/Appraisals/asummary.aspx?a=9795" xr:uid="{00000000-0004-0000-0F00-00003B000000}"/>
    <hyperlink ref="G30" r:id="rId61" display="javascript:__doPostBack('repeatAppraisals$ctl29$RemoveButn','')" xr:uid="{00000000-0004-0000-0F00-00003C000000}"/>
    <hyperlink ref="A31" r:id="rId62" display="https://sas.cmmiinstitute.com/AppSys/webmodules/Appraisals/asummary.aspx?a=9796" xr:uid="{00000000-0004-0000-0F00-00003D000000}"/>
    <hyperlink ref="G31" r:id="rId63" display="javascript:__doPostBack('repeatAppraisals$ctl30$RemoveButn','')" xr:uid="{00000000-0004-0000-0F00-00003E000000}"/>
    <hyperlink ref="A32" r:id="rId64" display="https://sas.cmmiinstitute.com/AppSys/webmodules/Appraisals/asummary.aspx?a=9881" xr:uid="{00000000-0004-0000-0F00-00003F000000}"/>
    <hyperlink ref="G32" r:id="rId65" display="javascript:__doPostBack('repeatAppraisals$ctl31$RemoveButn','')" xr:uid="{00000000-0004-0000-0F00-000040000000}"/>
    <hyperlink ref="A33" r:id="rId66" display="https://sas.cmmiinstitute.com/AppSys/webmodules/Appraisals/asummary.aspx?a=10228" xr:uid="{00000000-0004-0000-0F00-000041000000}"/>
    <hyperlink ref="G33" r:id="rId67" display="javascript:__doPostBack('repeatAppraisals$ctl32$RemoveButn','')" xr:uid="{00000000-0004-0000-0F00-000042000000}"/>
    <hyperlink ref="A34" r:id="rId68" display="https://sas.cmmiinstitute.com/AppSys/webmodules/Appraisals/asummary.aspx?a=10437" xr:uid="{00000000-0004-0000-0F00-000043000000}"/>
    <hyperlink ref="G34" r:id="rId69" display="javascript:__doPostBack('repeatAppraisals$ctl33$RemoveButn','')" xr:uid="{00000000-0004-0000-0F00-000044000000}"/>
    <hyperlink ref="A35" r:id="rId70" display="https://sas.cmmiinstitute.com/AppSys/webmodules/Appraisals/asummary.aspx?a=16096" xr:uid="{00000000-0004-0000-0F00-000045000000}"/>
    <hyperlink ref="G35" r:id="rId71" display="javascript:__doPostBack('repeatAppraisals$ctl34$RemoveButn','')" xr:uid="{00000000-0004-0000-0F00-000046000000}"/>
    <hyperlink ref="A36" r:id="rId72" display="https://sas.cmmiinstitute.com/AppSys/webmodules/Appraisals/asummary.aspx?a=16432" xr:uid="{00000000-0004-0000-0F00-000047000000}"/>
    <hyperlink ref="G36" r:id="rId73" display="javascript:__doPostBack('repeatAppraisals$ctl35$RemoveButn','')" xr:uid="{00000000-0004-0000-0F00-000048000000}"/>
    <hyperlink ref="A37" r:id="rId74" display="https://sas.cmmiinstitute.com/AppSys/webmodules/Appraisals/asummary.aspx?a=16609" xr:uid="{00000000-0004-0000-0F00-000049000000}"/>
    <hyperlink ref="G37" r:id="rId75" display="javascript:__doPostBack('repeatAppraisals$ctl36$RemoveButn','')" xr:uid="{00000000-0004-0000-0F00-00004A000000}"/>
    <hyperlink ref="A38" r:id="rId76" display="https://sas.cmmiinstitute.com/AppSys/webmodules/Appraisals/asummary.aspx?a=16893" xr:uid="{00000000-0004-0000-0F00-00004B000000}"/>
    <hyperlink ref="G38" r:id="rId77" display="javascript:__doPostBack('repeatAppraisals$ctl37$RemoveButn','')" xr:uid="{00000000-0004-0000-0F00-00004C000000}"/>
    <hyperlink ref="A39" r:id="rId78" display="https://sas.cmmiinstitute.com/AppSys/webmodules/Appraisals/asummary.aspx?a=17068" xr:uid="{00000000-0004-0000-0F00-00004D000000}"/>
    <hyperlink ref="G39" r:id="rId79" display="javascript:__doPostBack('repeatAppraisals$ctl38$RemoveButn','')" xr:uid="{00000000-0004-0000-0F00-00004E000000}"/>
    <hyperlink ref="A40" r:id="rId80" display="https://sas.cmmiinstitute.com/AppSys/webmodules/Appraisals/asummary.aspx?a=17118" xr:uid="{00000000-0004-0000-0F00-00004F000000}"/>
    <hyperlink ref="G40" r:id="rId81" display="javascript:__doPostBack('repeatAppraisals$ctl39$RemoveButn','')" xr:uid="{00000000-0004-0000-0F00-000050000000}"/>
    <hyperlink ref="A41" r:id="rId82" display="https://sas.cmmiinstitute.com/AppSys/webmodules/Appraisals/asummary.aspx?a=17360" xr:uid="{00000000-0004-0000-0F00-000051000000}"/>
    <hyperlink ref="G41" r:id="rId83" display="javascript:__doPostBack('repeatAppraisals$ctl40$RemoveButn','')" xr:uid="{00000000-0004-0000-0F00-000052000000}"/>
    <hyperlink ref="A42" r:id="rId84" display="https://sas.cmmiinstitute.com/AppSys/webmodules/Appraisals/asummary.aspx?a=17362" xr:uid="{00000000-0004-0000-0F00-000053000000}"/>
    <hyperlink ref="G42" r:id="rId85" display="javascript:__doPostBack('repeatAppraisals$ctl41$RemoveButn','')" xr:uid="{00000000-0004-0000-0F00-000054000000}"/>
    <hyperlink ref="A43" r:id="rId86" display="https://sas.cmmiinstitute.com/AppSys/webmodules/Appraisals/asummary.aspx?a=17363" xr:uid="{00000000-0004-0000-0F00-000055000000}"/>
    <hyperlink ref="G43" r:id="rId87" display="javascript:__doPostBack('repeatAppraisals$ctl42$RemoveButn','')" xr:uid="{00000000-0004-0000-0F00-000056000000}"/>
    <hyperlink ref="A44" r:id="rId88" display="https://sas.cmmiinstitute.com/AppSys/webmodules/Appraisals/asummary.aspx?a=17364" xr:uid="{00000000-0004-0000-0F00-000057000000}"/>
    <hyperlink ref="G44" r:id="rId89" display="javascript:__doPostBack('repeatAppraisals$ctl43$RemoveButn','')" xr:uid="{00000000-0004-0000-0F00-000058000000}"/>
    <hyperlink ref="A45" r:id="rId90" display="https://sas.cmmiinstitute.com/AppSys/webmodules/Appraisals/asummary.aspx?a=17668" xr:uid="{00000000-0004-0000-0F00-000059000000}"/>
    <hyperlink ref="G45" r:id="rId91" display="javascript:__doPostBack('repeatAppraisals$ctl44$RemoveButn','')" xr:uid="{00000000-0004-0000-0F00-00005A000000}"/>
    <hyperlink ref="A46" r:id="rId92" display="https://sas.cmmiinstitute.com/AppSys/webmodules/Appraisals/asummary.aspx?a=18116" xr:uid="{00000000-0004-0000-0F00-00005B000000}"/>
    <hyperlink ref="G46" r:id="rId93" display="javascript:__doPostBack('repeatAppraisals$ctl45$RemoveButn','')" xr:uid="{00000000-0004-0000-0F00-00005C000000}"/>
    <hyperlink ref="A47" r:id="rId94" display="https://sas.cmmiinstitute.com/AppSys/webmodules/Appraisals/asummary.aspx?a=18118" xr:uid="{00000000-0004-0000-0F00-00005D000000}"/>
    <hyperlink ref="G47" r:id="rId95" display="javascript:__doPostBack('repeatAppraisals$ctl46$RemoveButn','')" xr:uid="{00000000-0004-0000-0F00-00005E000000}"/>
    <hyperlink ref="A48" r:id="rId96" display="https://sas.cmmiinstitute.com/AppSys/webmodules/Appraisals/asummary.aspx?a=18119" xr:uid="{00000000-0004-0000-0F00-00005F000000}"/>
    <hyperlink ref="G48" r:id="rId97" display="javascript:__doPostBack('repeatAppraisals$ctl47$RemoveButn','')" xr:uid="{00000000-0004-0000-0F00-000060000000}"/>
    <hyperlink ref="A49" r:id="rId98" display="https://sas.cmmiinstitute.com/AppSys/webmodules/Appraisals/asummary.aspx?a=18293" xr:uid="{00000000-0004-0000-0F00-000061000000}"/>
    <hyperlink ref="G49" r:id="rId99" display="javascript:__doPostBack('repeatAppraisals$ctl48$RemoveButn','')" xr:uid="{00000000-0004-0000-0F00-000062000000}"/>
    <hyperlink ref="A50" r:id="rId100" display="https://sas.cmmiinstitute.com/AppSys/webmodules/Appraisals/asummary.aspx?a=18294" xr:uid="{00000000-0004-0000-0F00-000063000000}"/>
    <hyperlink ref="G50" r:id="rId101" display="javascript:__doPostBack('repeatAppraisals$ctl49$RemoveButn','')" xr:uid="{00000000-0004-0000-0F00-000064000000}"/>
    <hyperlink ref="A51" r:id="rId102" display="https://sas.cmmiinstitute.com/AppSys/webmodules/Appraisals/asummary.aspx?a=18522" xr:uid="{00000000-0004-0000-0F00-000065000000}"/>
    <hyperlink ref="G51" r:id="rId103" display="javascript:__doPostBack('repeatAppraisals$ctl50$RemoveButn','')" xr:uid="{00000000-0004-0000-0F00-000066000000}"/>
    <hyperlink ref="A52" r:id="rId104" display="https://sas.cmmiinstitute.com/AppSys/webmodules/Appraisals/asummary.aspx?a=19065" xr:uid="{00000000-0004-0000-0F00-000067000000}"/>
    <hyperlink ref="G52" r:id="rId105" display="javascript:__doPostBack('repeatAppraisals$ctl51$RemoveButn','')" xr:uid="{00000000-0004-0000-0F00-000068000000}"/>
    <hyperlink ref="A53" r:id="rId106" display="https://sas.cmmiinstitute.com/AppSys/webmodules/Appraisals/asummary.aspx?a=19066" xr:uid="{00000000-0004-0000-0F00-000069000000}"/>
    <hyperlink ref="G53" r:id="rId107" display="javascript:__doPostBack('repeatAppraisals$ctl52$RemoveButn','')" xr:uid="{00000000-0004-0000-0F00-00006A000000}"/>
    <hyperlink ref="A54" r:id="rId108" display="https://sas.cmmiinstitute.com/AppSys/webmodules/Appraisals/asummary.aspx?a=19494" xr:uid="{00000000-0004-0000-0F00-00006B000000}"/>
    <hyperlink ref="G54" r:id="rId109" display="javascript:__doPostBack('repeatAppraisals$ctl53$RemoveButn','')" xr:uid="{00000000-0004-0000-0F00-00006C000000}"/>
    <hyperlink ref="A55" r:id="rId110" display="https://sas.cmmiinstitute.com/AppSys/webmodules/Appraisals/asummary.aspx?a=20398" xr:uid="{00000000-0004-0000-0F00-00006D000000}"/>
    <hyperlink ref="G55" r:id="rId111" display="javascript:__doPostBack('repeatAppraisals$ctl54$RemoveButn','')" xr:uid="{00000000-0004-0000-0F00-00006E000000}"/>
    <hyperlink ref="A56" r:id="rId112" display="https://sas.cmmiinstitute.com/AppSys/webmodules/Appraisals/asummary.aspx?a=20401" xr:uid="{00000000-0004-0000-0F00-00006F000000}"/>
    <hyperlink ref="G56" r:id="rId113" display="javascript:__doPostBack('repeatAppraisals$ctl55$RemoveButn','')" xr:uid="{00000000-0004-0000-0F00-000070000000}"/>
    <hyperlink ref="A57" r:id="rId114" display="https://sas.cmmiinstitute.com/AppSys/webmodules/Appraisals/asummary.aspx?a=20402" xr:uid="{00000000-0004-0000-0F00-000071000000}"/>
    <hyperlink ref="G57" r:id="rId115" display="javascript:__doPostBack('repeatAppraisals$ctl56$RemoveButn','')" xr:uid="{00000000-0004-0000-0F00-000072000000}"/>
    <hyperlink ref="A58" r:id="rId116" display="https://sas.cmmiinstitute.com/AppSys/webmodules/Appraisals/asummary.aspx?a=20403" xr:uid="{00000000-0004-0000-0F00-000073000000}"/>
    <hyperlink ref="G58" r:id="rId117" display="javascript:__doPostBack('repeatAppraisals$ctl57$RemoveButn','')" xr:uid="{00000000-0004-0000-0F00-000074000000}"/>
    <hyperlink ref="A59" r:id="rId118" display="https://sas.cmmiinstitute.com/AppSys/webmodules/Appraisals/asummary.aspx?a=20404" xr:uid="{00000000-0004-0000-0F00-000075000000}"/>
    <hyperlink ref="G59" r:id="rId119" display="javascript:__doPostBack('repeatAppraisals$ctl58$RemoveButn','')" xr:uid="{00000000-0004-0000-0F00-000076000000}"/>
    <hyperlink ref="A60" r:id="rId120" display="https://sas.cmmiinstitute.com/AppSys/webmodules/Appraisals/asummary.aspx?a=20982" xr:uid="{00000000-0004-0000-0F00-000077000000}"/>
    <hyperlink ref="G60" r:id="rId121" display="javascript:__doPostBack('repeatAppraisals$ctl59$RemoveButn','')" xr:uid="{00000000-0004-0000-0F00-000078000000}"/>
    <hyperlink ref="A61" r:id="rId122" display="https://sas.cmmiinstitute.com/AppSys/webmodules/Appraisals/asummary.aspx?a=20983" xr:uid="{00000000-0004-0000-0F00-000079000000}"/>
    <hyperlink ref="G61" r:id="rId123" display="javascript:__doPostBack('repeatAppraisals$ctl60$RemoveButn','')" xr:uid="{00000000-0004-0000-0F00-00007A000000}"/>
    <hyperlink ref="A62" r:id="rId124" display="https://sas.cmmiinstitute.com/AppSys/webmodules/Appraisals/asummary.aspx?a=20984" xr:uid="{00000000-0004-0000-0F00-00007B000000}"/>
    <hyperlink ref="G62" r:id="rId125" display="javascript:__doPostBack('repeatAppraisals$ctl61$RemoveButn','')" xr:uid="{00000000-0004-0000-0F00-00007C000000}"/>
    <hyperlink ref="A63" r:id="rId126" display="https://sas.cmmiinstitute.com/AppSys/webmodules/Appraisals/asummary.aspx?a=21674" xr:uid="{00000000-0004-0000-0F00-00007D000000}"/>
    <hyperlink ref="G63" r:id="rId127" display="javascript:__doPostBack('repeatAppraisals$ctl62$RemoveButn','')" xr:uid="{00000000-0004-0000-0F00-00007E000000}"/>
    <hyperlink ref="A64" r:id="rId128" display="https://sas.cmmiinstitute.com/AppSys/webmodules/Appraisals/asummary.aspx?a=21675" xr:uid="{00000000-0004-0000-0F00-00007F000000}"/>
    <hyperlink ref="G64" r:id="rId129" display="javascript:__doPostBack('repeatAppraisals$ctl63$RemoveButn','')" xr:uid="{00000000-0004-0000-0F00-000080000000}"/>
    <hyperlink ref="A65" r:id="rId130" display="https://sas.cmmiinstitute.com/AppSys/webmodules/Appraisals/asummary.aspx?a=21863" xr:uid="{00000000-0004-0000-0F00-000081000000}"/>
    <hyperlink ref="G65" r:id="rId131" display="javascript:__doPostBack('repeatAppraisals$ctl64$RemoveButn','')" xr:uid="{00000000-0004-0000-0F00-000082000000}"/>
    <hyperlink ref="A66" r:id="rId132" display="https://sas.cmmiinstitute.com/AppSys/webmodules/Appraisals/asummary.aspx?a=21864" xr:uid="{00000000-0004-0000-0F00-000083000000}"/>
    <hyperlink ref="G66" r:id="rId133" display="javascript:__doPostBack('repeatAppraisals$ctl65$RemoveButn','')" xr:uid="{00000000-0004-0000-0F00-000084000000}"/>
    <hyperlink ref="A67" r:id="rId134" display="https://sas.cmmiinstitute.com/AppSys/webmodules/Appraisals/asummary.aspx?a=21911" xr:uid="{00000000-0004-0000-0F00-000085000000}"/>
    <hyperlink ref="G67" r:id="rId135" display="javascript:__doPostBack('repeatAppraisals$ctl66$RemoveButn','')" xr:uid="{00000000-0004-0000-0F00-000086000000}"/>
    <hyperlink ref="A68" r:id="rId136" display="https://sas.cmmiinstitute.com/AppSys/webmodules/Appraisals/asummary.aspx?a=21959" xr:uid="{00000000-0004-0000-0F00-000087000000}"/>
    <hyperlink ref="G68" r:id="rId137" display="javascript:__doPostBack('repeatAppraisals$ctl67$RemoveButn','')" xr:uid="{00000000-0004-0000-0F00-000088000000}"/>
    <hyperlink ref="A69" r:id="rId138" display="https://sas.cmmiinstitute.com/AppSys/webmodules/Appraisals/asummary.aspx?a=22005" xr:uid="{00000000-0004-0000-0F00-000089000000}"/>
    <hyperlink ref="G69" r:id="rId139" display="javascript:__doPostBack('repeatAppraisals$ctl68$RemoveButn','')" xr:uid="{00000000-0004-0000-0F00-00008A000000}"/>
    <hyperlink ref="A70" r:id="rId140" display="https://sas.cmmiinstitute.com/AppSys/webmodules/Appraisals/asummary.aspx?a=22006" xr:uid="{00000000-0004-0000-0F00-00008B000000}"/>
    <hyperlink ref="G70" r:id="rId141" display="javascript:__doPostBack('repeatAppraisals$ctl69$RemoveButn','')" xr:uid="{00000000-0004-0000-0F00-00008C000000}"/>
    <hyperlink ref="A71" r:id="rId142" display="https://sas.cmmiinstitute.com/AppSys/webmodules/Appraisals/asummary.aspx?a=22244" xr:uid="{00000000-0004-0000-0F00-00008D000000}"/>
    <hyperlink ref="G71" r:id="rId143" display="javascript:__doPostBack('repeatAppraisals$ctl70$RemoveButn','')" xr:uid="{00000000-0004-0000-0F00-00008E000000}"/>
    <hyperlink ref="A72" r:id="rId144" display="https://sas.cmmiinstitute.com/AppSys/webmodules/Appraisals/asummary.aspx?a=22245" xr:uid="{00000000-0004-0000-0F00-00008F000000}"/>
    <hyperlink ref="G72" r:id="rId145" display="javascript:__doPostBack('repeatAppraisals$ctl71$RemoveButn','')" xr:uid="{00000000-0004-0000-0F00-000090000000}"/>
    <hyperlink ref="A73" r:id="rId146" display="https://sas.cmmiinstitute.com/AppSys/webmodules/Appraisals/asummary.aspx?a=22246" xr:uid="{00000000-0004-0000-0F00-000091000000}"/>
    <hyperlink ref="G73" r:id="rId147" display="javascript:__doPostBack('repeatAppraisals$ctl72$RemoveButn','')" xr:uid="{00000000-0004-0000-0F00-000092000000}"/>
    <hyperlink ref="A74" r:id="rId148" display="https://sas.cmmiinstitute.com/AppSys/webmodules/Appraisals/asummary.aspx?a=22673" xr:uid="{00000000-0004-0000-0F00-000093000000}"/>
    <hyperlink ref="G74" r:id="rId149" display="javascript:__doPostBack('repeatAppraisals$ctl73$RemoveButn','')" xr:uid="{00000000-0004-0000-0F00-000094000000}"/>
    <hyperlink ref="A75" r:id="rId150" display="https://sas.cmmiinstitute.com/AppSys/webmodules/Appraisals/asummary.aspx?a=22674" xr:uid="{00000000-0004-0000-0F00-000095000000}"/>
    <hyperlink ref="G75" r:id="rId151" display="javascript:__doPostBack('repeatAppraisals$ctl74$RemoveButn','')" xr:uid="{00000000-0004-0000-0F00-000096000000}"/>
    <hyperlink ref="A76" r:id="rId152" display="https://sas.cmmiinstitute.com/AppSys/webmodules/Appraisals/asummary.aspx?a=22676" xr:uid="{00000000-0004-0000-0F00-000097000000}"/>
    <hyperlink ref="G76" r:id="rId153" display="javascript:__doPostBack('repeatAppraisals$ctl75$RemoveButn','')" xr:uid="{00000000-0004-0000-0F00-000098000000}"/>
    <hyperlink ref="A77" r:id="rId154" display="https://sas.cmmiinstitute.com/AppSys/webmodules/Appraisals/asummary.aspx?a=22797" xr:uid="{00000000-0004-0000-0F00-000099000000}"/>
    <hyperlink ref="G77" r:id="rId155" display="javascript:__doPostBack('repeatAppraisals$ctl76$RemoveButn','')" xr:uid="{00000000-0004-0000-0F00-00009A000000}"/>
    <hyperlink ref="A78" r:id="rId156" display="https://sas.cmmiinstitute.com/AppSys/webmodules/Appraisals/asummary.aspx?a=23200" xr:uid="{00000000-0004-0000-0F00-00009B000000}"/>
    <hyperlink ref="G78" r:id="rId157" display="javascript:__doPostBack('repeatAppraisals$ctl77$RemoveButn','')" xr:uid="{00000000-0004-0000-0F00-00009C000000}"/>
    <hyperlink ref="A79" r:id="rId158" display="https://sas.cmmiinstitute.com/AppSys/webmodules/Appraisals/asummary.aspx?a=23201" xr:uid="{00000000-0004-0000-0F00-00009D000000}"/>
    <hyperlink ref="G79" r:id="rId159" display="javascript:__doPostBack('repeatAppraisals$ctl78$RemoveButn','')" xr:uid="{00000000-0004-0000-0F00-00009E000000}"/>
    <hyperlink ref="A80" r:id="rId160" display="https://sas.cmmiinstitute.com/AppSys/webmodules/Appraisals/asummary.aspx?a=23440" xr:uid="{00000000-0004-0000-0F00-00009F000000}"/>
    <hyperlink ref="G80" r:id="rId161" display="javascript:__doPostBack('repeatAppraisals$ctl79$RemoveButn','')" xr:uid="{00000000-0004-0000-0F00-0000A0000000}"/>
    <hyperlink ref="A81" r:id="rId162" display="https://sas.cmmiinstitute.com/AppSys/webmodules/Appraisals/asummary.aspx?a=23991" xr:uid="{00000000-0004-0000-0F00-0000A1000000}"/>
    <hyperlink ref="G81" r:id="rId163" display="javascript:__doPostBack('repeatAppraisals$ctl80$RemoveButn','')" xr:uid="{00000000-0004-0000-0F00-0000A2000000}"/>
    <hyperlink ref="A82" r:id="rId164" display="https://sas.cmmiinstitute.com/AppSys/webmodules/Appraisals/asummary.aspx?a=23992" xr:uid="{00000000-0004-0000-0F00-0000A3000000}"/>
    <hyperlink ref="G82" r:id="rId165" display="javascript:__doPostBack('repeatAppraisals$ctl81$RemoveButn','')" xr:uid="{00000000-0004-0000-0F00-0000A4000000}"/>
    <hyperlink ref="A83" r:id="rId166" display="https://sas.cmmiinstitute.com/AppSys/webmodules/Appraisals/asummary.aspx?a=23993" xr:uid="{00000000-0004-0000-0F00-0000A5000000}"/>
    <hyperlink ref="G83" r:id="rId167" display="javascript:__doPostBack('repeatAppraisals$ctl82$RemoveButn','')" xr:uid="{00000000-0004-0000-0F00-0000A6000000}"/>
    <hyperlink ref="A84" r:id="rId168" display="https://sas.cmmiinstitute.com/AppSys/webmodules/Appraisals/asummary.aspx?a=23994" xr:uid="{00000000-0004-0000-0F00-0000A7000000}"/>
    <hyperlink ref="G84" r:id="rId169" display="javascript:__doPostBack('repeatAppraisals$ctl83$RemoveButn','')" xr:uid="{00000000-0004-0000-0F00-0000A8000000}"/>
    <hyperlink ref="A85" r:id="rId170" display="https://sas.cmmiinstitute.com/AppSys/webmodules/Appraisals/asummary.aspx?a=23995" xr:uid="{00000000-0004-0000-0F00-0000A9000000}"/>
    <hyperlink ref="G85" r:id="rId171" display="javascript:__doPostBack('repeatAppraisals$ctl84$RemoveButn','')" xr:uid="{00000000-0004-0000-0F00-0000AA000000}"/>
    <hyperlink ref="A86" r:id="rId172" display="https://sas.cmmiinstitute.com/AppSys/webmodules/Appraisals/asummary.aspx?a=23996" xr:uid="{00000000-0004-0000-0F00-0000AB000000}"/>
    <hyperlink ref="G86" r:id="rId173" display="javascript:__doPostBack('repeatAppraisals$ctl85$RemoveButn','')" xr:uid="{00000000-0004-0000-0F00-0000AC000000}"/>
    <hyperlink ref="A87" r:id="rId174" display="https://sas.cmmiinstitute.com/AppSys/webmodules/Appraisals/asummary.aspx?a=25333" xr:uid="{00000000-0004-0000-0F00-0000AD000000}"/>
    <hyperlink ref="G87" r:id="rId175" display="javascript:__doPostBack('repeatAppraisals$ctl86$RemoveButn','')" xr:uid="{00000000-0004-0000-0F00-0000AE000000}"/>
    <hyperlink ref="A88" r:id="rId176" display="https://sas.cmmiinstitute.com/AppSys/webmodules/Appraisals/asummary.aspx?a=25666" xr:uid="{00000000-0004-0000-0F00-0000AF000000}"/>
    <hyperlink ref="G88" r:id="rId177" display="javascript:__doPostBack('repeatAppraisals$ctl87$RemoveButn','')" xr:uid="{00000000-0004-0000-0F00-0000B0000000}"/>
    <hyperlink ref="A89" r:id="rId178" display="https://sas.cmmiinstitute.com/AppSys/webmodules/Appraisals/asummary.aspx?a=25667" xr:uid="{00000000-0004-0000-0F00-0000B1000000}"/>
    <hyperlink ref="G89" r:id="rId179" display="javascript:__doPostBack('repeatAppraisals$ctl88$RemoveButn','')" xr:uid="{00000000-0004-0000-0F00-0000B2000000}"/>
    <hyperlink ref="A90" r:id="rId180" display="https://sas.cmmiinstitute.com/AppSys/webmodules/Appraisals/asummary.aspx?a=26689" xr:uid="{00000000-0004-0000-0F00-0000B3000000}"/>
    <hyperlink ref="G90" r:id="rId181" display="javascript:__doPostBack('repeatAppraisals$ctl89$RemoveButn','')" xr:uid="{00000000-0004-0000-0F00-0000B4000000}"/>
    <hyperlink ref="A91" r:id="rId182" display="https://sas.cmmiinstitute.com/AppSys/webmodules/Appraisals/asummary.aspx?a=26690" xr:uid="{00000000-0004-0000-0F00-0000B5000000}"/>
    <hyperlink ref="G91" r:id="rId183" display="javascript:__doPostBack('repeatAppraisals$ctl90$RemoveButn','')" xr:uid="{00000000-0004-0000-0F00-0000B6000000}"/>
    <hyperlink ref="A92" r:id="rId184" display="https://sas.cmmiinstitute.com/AppSys/webmodules/Appraisals/asummary.aspx?a=26691" xr:uid="{00000000-0004-0000-0F00-0000B7000000}"/>
    <hyperlink ref="G92" r:id="rId185" display="javascript:__doPostBack('repeatAppraisals$ctl91$RemoveButn','')" xr:uid="{00000000-0004-0000-0F00-0000B8000000}"/>
    <hyperlink ref="A93" r:id="rId186" display="https://sas.cmmiinstitute.com/AppSys/webmodules/Appraisals/asummary.aspx?a=26838" xr:uid="{00000000-0004-0000-0F00-0000B9000000}"/>
    <hyperlink ref="G93" r:id="rId187" display="javascript:__doPostBack('repeatAppraisals$ctl92$RemoveButn','')" xr:uid="{00000000-0004-0000-0F00-0000BA000000}"/>
    <hyperlink ref="A94" r:id="rId188" display="https://sas.cmmiinstitute.com/AppSys/webmodules/Appraisals/asummary.aspx?a=27214" xr:uid="{00000000-0004-0000-0F00-0000BB000000}"/>
    <hyperlink ref="G94" r:id="rId189" display="javascript:__doPostBack('repeatAppraisals$ctl93$RemoveButn','')" xr:uid="{00000000-0004-0000-0F00-0000BC000000}"/>
    <hyperlink ref="A95" r:id="rId190" display="https://sas.cmmiinstitute.com/AppSys/webmodules/Appraisals/asummary.aspx?a=27334" xr:uid="{00000000-0004-0000-0F00-0000BD000000}"/>
    <hyperlink ref="G95" r:id="rId191" display="javascript:__doPostBack('repeatAppraisals$ctl94$RemoveButn','')" xr:uid="{00000000-0004-0000-0F00-0000BE000000}"/>
    <hyperlink ref="A96" r:id="rId192" display="https://sas.cmmiinstitute.com/AppSys/webmodules/Appraisals/asummary.aspx?a=27335" xr:uid="{00000000-0004-0000-0F00-0000BF000000}"/>
    <hyperlink ref="G96" r:id="rId193" display="javascript:__doPostBack('repeatAppraisals$ctl95$RemoveButn','')" xr:uid="{00000000-0004-0000-0F00-0000C0000000}"/>
    <hyperlink ref="A97" r:id="rId194" display="https://sas.cmmiinstitute.com/AppSys/webmodules/Appraisals/asummary.aspx?a=27336" xr:uid="{00000000-0004-0000-0F00-0000C1000000}"/>
    <hyperlink ref="G97" r:id="rId195" display="javascript:__doPostBack('repeatAppraisals$ctl96$RemoveButn','')" xr:uid="{00000000-0004-0000-0F00-0000C2000000}"/>
    <hyperlink ref="A98" r:id="rId196" display="https://sas.cmmiinstitute.com/AppSys/webmodules/Appraisals/asummary.aspx?a=27768" xr:uid="{00000000-0004-0000-0F00-0000C3000000}"/>
    <hyperlink ref="G98" r:id="rId197" display="javascript:__doPostBack('repeatAppraisals$ctl97$RemoveButn','')" xr:uid="{00000000-0004-0000-0F00-0000C4000000}"/>
    <hyperlink ref="A99" r:id="rId198" display="https://sas.cmmiinstitute.com/AppSys/webmodules/Appraisals/asummary.aspx?a=27865" xr:uid="{00000000-0004-0000-0F00-0000C5000000}"/>
    <hyperlink ref="G99" r:id="rId199" display="javascript:__doPostBack('repeatAppraisals$ctl98$RemoveButn','')" xr:uid="{00000000-0004-0000-0F00-0000C6000000}"/>
    <hyperlink ref="A100" r:id="rId200" display="https://sas.cmmiinstitute.com/AppSys/webmodules/Appraisals/asummary.aspx?a=27968" xr:uid="{00000000-0004-0000-0F00-0000C7000000}"/>
    <hyperlink ref="G100" r:id="rId201" display="javascript:__doPostBack('repeatAppraisals$ctl99$RemoveButn','')" xr:uid="{00000000-0004-0000-0F00-0000C8000000}"/>
    <hyperlink ref="A101" r:id="rId202" display="https://sas.cmmiinstitute.com/AppSys/webmodules/Appraisals/asummary.aspx?a=27969" xr:uid="{00000000-0004-0000-0F00-0000C9000000}"/>
    <hyperlink ref="G101" r:id="rId203" display="javascript:__doPostBack('repeatAppraisals$ctl100$RemoveButn','')" xr:uid="{00000000-0004-0000-0F00-0000CA000000}"/>
    <hyperlink ref="A102" r:id="rId204" display="https://sas.cmmiinstitute.com/AppSys/webmodules/Appraisals/asummary.aspx?a=28158" xr:uid="{00000000-0004-0000-0F00-0000CB000000}"/>
    <hyperlink ref="G102" r:id="rId205" display="javascript:__doPostBack('repeatAppraisals$ctl101$RemoveButn','')" xr:uid="{00000000-0004-0000-0F00-0000CC000000}"/>
    <hyperlink ref="A103" r:id="rId206" display="https://sas.cmmiinstitute.com/AppSys/webmodules/Appraisals/asummary.aspx?a=28159" xr:uid="{00000000-0004-0000-0F00-0000CD000000}"/>
    <hyperlink ref="G103" r:id="rId207" display="javascript:__doPostBack('repeatAppraisals$ctl102$RemoveButn','')" xr:uid="{00000000-0004-0000-0F00-0000CE000000}"/>
    <hyperlink ref="A104" r:id="rId208" display="https://sas.cmmiinstitute.com/AppSys/webmodules/Appraisals/asummary.aspx?a=28160" xr:uid="{00000000-0004-0000-0F00-0000CF000000}"/>
    <hyperlink ref="G104" r:id="rId209" display="javascript:__doPostBack('repeatAppraisals$ctl103$RemoveButn','')" xr:uid="{00000000-0004-0000-0F00-0000D0000000}"/>
    <hyperlink ref="A105" r:id="rId210" display="https://sas.cmmiinstitute.com/AppSys/webmodules/Appraisals/asummary.aspx?a=28644" xr:uid="{00000000-0004-0000-0F00-0000D1000000}"/>
    <hyperlink ref="G105" r:id="rId211" display="javascript:__doPostBack('repeatAppraisals$ctl104$RemoveButn','')" xr:uid="{00000000-0004-0000-0F00-0000D2000000}"/>
    <hyperlink ref="A106" r:id="rId212" display="https://sas.cmmiinstitute.com/AppSys/webmodules/Appraisals/asummary.aspx?a=28645" xr:uid="{00000000-0004-0000-0F00-0000D3000000}"/>
    <hyperlink ref="G106" r:id="rId213" display="javascript:__doPostBack('repeatAppraisals$ctl105$RemoveButn','')" xr:uid="{00000000-0004-0000-0F00-0000D4000000}"/>
    <hyperlink ref="A107" r:id="rId214" display="https://sas.cmmiinstitute.com/AppSys/webmodules/Appraisals/asummary.aspx?a=28646" xr:uid="{00000000-0004-0000-0F00-0000D5000000}"/>
    <hyperlink ref="G107" r:id="rId215" display="javascript:__doPostBack('repeatAppraisals$ctl106$RemoveButn','')" xr:uid="{00000000-0004-0000-0F00-0000D6000000}"/>
    <hyperlink ref="A108" r:id="rId216" display="https://sas.cmmiinstitute.com/AppSys/webmodules/Appraisals/asummary.aspx?a=28647" xr:uid="{00000000-0004-0000-0F00-0000D7000000}"/>
    <hyperlink ref="G108" r:id="rId217" display="javascript:__doPostBack('repeatAppraisals$ctl107$RemoveButn','')" xr:uid="{00000000-0004-0000-0F00-0000D8000000}"/>
    <hyperlink ref="A109" r:id="rId218" display="https://sas.cmmiinstitute.com/AppSys/webmodules/Appraisals/asummary.aspx?a=28648" xr:uid="{00000000-0004-0000-0F00-0000D9000000}"/>
    <hyperlink ref="G109" r:id="rId219" display="javascript:__doPostBack('repeatAppraisals$ctl108$RemoveButn','')" xr:uid="{00000000-0004-0000-0F00-0000DA000000}"/>
    <hyperlink ref="A110" r:id="rId220" display="https://sas.cmmiinstitute.com/AppSys/webmodules/Appraisals/asummary.aspx?a=28803" xr:uid="{00000000-0004-0000-0F00-0000DB000000}"/>
    <hyperlink ref="G110" r:id="rId221" display="javascript:__doPostBack('repeatAppraisals$ctl109$RemoveButn','')" xr:uid="{00000000-0004-0000-0F00-0000DC000000}"/>
    <hyperlink ref="A111" r:id="rId222" display="https://sas.cmmiinstitute.com/AppSys/webmodules/Appraisals/asummary.aspx?a=28804" xr:uid="{00000000-0004-0000-0F00-0000DD000000}"/>
    <hyperlink ref="G111" r:id="rId223" display="javascript:__doPostBack('repeatAppraisals$ctl110$RemoveButn','')" xr:uid="{00000000-0004-0000-0F00-0000DE000000}"/>
    <hyperlink ref="A112" r:id="rId224" display="https://sas.cmmiinstitute.com/AppSys/webmodules/Appraisals/asummary.aspx?a=28805" xr:uid="{00000000-0004-0000-0F00-0000DF000000}"/>
    <hyperlink ref="G112" r:id="rId225" display="javascript:__doPostBack('repeatAppraisals$ctl111$RemoveButn','')" xr:uid="{00000000-0004-0000-0F00-0000E0000000}"/>
    <hyperlink ref="A113" r:id="rId226" display="https://sas.cmmiinstitute.com/AppSys/webmodules/Appraisals/asummary.aspx?a=29673" xr:uid="{00000000-0004-0000-0F00-0000E1000000}"/>
    <hyperlink ref="G113" r:id="rId227" display="javascript:__doPostBack('repeatAppraisals$ctl112$RemoveButn','')" xr:uid="{00000000-0004-0000-0F00-0000E2000000}"/>
    <hyperlink ref="A114" r:id="rId228" display="https://sas.cmmiinstitute.com/AppSys/webmodules/Appraisals/asummary.aspx?a=30121" xr:uid="{00000000-0004-0000-0F00-0000E3000000}"/>
    <hyperlink ref="G114" r:id="rId229" display="javascript:__doPostBack('repeatAppraisals$ctl113$RemoveButn','')" xr:uid="{00000000-0004-0000-0F00-0000E4000000}"/>
    <hyperlink ref="A115" r:id="rId230" display="https://sas.cmmiinstitute.com/AppSys/webmodules/Appraisals/asummary.aspx?a=30122" xr:uid="{00000000-0004-0000-0F00-0000E5000000}"/>
    <hyperlink ref="G115" r:id="rId231" display="javascript:__doPostBack('repeatAppraisals$ctl114$RemoveButn','')" xr:uid="{00000000-0004-0000-0F00-0000E6000000}"/>
    <hyperlink ref="A116" r:id="rId232" display="https://sas.cmmiinstitute.com/AppSys/webmodules/Appraisals/asummary.aspx?a=31051" xr:uid="{00000000-0004-0000-0F00-0000E7000000}"/>
    <hyperlink ref="G116" r:id="rId233" display="javascript:__doPostBack('repeatAppraisals$ctl115$RemoveButn','')" xr:uid="{00000000-0004-0000-0F00-0000E8000000}"/>
    <hyperlink ref="A117" r:id="rId234" display="https://sas.cmmiinstitute.com/AppSys/webmodules/Appraisals/asummary.aspx?a=31052" xr:uid="{00000000-0004-0000-0F00-0000E9000000}"/>
    <hyperlink ref="G117" r:id="rId235" display="javascript:__doPostBack('repeatAppraisals$ctl116$RemoveButn','')" xr:uid="{00000000-0004-0000-0F00-0000EA000000}"/>
    <hyperlink ref="A118" r:id="rId236" display="https://sas.cmmiinstitute.com/AppSys/webmodules/Appraisals/asummary.aspx?a=31298" xr:uid="{00000000-0004-0000-0F00-0000EB000000}"/>
    <hyperlink ref="G118" r:id="rId237" display="javascript:__doPostBack('repeatAppraisals$ctl117$RemoveButn','')" xr:uid="{00000000-0004-0000-0F00-0000EC000000}"/>
    <hyperlink ref="A119" r:id="rId238" display="https://sas.cmmiinstitute.com/AppSys/webmodules/Appraisals/asummary.aspx?a=31299" xr:uid="{00000000-0004-0000-0F00-0000ED000000}"/>
    <hyperlink ref="G119" r:id="rId239" display="javascript:__doPostBack('repeatAppraisals$ctl118$RemoveButn','')" xr:uid="{00000000-0004-0000-0F00-0000EE000000}"/>
    <hyperlink ref="A120" r:id="rId240" display="https://sas.cmmiinstitute.com/AppSys/webmodules/Appraisals/asummary.aspx?a=32055" xr:uid="{00000000-0004-0000-0F00-0000EF000000}"/>
    <hyperlink ref="G120" r:id="rId241" display="javascript:__doPostBack('repeatAppraisals$ctl119$RemoveButn','')" xr:uid="{00000000-0004-0000-0F00-0000F0000000}"/>
    <hyperlink ref="A121" r:id="rId242" display="https://sas.cmmiinstitute.com/AppSys/webmodules/Appraisals/asummary.aspx?a=32457" xr:uid="{00000000-0004-0000-0F00-0000F1000000}"/>
  </hyperlinks>
  <pageMargins left="0.7" right="0.7" top="0.75" bottom="0.75" header="0.3" footer="0.3"/>
  <pageSetup paperSize="9" orientation="portrait" r:id="rId24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C15"/>
  <sheetViews>
    <sheetView workbookViewId="0">
      <selection activeCell="G23" sqref="G23"/>
    </sheetView>
  </sheetViews>
  <sheetFormatPr defaultColWidth="9.19921875" defaultRowHeight="13.15" x14ac:dyDescent="0.4"/>
  <cols>
    <col min="1" max="1" width="9.19921875" style="1"/>
    <col min="2" max="2" width="8.53125" style="1" customWidth="1"/>
    <col min="3" max="16384" width="9.19921875" style="1"/>
  </cols>
  <sheetData>
    <row r="4" spans="2:3" x14ac:dyDescent="0.4">
      <c r="B4" s="1" t="s">
        <v>6</v>
      </c>
      <c r="C4" s="1">
        <v>1</v>
      </c>
    </row>
    <row r="5" spans="2:3" x14ac:dyDescent="0.4">
      <c r="B5" s="1" t="s">
        <v>7</v>
      </c>
      <c r="C5" s="1">
        <f>C4+1</f>
        <v>2</v>
      </c>
    </row>
    <row r="6" spans="2:3" x14ac:dyDescent="0.4">
      <c r="B6" s="1" t="s">
        <v>8</v>
      </c>
      <c r="C6" s="1">
        <f t="shared" ref="C6:C15" si="0">C5+1</f>
        <v>3</v>
      </c>
    </row>
    <row r="7" spans="2:3" x14ac:dyDescent="0.4">
      <c r="B7" s="1" t="s">
        <v>12</v>
      </c>
      <c r="C7" s="1">
        <f t="shared" si="0"/>
        <v>4</v>
      </c>
    </row>
    <row r="8" spans="2:3" x14ac:dyDescent="0.4">
      <c r="B8" s="1" t="s">
        <v>5</v>
      </c>
      <c r="C8" s="1">
        <f t="shared" si="0"/>
        <v>5</v>
      </c>
    </row>
    <row r="9" spans="2:3" x14ac:dyDescent="0.4">
      <c r="B9" s="1" t="s">
        <v>13</v>
      </c>
      <c r="C9" s="1">
        <f t="shared" si="0"/>
        <v>6</v>
      </c>
    </row>
    <row r="10" spans="2:3" x14ac:dyDescent="0.4">
      <c r="B10" s="1" t="s">
        <v>9</v>
      </c>
      <c r="C10" s="1">
        <f t="shared" si="0"/>
        <v>7</v>
      </c>
    </row>
    <row r="11" spans="2:3" x14ac:dyDescent="0.4">
      <c r="B11" s="1" t="s">
        <v>10</v>
      </c>
      <c r="C11" s="1">
        <f t="shared" si="0"/>
        <v>8</v>
      </c>
    </row>
    <row r="12" spans="2:3" x14ac:dyDescent="0.4">
      <c r="B12" s="1" t="s">
        <v>11</v>
      </c>
      <c r="C12" s="1">
        <f t="shared" si="0"/>
        <v>9</v>
      </c>
    </row>
    <row r="13" spans="2:3" x14ac:dyDescent="0.4">
      <c r="B13" s="1" t="s">
        <v>14</v>
      </c>
      <c r="C13" s="1">
        <f t="shared" si="0"/>
        <v>10</v>
      </c>
    </row>
    <row r="14" spans="2:3" x14ac:dyDescent="0.4">
      <c r="B14" s="1" t="s">
        <v>15</v>
      </c>
      <c r="C14" s="1">
        <f t="shared" si="0"/>
        <v>11</v>
      </c>
    </row>
    <row r="15" spans="2:3" x14ac:dyDescent="0.4">
      <c r="B15" s="1" t="s">
        <v>16</v>
      </c>
      <c r="C15" s="1">
        <f t="shared" si="0"/>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2:W107"/>
  <sheetViews>
    <sheetView showGridLines="0" zoomScale="90" zoomScaleNormal="90" zoomScaleSheetLayoutView="100" workbookViewId="0">
      <selection activeCell="E87" sqref="E87:H87"/>
    </sheetView>
  </sheetViews>
  <sheetFormatPr defaultColWidth="9.19921875" defaultRowHeight="13.15" x14ac:dyDescent="0.4"/>
  <cols>
    <col min="1" max="1" width="7.73046875" style="1" customWidth="1"/>
    <col min="2" max="2" width="2.53125" style="1" customWidth="1"/>
    <col min="3" max="9" width="4.19921875" style="1" customWidth="1"/>
    <col min="10" max="10" width="1.73046875" style="1" customWidth="1"/>
    <col min="11" max="11" width="47.19921875" style="1" customWidth="1"/>
    <col min="12" max="12" width="2.53125" style="1" customWidth="1"/>
    <col min="13" max="13" width="21.73046875" style="19" customWidth="1"/>
    <col min="14" max="14" width="1.73046875" style="1" customWidth="1"/>
    <col min="15" max="15" width="11.73046875" style="19" bestFit="1" customWidth="1"/>
    <col min="16" max="16" width="11" style="61" bestFit="1" customWidth="1"/>
    <col min="17" max="17" width="11.265625" style="32" bestFit="1" customWidth="1"/>
    <col min="18" max="18" width="10.265625" style="61" bestFit="1" customWidth="1"/>
    <col min="19" max="19" width="9.73046875" style="1" bestFit="1" customWidth="1"/>
    <col min="20" max="16384" width="9.19921875" style="1"/>
  </cols>
  <sheetData>
    <row r="2" spans="1:23" ht="21.75" customHeight="1" x14ac:dyDescent="0.4">
      <c r="C2" s="481">
        <v>2017</v>
      </c>
      <c r="D2" s="481"/>
      <c r="E2" s="481"/>
      <c r="F2" s="481"/>
      <c r="G2" s="481"/>
      <c r="H2" s="481"/>
      <c r="I2" s="481"/>
      <c r="J2" s="481"/>
      <c r="O2" s="19" t="s">
        <v>116</v>
      </c>
    </row>
    <row r="3" spans="1:23" ht="9" customHeight="1" x14ac:dyDescent="0.4">
      <c r="C3" s="144"/>
      <c r="D3" s="144"/>
      <c r="E3" s="144"/>
      <c r="F3" s="144"/>
      <c r="G3" s="144"/>
      <c r="H3" s="144"/>
      <c r="I3" s="144"/>
      <c r="J3" s="144"/>
      <c r="O3" s="1"/>
    </row>
    <row r="4" spans="1:23" ht="18.75" customHeight="1" x14ac:dyDescent="0.65">
      <c r="A4" s="5" t="s">
        <v>6</v>
      </c>
      <c r="B4" s="5">
        <f>VLOOKUP(A4,Sheet1!$B$4:$C$15,2,FALSE)</f>
        <v>1</v>
      </c>
      <c r="C4" s="145" t="s">
        <v>0</v>
      </c>
      <c r="D4" s="146" t="s">
        <v>1</v>
      </c>
      <c r="E4" s="146" t="s">
        <v>2</v>
      </c>
      <c r="F4" s="146" t="s">
        <v>3</v>
      </c>
      <c r="G4" s="146" t="s">
        <v>2</v>
      </c>
      <c r="H4" s="146" t="s">
        <v>4</v>
      </c>
      <c r="I4" s="147" t="s">
        <v>0</v>
      </c>
      <c r="J4" s="144"/>
      <c r="K4" s="6"/>
      <c r="M4" s="38"/>
      <c r="O4" s="81"/>
      <c r="P4" s="82"/>
      <c r="Q4" s="86"/>
      <c r="R4" s="71"/>
    </row>
    <row r="5" spans="1:23" ht="18.75" customHeight="1" x14ac:dyDescent="0.4">
      <c r="B5" s="6"/>
      <c r="C5" s="148">
        <f t="shared" ref="C5:I5" si="0">IF(B5&lt;&gt;"",B5+1,IF(COLUMN(A$3)&gt;=JanStart,1,""))</f>
        <v>1</v>
      </c>
      <c r="D5" s="148">
        <f t="shared" si="0"/>
        <v>2</v>
      </c>
      <c r="E5" s="148">
        <f t="shared" si="0"/>
        <v>3</v>
      </c>
      <c r="F5" s="148">
        <f t="shared" si="0"/>
        <v>4</v>
      </c>
      <c r="G5" s="149">
        <f t="shared" si="0"/>
        <v>5</v>
      </c>
      <c r="H5" s="149">
        <f t="shared" si="0"/>
        <v>6</v>
      </c>
      <c r="I5" s="148">
        <f t="shared" si="0"/>
        <v>7</v>
      </c>
      <c r="J5" s="144"/>
      <c r="K5" s="6" t="s">
        <v>33</v>
      </c>
      <c r="M5" s="480"/>
      <c r="N5" s="480"/>
      <c r="O5" s="83"/>
      <c r="P5" s="71"/>
      <c r="Q5" s="86"/>
      <c r="R5" s="71"/>
    </row>
    <row r="6" spans="1:23" ht="18.75" customHeight="1" x14ac:dyDescent="0.4">
      <c r="B6" s="6"/>
      <c r="C6" s="148">
        <f>I5+1</f>
        <v>8</v>
      </c>
      <c r="D6" s="150">
        <f t="shared" ref="D6:I8" si="1">C6+1</f>
        <v>9</v>
      </c>
      <c r="E6" s="148">
        <f t="shared" si="1"/>
        <v>10</v>
      </c>
      <c r="F6" s="148">
        <f t="shared" si="1"/>
        <v>11</v>
      </c>
      <c r="G6" s="148">
        <f t="shared" si="1"/>
        <v>12</v>
      </c>
      <c r="H6" s="148">
        <f t="shared" si="1"/>
        <v>13</v>
      </c>
      <c r="I6" s="148">
        <f t="shared" si="1"/>
        <v>14</v>
      </c>
      <c r="J6" s="144"/>
      <c r="K6" s="6" t="s">
        <v>107</v>
      </c>
      <c r="M6" s="480"/>
      <c r="N6" s="480"/>
      <c r="O6" s="83"/>
      <c r="P6" s="71"/>
      <c r="Q6" s="86"/>
      <c r="R6" s="71"/>
      <c r="W6" s="13"/>
    </row>
    <row r="7" spans="1:23" ht="18.75" customHeight="1" x14ac:dyDescent="0.4">
      <c r="B7" s="6"/>
      <c r="C7" s="151">
        <f>I6+1</f>
        <v>15</v>
      </c>
      <c r="D7" s="152">
        <f t="shared" si="1"/>
        <v>16</v>
      </c>
      <c r="E7" s="151">
        <f t="shared" si="1"/>
        <v>17</v>
      </c>
      <c r="F7" s="152">
        <f t="shared" si="1"/>
        <v>18</v>
      </c>
      <c r="G7" s="151">
        <f t="shared" si="1"/>
        <v>19</v>
      </c>
      <c r="H7" s="148">
        <f t="shared" si="1"/>
        <v>20</v>
      </c>
      <c r="I7" s="148">
        <f t="shared" si="1"/>
        <v>21</v>
      </c>
      <c r="J7" s="144"/>
      <c r="K7" s="6" t="s">
        <v>72</v>
      </c>
      <c r="M7" s="480" t="s">
        <v>70</v>
      </c>
      <c r="N7" s="480"/>
      <c r="O7" s="83">
        <v>60000</v>
      </c>
      <c r="P7" s="71"/>
      <c r="Q7" s="86"/>
      <c r="R7" s="71"/>
    </row>
    <row r="8" spans="1:23" ht="18.75" customHeight="1" x14ac:dyDescent="0.4">
      <c r="B8" s="6"/>
      <c r="C8" s="151">
        <f>I7+1</f>
        <v>22</v>
      </c>
      <c r="D8" s="153">
        <f t="shared" si="1"/>
        <v>23</v>
      </c>
      <c r="E8" s="151">
        <f t="shared" si="1"/>
        <v>24</v>
      </c>
      <c r="F8" s="151">
        <f t="shared" si="1"/>
        <v>25</v>
      </c>
      <c r="G8" s="151">
        <f t="shared" si="1"/>
        <v>26</v>
      </c>
      <c r="H8" s="154">
        <f t="shared" si="1"/>
        <v>27</v>
      </c>
      <c r="I8" s="154">
        <f t="shared" si="1"/>
        <v>28</v>
      </c>
      <c r="J8" s="144"/>
      <c r="K8" s="6" t="s">
        <v>65</v>
      </c>
      <c r="M8" s="480"/>
      <c r="N8" s="480"/>
      <c r="O8" s="83">
        <v>60000</v>
      </c>
      <c r="P8" s="71"/>
      <c r="Q8" s="86">
        <v>140240</v>
      </c>
      <c r="R8" s="71"/>
      <c r="S8" s="1" t="s">
        <v>125</v>
      </c>
    </row>
    <row r="9" spans="1:23" ht="18.75" customHeight="1" x14ac:dyDescent="0.4">
      <c r="B9" s="6"/>
      <c r="C9" s="154">
        <f>I8+1</f>
        <v>29</v>
      </c>
      <c r="D9" s="154">
        <f t="shared" ref="D9:I10" si="2">IF(C9="","",IF(C9+1&gt;31,"",C9+1))</f>
        <v>30</v>
      </c>
      <c r="E9" s="154">
        <f t="shared" si="2"/>
        <v>31</v>
      </c>
      <c r="F9" s="148" t="str">
        <f t="shared" si="2"/>
        <v/>
      </c>
      <c r="G9" s="148" t="str">
        <f t="shared" si="2"/>
        <v/>
      </c>
      <c r="H9" s="148" t="str">
        <f t="shared" si="2"/>
        <v/>
      </c>
      <c r="I9" s="148" t="str">
        <f t="shared" si="2"/>
        <v/>
      </c>
      <c r="J9" s="144"/>
      <c r="K9" s="6" t="s">
        <v>71</v>
      </c>
      <c r="M9" s="480"/>
      <c r="N9" s="480"/>
      <c r="O9" s="83"/>
      <c r="P9" s="71"/>
      <c r="Q9" s="86"/>
      <c r="R9" s="71"/>
    </row>
    <row r="10" spans="1:23" ht="18.75" customHeight="1" x14ac:dyDescent="0.4">
      <c r="B10" s="6"/>
      <c r="C10" s="148" t="str">
        <f>IF(I9="","",IF(I9+1&gt;31,"",I9+1))</f>
        <v/>
      </c>
      <c r="D10" s="148" t="str">
        <f t="shared" si="2"/>
        <v/>
      </c>
      <c r="E10" s="148" t="str">
        <f t="shared" si="2"/>
        <v/>
      </c>
      <c r="F10" s="148" t="str">
        <f t="shared" si="2"/>
        <v/>
      </c>
      <c r="G10" s="148" t="str">
        <f t="shared" si="2"/>
        <v/>
      </c>
      <c r="H10" s="148" t="str">
        <f t="shared" si="2"/>
        <v/>
      </c>
      <c r="I10" s="148" t="str">
        <f t="shared" si="2"/>
        <v/>
      </c>
      <c r="J10" s="144"/>
      <c r="K10" s="6"/>
      <c r="M10" s="480"/>
      <c r="N10" s="480"/>
      <c r="O10" s="83"/>
      <c r="P10" s="71"/>
      <c r="Q10" s="86"/>
      <c r="R10" s="71"/>
    </row>
    <row r="11" spans="1:23" ht="9" customHeight="1" x14ac:dyDescent="0.4">
      <c r="C11" s="144"/>
      <c r="D11" s="144"/>
      <c r="E11" s="144"/>
      <c r="F11" s="144"/>
      <c r="G11" s="144"/>
      <c r="H11" s="144"/>
      <c r="I11" s="144"/>
      <c r="J11" s="144"/>
      <c r="M11" s="1"/>
      <c r="O11" s="83"/>
      <c r="P11" s="71"/>
      <c r="Q11" s="86"/>
      <c r="R11" s="71"/>
    </row>
    <row r="12" spans="1:23" ht="18.75" customHeight="1" x14ac:dyDescent="0.65">
      <c r="A12" s="5" t="s">
        <v>7</v>
      </c>
      <c r="B12" s="5">
        <f>VLOOKUP(A12,Sheet1!$B$4:$C$15,2,FALSE)</f>
        <v>2</v>
      </c>
      <c r="C12" s="145" t="s">
        <v>0</v>
      </c>
      <c r="D12" s="146" t="s">
        <v>1</v>
      </c>
      <c r="E12" s="146" t="s">
        <v>2</v>
      </c>
      <c r="F12" s="146" t="s">
        <v>3</v>
      </c>
      <c r="G12" s="146" t="s">
        <v>2</v>
      </c>
      <c r="H12" s="146" t="s">
        <v>4</v>
      </c>
      <c r="I12" s="147" t="s">
        <v>0</v>
      </c>
      <c r="J12" s="144"/>
      <c r="K12" s="6"/>
      <c r="M12" s="38"/>
      <c r="O12" s="83"/>
      <c r="P12" s="71"/>
      <c r="Q12" s="86"/>
      <c r="R12" s="71"/>
    </row>
    <row r="13" spans="1:23" ht="18.75" customHeight="1" x14ac:dyDescent="0.4">
      <c r="B13" s="6"/>
      <c r="C13" s="148" t="str">
        <f t="shared" ref="C13:I13" si="3">IF(B13&lt;&gt;"",B13+1,IF(COLUMN(A$3)&gt;=FebStart,1,""))</f>
        <v/>
      </c>
      <c r="D13" s="148" t="str">
        <f t="shared" si="3"/>
        <v/>
      </c>
      <c r="E13" s="148" t="str">
        <f t="shared" si="3"/>
        <v/>
      </c>
      <c r="F13" s="154">
        <f t="shared" si="3"/>
        <v>1</v>
      </c>
      <c r="G13" s="154">
        <f t="shared" si="3"/>
        <v>2</v>
      </c>
      <c r="H13" s="148">
        <f t="shared" si="3"/>
        <v>3</v>
      </c>
      <c r="I13" s="148">
        <f t="shared" si="3"/>
        <v>4</v>
      </c>
      <c r="J13" s="144"/>
      <c r="K13" s="6"/>
      <c r="M13" s="480"/>
      <c r="N13" s="480"/>
      <c r="O13" s="83"/>
      <c r="P13" s="71"/>
      <c r="Q13" s="86"/>
      <c r="R13" s="71"/>
    </row>
    <row r="14" spans="1:23" ht="18.75" customHeight="1" x14ac:dyDescent="0.4">
      <c r="B14" s="6"/>
      <c r="C14" s="148">
        <f>I13+1</f>
        <v>5</v>
      </c>
      <c r="D14" s="148">
        <f t="shared" ref="D14:I16" si="4">C14+1</f>
        <v>6</v>
      </c>
      <c r="E14" s="148">
        <f t="shared" si="4"/>
        <v>7</v>
      </c>
      <c r="F14" s="155">
        <f t="shared" si="4"/>
        <v>8</v>
      </c>
      <c r="G14" s="155">
        <f t="shared" si="4"/>
        <v>9</v>
      </c>
      <c r="H14" s="155">
        <f t="shared" si="4"/>
        <v>10</v>
      </c>
      <c r="I14" s="148">
        <f t="shared" si="4"/>
        <v>11</v>
      </c>
      <c r="J14" s="144"/>
      <c r="K14" s="6" t="s">
        <v>108</v>
      </c>
      <c r="M14" s="480"/>
      <c r="N14" s="480"/>
      <c r="O14" s="83"/>
      <c r="P14" s="71">
        <v>3600</v>
      </c>
      <c r="Q14" s="86"/>
      <c r="R14" s="71">
        <v>3626.54</v>
      </c>
      <c r="S14" s="1" t="s">
        <v>129</v>
      </c>
    </row>
    <row r="15" spans="1:23" ht="18.75" customHeight="1" x14ac:dyDescent="0.4">
      <c r="B15" s="6"/>
      <c r="C15" s="148">
        <f>I14+1</f>
        <v>12</v>
      </c>
      <c r="D15" s="151">
        <f t="shared" si="4"/>
        <v>13</v>
      </c>
      <c r="E15" s="151">
        <f t="shared" si="4"/>
        <v>14</v>
      </c>
      <c r="F15" s="151">
        <f t="shared" si="4"/>
        <v>15</v>
      </c>
      <c r="G15" s="151">
        <f t="shared" si="4"/>
        <v>16</v>
      </c>
      <c r="H15" s="151">
        <f t="shared" si="4"/>
        <v>17</v>
      </c>
      <c r="I15" s="151">
        <f t="shared" si="4"/>
        <v>18</v>
      </c>
      <c r="J15" s="144"/>
      <c r="K15" s="6" t="s">
        <v>63</v>
      </c>
      <c r="M15" s="480"/>
      <c r="N15" s="480"/>
      <c r="O15" s="83"/>
      <c r="P15" s="71">
        <v>4550</v>
      </c>
      <c r="Q15" s="86"/>
      <c r="R15" s="71">
        <v>8507</v>
      </c>
      <c r="S15" s="13" t="s">
        <v>128</v>
      </c>
    </row>
    <row r="16" spans="1:23" ht="18.75" customHeight="1" x14ac:dyDescent="0.4">
      <c r="B16" s="6"/>
      <c r="C16" s="148">
        <f>I15+1</f>
        <v>19</v>
      </c>
      <c r="D16" s="148">
        <f t="shared" si="4"/>
        <v>20</v>
      </c>
      <c r="E16" s="151">
        <f>D16+1</f>
        <v>21</v>
      </c>
      <c r="F16" s="151">
        <f t="shared" si="4"/>
        <v>22</v>
      </c>
      <c r="G16" s="151">
        <f t="shared" si="4"/>
        <v>23</v>
      </c>
      <c r="H16" s="151">
        <f t="shared" si="4"/>
        <v>24</v>
      </c>
      <c r="I16" s="151">
        <f t="shared" si="4"/>
        <v>25</v>
      </c>
      <c r="J16" s="144"/>
      <c r="K16" s="6" t="s">
        <v>106</v>
      </c>
      <c r="M16" s="480"/>
      <c r="N16" s="480"/>
      <c r="O16" s="83">
        <v>270000</v>
      </c>
      <c r="P16" s="71"/>
      <c r="Q16" s="86">
        <v>135000</v>
      </c>
      <c r="R16" s="71"/>
      <c r="S16" s="1" t="s">
        <v>126</v>
      </c>
    </row>
    <row r="17" spans="1:20" ht="18.75" customHeight="1" x14ac:dyDescent="0.4">
      <c r="B17" s="6"/>
      <c r="C17" s="151">
        <f>I16+1</f>
        <v>26</v>
      </c>
      <c r="D17" s="151">
        <f t="shared" ref="D17:I18" si="5">IF(C17="","",IF(C17+1&gt;IF(IsLeapYear,29,28),"",C17+1))</f>
        <v>27</v>
      </c>
      <c r="E17" s="148">
        <f t="shared" si="5"/>
        <v>28</v>
      </c>
      <c r="F17" s="148" t="str">
        <f t="shared" si="5"/>
        <v/>
      </c>
      <c r="G17" s="148" t="str">
        <f t="shared" si="5"/>
        <v/>
      </c>
      <c r="H17" s="148" t="str">
        <f t="shared" si="5"/>
        <v/>
      </c>
      <c r="I17" s="148" t="str">
        <f t="shared" si="5"/>
        <v/>
      </c>
      <c r="J17" s="144"/>
      <c r="K17" s="37"/>
      <c r="M17" s="480"/>
      <c r="N17" s="480"/>
      <c r="O17" s="83"/>
      <c r="P17" s="71"/>
      <c r="Q17" s="86">
        <v>180000</v>
      </c>
      <c r="R17" s="71"/>
      <c r="S17" s="1" t="s">
        <v>127</v>
      </c>
    </row>
    <row r="18" spans="1:20" ht="18.75" customHeight="1" x14ac:dyDescent="0.4">
      <c r="B18" s="6"/>
      <c r="C18" s="148" t="str">
        <f>IF(I17="","",IF(I17+1&gt;31,"",I17+1))</f>
        <v/>
      </c>
      <c r="D18" s="148" t="str">
        <f t="shared" si="5"/>
        <v/>
      </c>
      <c r="E18" s="148" t="str">
        <f t="shared" si="5"/>
        <v/>
      </c>
      <c r="F18" s="148" t="str">
        <f t="shared" si="5"/>
        <v/>
      </c>
      <c r="G18" s="148" t="str">
        <f t="shared" si="5"/>
        <v/>
      </c>
      <c r="H18" s="148" t="str">
        <f t="shared" si="5"/>
        <v/>
      </c>
      <c r="I18" s="148" t="str">
        <f t="shared" si="5"/>
        <v/>
      </c>
      <c r="J18" s="144"/>
      <c r="K18" s="6"/>
      <c r="M18" s="480"/>
      <c r="N18" s="480"/>
      <c r="O18" s="83"/>
      <c r="P18" s="71"/>
      <c r="Q18" s="86"/>
      <c r="R18" s="71"/>
    </row>
    <row r="19" spans="1:20" ht="9" customHeight="1" x14ac:dyDescent="0.4">
      <c r="C19" s="144"/>
      <c r="D19" s="144"/>
      <c r="E19" s="144"/>
      <c r="F19" s="144"/>
      <c r="G19" s="144"/>
      <c r="H19" s="144"/>
      <c r="I19" s="144"/>
      <c r="J19" s="144"/>
      <c r="M19" s="1"/>
      <c r="O19" s="83"/>
      <c r="P19" s="71"/>
      <c r="Q19" s="86"/>
      <c r="R19" s="71"/>
    </row>
    <row r="20" spans="1:20" ht="18.75" customHeight="1" x14ac:dyDescent="0.65">
      <c r="A20" s="5" t="s">
        <v>8</v>
      </c>
      <c r="B20" s="5">
        <f>VLOOKUP(A20,Sheet1!$B$4:$C$15,2,FALSE)</f>
        <v>3</v>
      </c>
      <c r="C20" s="145" t="s">
        <v>0</v>
      </c>
      <c r="D20" s="146" t="s">
        <v>1</v>
      </c>
      <c r="E20" s="146" t="s">
        <v>2</v>
      </c>
      <c r="F20" s="146" t="s">
        <v>3</v>
      </c>
      <c r="G20" s="146" t="s">
        <v>2</v>
      </c>
      <c r="H20" s="146" t="s">
        <v>4</v>
      </c>
      <c r="I20" s="147" t="s">
        <v>0</v>
      </c>
      <c r="J20" s="144"/>
      <c r="K20" s="6"/>
      <c r="M20" s="38"/>
      <c r="O20" s="83"/>
      <c r="P20" s="71"/>
      <c r="Q20" s="86"/>
      <c r="R20" s="71"/>
    </row>
    <row r="21" spans="1:20" ht="18.75" customHeight="1" x14ac:dyDescent="0.4">
      <c r="B21" s="6"/>
      <c r="C21" s="148" t="str">
        <f t="shared" ref="C21:I21" si="6">IF(B21&lt;&gt;"",B21+1,IF(COLUMN(A$3)&gt;=MarStart,1,""))</f>
        <v/>
      </c>
      <c r="D21" s="148" t="str">
        <f t="shared" si="6"/>
        <v/>
      </c>
      <c r="E21" s="148" t="str">
        <f t="shared" si="6"/>
        <v/>
      </c>
      <c r="F21" s="148">
        <f t="shared" si="6"/>
        <v>1</v>
      </c>
      <c r="G21" s="148">
        <f t="shared" si="6"/>
        <v>2</v>
      </c>
      <c r="H21" s="148">
        <f t="shared" si="6"/>
        <v>3</v>
      </c>
      <c r="I21" s="148">
        <f t="shared" si="6"/>
        <v>4</v>
      </c>
      <c r="J21" s="144"/>
      <c r="K21" s="6"/>
      <c r="M21" s="480"/>
      <c r="N21" s="480"/>
      <c r="O21" s="83"/>
      <c r="P21" s="71"/>
      <c r="Q21" s="86"/>
      <c r="R21" s="71"/>
    </row>
    <row r="22" spans="1:20" ht="18.75" customHeight="1" x14ac:dyDescent="0.4">
      <c r="B22" s="6"/>
      <c r="C22" s="156">
        <f>I21+1</f>
        <v>5</v>
      </c>
      <c r="D22" s="156">
        <f t="shared" ref="D22:I24" si="7">C22+1</f>
        <v>6</v>
      </c>
      <c r="E22" s="156">
        <f t="shared" si="7"/>
        <v>7</v>
      </c>
      <c r="F22" s="157">
        <f t="shared" si="7"/>
        <v>8</v>
      </c>
      <c r="G22" s="156">
        <f t="shared" si="7"/>
        <v>9</v>
      </c>
      <c r="H22" s="156">
        <f t="shared" si="7"/>
        <v>10</v>
      </c>
      <c r="I22" s="156">
        <f t="shared" si="7"/>
        <v>11</v>
      </c>
      <c r="J22" s="144"/>
      <c r="K22" s="6" t="s">
        <v>69</v>
      </c>
      <c r="M22" s="480"/>
      <c r="N22" s="480"/>
      <c r="O22" s="83"/>
      <c r="P22" s="71">
        <v>3990</v>
      </c>
      <c r="Q22" s="86"/>
      <c r="R22" s="71"/>
      <c r="S22" s="1" t="s">
        <v>131</v>
      </c>
    </row>
    <row r="23" spans="1:20" ht="18.75" customHeight="1" x14ac:dyDescent="0.4">
      <c r="B23" s="6"/>
      <c r="C23" s="158">
        <f>I22+1</f>
        <v>12</v>
      </c>
      <c r="D23" s="158">
        <f t="shared" si="7"/>
        <v>13</v>
      </c>
      <c r="E23" s="158">
        <f t="shared" si="7"/>
        <v>14</v>
      </c>
      <c r="F23" s="158">
        <f t="shared" si="7"/>
        <v>15</v>
      </c>
      <c r="G23" s="158">
        <f t="shared" si="7"/>
        <v>16</v>
      </c>
      <c r="H23" s="158">
        <f t="shared" si="7"/>
        <v>17</v>
      </c>
      <c r="I23" s="156">
        <f t="shared" si="7"/>
        <v>18</v>
      </c>
      <c r="J23" s="144"/>
      <c r="K23" s="6"/>
      <c r="M23" s="480" t="s">
        <v>73</v>
      </c>
      <c r="N23" s="480"/>
      <c r="O23" s="83"/>
      <c r="P23" s="71"/>
      <c r="Q23" s="86"/>
      <c r="R23" s="71"/>
    </row>
    <row r="24" spans="1:20" ht="18.75" customHeight="1" x14ac:dyDescent="0.4">
      <c r="B24" s="6"/>
      <c r="C24" s="156">
        <f>I23+1</f>
        <v>19</v>
      </c>
      <c r="D24" s="159">
        <f t="shared" si="7"/>
        <v>20</v>
      </c>
      <c r="E24" s="159">
        <f t="shared" si="7"/>
        <v>21</v>
      </c>
      <c r="F24" s="159">
        <f t="shared" si="7"/>
        <v>22</v>
      </c>
      <c r="G24" s="159">
        <f t="shared" si="7"/>
        <v>23</v>
      </c>
      <c r="H24" s="159">
        <f t="shared" si="7"/>
        <v>24</v>
      </c>
      <c r="I24" s="159">
        <f t="shared" si="7"/>
        <v>25</v>
      </c>
      <c r="J24" s="144"/>
      <c r="K24" s="6" t="s">
        <v>68</v>
      </c>
      <c r="M24" s="480"/>
      <c r="N24" s="480"/>
      <c r="O24" s="83"/>
      <c r="P24" s="71">
        <v>26841</v>
      </c>
      <c r="Q24" s="86"/>
      <c r="R24" s="71">
        <v>26826</v>
      </c>
      <c r="S24" s="13">
        <v>42837</v>
      </c>
      <c r="T24" s="1" t="s">
        <v>132</v>
      </c>
    </row>
    <row r="25" spans="1:20" ht="18.75" customHeight="1" x14ac:dyDescent="0.4">
      <c r="B25" s="6"/>
      <c r="C25" s="159">
        <f>I24+1</f>
        <v>26</v>
      </c>
      <c r="D25" s="160">
        <f t="shared" ref="D25:I26" si="8">IF(C25="","",IF(C25+1&gt;31,"",C25+1))</f>
        <v>27</v>
      </c>
      <c r="E25" s="160">
        <f t="shared" si="8"/>
        <v>28</v>
      </c>
      <c r="F25" s="160">
        <f t="shared" si="8"/>
        <v>29</v>
      </c>
      <c r="G25" s="160">
        <f t="shared" si="8"/>
        <v>30</v>
      </c>
      <c r="H25" s="160">
        <f t="shared" si="8"/>
        <v>31</v>
      </c>
      <c r="I25" s="156" t="str">
        <f t="shared" si="8"/>
        <v/>
      </c>
      <c r="J25" s="144"/>
      <c r="K25" s="6" t="s">
        <v>137</v>
      </c>
      <c r="M25" s="480" t="s">
        <v>74</v>
      </c>
      <c r="N25" s="480"/>
      <c r="O25" s="83">
        <v>60000</v>
      </c>
      <c r="P25" s="71"/>
      <c r="Q25" s="86"/>
      <c r="R25" s="71"/>
    </row>
    <row r="26" spans="1:20" ht="18.75" customHeight="1" x14ac:dyDescent="0.4">
      <c r="B26" s="6"/>
      <c r="C26" s="148" t="str">
        <f>IF(I25="","",IF(I25+1&gt;31,"",I25+1))</f>
        <v/>
      </c>
      <c r="D26" s="148" t="str">
        <f t="shared" si="8"/>
        <v/>
      </c>
      <c r="E26" s="148" t="str">
        <f t="shared" si="8"/>
        <v/>
      </c>
      <c r="F26" s="148" t="str">
        <f t="shared" si="8"/>
        <v/>
      </c>
      <c r="G26" s="148" t="str">
        <f t="shared" si="8"/>
        <v/>
      </c>
      <c r="H26" s="148" t="str">
        <f t="shared" si="8"/>
        <v/>
      </c>
      <c r="I26" s="148" t="str">
        <f t="shared" si="8"/>
        <v/>
      </c>
      <c r="J26" s="144"/>
      <c r="K26" s="6"/>
      <c r="M26" s="480"/>
      <c r="N26" s="480"/>
      <c r="O26" s="83"/>
      <c r="P26" s="71"/>
      <c r="Q26" s="86"/>
      <c r="R26" s="71"/>
    </row>
    <row r="27" spans="1:20" ht="9" customHeight="1" x14ac:dyDescent="0.4">
      <c r="C27" s="144"/>
      <c r="D27" s="144"/>
      <c r="E27" s="144"/>
      <c r="F27" s="144"/>
      <c r="G27" s="144"/>
      <c r="H27" s="144"/>
      <c r="I27" s="144"/>
      <c r="J27" s="144"/>
      <c r="M27" s="1"/>
      <c r="O27" s="83"/>
      <c r="P27" s="71"/>
      <c r="Q27" s="86"/>
      <c r="R27" s="71"/>
    </row>
    <row r="28" spans="1:20" ht="18.75" customHeight="1" x14ac:dyDescent="0.65">
      <c r="A28" s="5" t="s">
        <v>12</v>
      </c>
      <c r="B28" s="5">
        <f>VLOOKUP(A28,Sheet1!$B$4:$C$15,2,FALSE)</f>
        <v>4</v>
      </c>
      <c r="C28" s="145" t="s">
        <v>0</v>
      </c>
      <c r="D28" s="146" t="s">
        <v>1</v>
      </c>
      <c r="E28" s="146" t="s">
        <v>2</v>
      </c>
      <c r="F28" s="146" t="s">
        <v>3</v>
      </c>
      <c r="G28" s="146" t="s">
        <v>2</v>
      </c>
      <c r="H28" s="146" t="s">
        <v>4</v>
      </c>
      <c r="I28" s="147" t="s">
        <v>0</v>
      </c>
      <c r="J28" s="144"/>
      <c r="K28" s="6"/>
      <c r="M28" s="38"/>
      <c r="O28" s="83"/>
      <c r="P28" s="71"/>
      <c r="Q28" s="86"/>
      <c r="R28" s="71"/>
    </row>
    <row r="29" spans="1:20" ht="18.75" customHeight="1" x14ac:dyDescent="0.4">
      <c r="B29" s="6"/>
      <c r="C29" s="148" t="str">
        <f t="shared" ref="C29:I29" si="9">IF(B29&lt;&gt;"",B29+1,IF(COLUMN(A$3)&gt;=AprStart,1,""))</f>
        <v/>
      </c>
      <c r="D29" s="148" t="str">
        <f t="shared" si="9"/>
        <v/>
      </c>
      <c r="E29" s="148" t="str">
        <f t="shared" si="9"/>
        <v/>
      </c>
      <c r="F29" s="148" t="str">
        <f t="shared" si="9"/>
        <v/>
      </c>
      <c r="G29" s="148" t="str">
        <f t="shared" si="9"/>
        <v/>
      </c>
      <c r="H29" s="148" t="str">
        <f t="shared" si="9"/>
        <v/>
      </c>
      <c r="I29" s="150">
        <f t="shared" si="9"/>
        <v>1</v>
      </c>
      <c r="J29" s="144"/>
      <c r="K29" s="6"/>
      <c r="M29" s="478"/>
      <c r="N29" s="478"/>
      <c r="O29" s="83"/>
      <c r="P29" s="71"/>
      <c r="Q29" s="86"/>
      <c r="R29" s="71"/>
    </row>
    <row r="30" spans="1:20" ht="18.75" customHeight="1" x14ac:dyDescent="0.4">
      <c r="B30" s="6"/>
      <c r="C30" s="154">
        <f>I29+1</f>
        <v>2</v>
      </c>
      <c r="D30" s="154">
        <f t="shared" ref="D30:I32" si="10">C30+1</f>
        <v>3</v>
      </c>
      <c r="E30" s="154">
        <f t="shared" si="10"/>
        <v>4</v>
      </c>
      <c r="F30" s="148">
        <f t="shared" si="10"/>
        <v>5</v>
      </c>
      <c r="G30" s="148">
        <f t="shared" si="10"/>
        <v>6</v>
      </c>
      <c r="H30" s="148">
        <f t="shared" si="10"/>
        <v>7</v>
      </c>
      <c r="I30" s="148">
        <f t="shared" si="10"/>
        <v>8</v>
      </c>
      <c r="J30" s="144"/>
      <c r="K30" s="6" t="s">
        <v>136</v>
      </c>
      <c r="M30" s="478"/>
      <c r="N30" s="478"/>
      <c r="O30" s="83"/>
      <c r="P30" s="71"/>
      <c r="Q30" s="86"/>
      <c r="R30" s="71"/>
    </row>
    <row r="31" spans="1:20" ht="18.75" customHeight="1" x14ac:dyDescent="0.4">
      <c r="B31" s="6"/>
      <c r="C31" s="148">
        <f>I30+1</f>
        <v>9</v>
      </c>
      <c r="D31" s="148">
        <f t="shared" si="10"/>
        <v>10</v>
      </c>
      <c r="E31" s="148">
        <f t="shared" si="10"/>
        <v>11</v>
      </c>
      <c r="F31" s="148">
        <f t="shared" si="10"/>
        <v>12</v>
      </c>
      <c r="G31" s="148">
        <f t="shared" si="10"/>
        <v>13</v>
      </c>
      <c r="H31" s="148">
        <f t="shared" si="10"/>
        <v>14</v>
      </c>
      <c r="I31" s="148">
        <f t="shared" si="10"/>
        <v>15</v>
      </c>
      <c r="J31" s="144"/>
      <c r="K31" s="6"/>
      <c r="M31" s="478"/>
      <c r="N31" s="478"/>
      <c r="O31" s="83"/>
      <c r="P31" s="71"/>
      <c r="Q31" s="86"/>
      <c r="R31" s="71"/>
    </row>
    <row r="32" spans="1:20" ht="18.75" customHeight="1" x14ac:dyDescent="0.4">
      <c r="B32" s="6"/>
      <c r="C32" s="148">
        <f>I31+1</f>
        <v>16</v>
      </c>
      <c r="D32" s="148">
        <f t="shared" si="10"/>
        <v>17</v>
      </c>
      <c r="E32" s="148">
        <f t="shared" si="10"/>
        <v>18</v>
      </c>
      <c r="F32" s="148">
        <f t="shared" si="10"/>
        <v>19</v>
      </c>
      <c r="G32" s="148">
        <f t="shared" si="10"/>
        <v>20</v>
      </c>
      <c r="H32" s="148">
        <f t="shared" si="10"/>
        <v>21</v>
      </c>
      <c r="I32" s="148">
        <f t="shared" si="10"/>
        <v>22</v>
      </c>
      <c r="J32" s="144"/>
      <c r="K32" s="6"/>
      <c r="M32" s="478"/>
      <c r="N32" s="478"/>
      <c r="O32" s="83"/>
      <c r="P32" s="71"/>
      <c r="Q32" s="86"/>
      <c r="R32" s="71"/>
    </row>
    <row r="33" spans="1:18" ht="18.75" customHeight="1" x14ac:dyDescent="0.4">
      <c r="B33" s="6"/>
      <c r="C33" s="148">
        <f>I32+1</f>
        <v>23</v>
      </c>
      <c r="D33" s="151">
        <f t="shared" ref="D33:I34" si="11">IF(C33="","",IF(C33+1&gt;30,"",C33+1))</f>
        <v>24</v>
      </c>
      <c r="E33" s="151">
        <f t="shared" si="11"/>
        <v>25</v>
      </c>
      <c r="F33" s="151">
        <f t="shared" si="11"/>
        <v>26</v>
      </c>
      <c r="G33" s="151">
        <f t="shared" si="11"/>
        <v>27</v>
      </c>
      <c r="H33" s="151">
        <f t="shared" si="11"/>
        <v>28</v>
      </c>
      <c r="I33" s="154">
        <f t="shared" si="11"/>
        <v>29</v>
      </c>
      <c r="J33" s="144"/>
      <c r="K33" s="6" t="s">
        <v>130</v>
      </c>
      <c r="M33" s="478" t="s">
        <v>135</v>
      </c>
      <c r="N33" s="478"/>
      <c r="O33" s="83">
        <v>70000</v>
      </c>
      <c r="P33" s="71"/>
      <c r="Q33" s="86"/>
      <c r="R33" s="71"/>
    </row>
    <row r="34" spans="1:18" ht="18.75" customHeight="1" x14ac:dyDescent="0.4">
      <c r="B34" s="6"/>
      <c r="C34" s="154">
        <f>IF(I33="","",IF(I33+1&gt;31,"",I33+1))</f>
        <v>30</v>
      </c>
      <c r="D34" s="148" t="str">
        <f t="shared" si="11"/>
        <v/>
      </c>
      <c r="E34" s="148" t="str">
        <f t="shared" si="11"/>
        <v/>
      </c>
      <c r="F34" s="148" t="str">
        <f t="shared" si="11"/>
        <v/>
      </c>
      <c r="G34" s="148" t="str">
        <f t="shared" si="11"/>
        <v/>
      </c>
      <c r="H34" s="148" t="str">
        <f t="shared" si="11"/>
        <v/>
      </c>
      <c r="I34" s="148" t="str">
        <f t="shared" si="11"/>
        <v/>
      </c>
      <c r="J34" s="144"/>
      <c r="K34" s="6"/>
      <c r="M34" s="478"/>
      <c r="N34" s="478"/>
      <c r="O34" s="83"/>
      <c r="P34" s="71"/>
      <c r="Q34" s="86"/>
      <c r="R34" s="71"/>
    </row>
    <row r="35" spans="1:18" ht="9" customHeight="1" x14ac:dyDescent="0.4">
      <c r="C35" s="144"/>
      <c r="D35" s="144"/>
      <c r="E35" s="144"/>
      <c r="F35" s="144"/>
      <c r="G35" s="144"/>
      <c r="H35" s="144"/>
      <c r="I35" s="144"/>
      <c r="J35" s="144"/>
      <c r="N35" s="8"/>
      <c r="O35" s="83"/>
      <c r="P35" s="71"/>
      <c r="Q35" s="86"/>
      <c r="R35" s="71"/>
    </row>
    <row r="36" spans="1:18" ht="18.75" customHeight="1" x14ac:dyDescent="0.65">
      <c r="A36" s="5" t="s">
        <v>5</v>
      </c>
      <c r="B36" s="5">
        <f>VLOOKUP(A36,Sheet1!$B$4:$C$15,2,FALSE)</f>
        <v>5</v>
      </c>
      <c r="C36" s="145" t="s">
        <v>0</v>
      </c>
      <c r="D36" s="146" t="s">
        <v>1</v>
      </c>
      <c r="E36" s="146" t="s">
        <v>2</v>
      </c>
      <c r="F36" s="146" t="s">
        <v>3</v>
      </c>
      <c r="G36" s="146" t="s">
        <v>2</v>
      </c>
      <c r="H36" s="146" t="s">
        <v>4</v>
      </c>
      <c r="I36" s="147" t="s">
        <v>0</v>
      </c>
      <c r="J36" s="144"/>
      <c r="K36" s="6"/>
      <c r="M36" s="6"/>
      <c r="N36" s="8"/>
      <c r="O36" s="83"/>
      <c r="P36" s="71"/>
      <c r="Q36" s="86"/>
      <c r="R36" s="71"/>
    </row>
    <row r="37" spans="1:18" ht="18.75" customHeight="1" x14ac:dyDescent="0.4">
      <c r="B37" s="6"/>
      <c r="C37" s="148" t="str">
        <f t="shared" ref="C37:I37" si="12">IF(B37&lt;&gt;"",B37+1,IF(COLUMN(A$3)&gt;=MayStart,1,""))</f>
        <v/>
      </c>
      <c r="D37" s="154">
        <f t="shared" si="12"/>
        <v>1</v>
      </c>
      <c r="E37" s="148">
        <f t="shared" si="12"/>
        <v>2</v>
      </c>
      <c r="F37" s="148">
        <f t="shared" si="12"/>
        <v>3</v>
      </c>
      <c r="G37" s="148">
        <f t="shared" si="12"/>
        <v>4</v>
      </c>
      <c r="H37" s="148">
        <f t="shared" si="12"/>
        <v>5</v>
      </c>
      <c r="I37" s="148">
        <f t="shared" si="12"/>
        <v>6</v>
      </c>
      <c r="J37" s="144"/>
      <c r="K37" s="6"/>
      <c r="M37" s="478"/>
      <c r="N37" s="478"/>
      <c r="O37" s="83"/>
      <c r="P37" s="71"/>
      <c r="Q37" s="86"/>
      <c r="R37" s="71"/>
    </row>
    <row r="38" spans="1:18" ht="18.75" customHeight="1" x14ac:dyDescent="0.4">
      <c r="B38" s="6"/>
      <c r="C38" s="148">
        <f>I37+1</f>
        <v>7</v>
      </c>
      <c r="D38" s="148">
        <f t="shared" ref="D38:I40" si="13">C38+1</f>
        <v>8</v>
      </c>
      <c r="E38" s="148">
        <f t="shared" si="13"/>
        <v>9</v>
      </c>
      <c r="F38" s="148">
        <f t="shared" si="13"/>
        <v>10</v>
      </c>
      <c r="G38" s="148">
        <f t="shared" si="13"/>
        <v>11</v>
      </c>
      <c r="H38" s="148">
        <f t="shared" si="13"/>
        <v>12</v>
      </c>
      <c r="I38" s="148">
        <f t="shared" si="13"/>
        <v>13</v>
      </c>
      <c r="J38" s="144"/>
      <c r="K38" s="6"/>
      <c r="M38" s="478"/>
      <c r="N38" s="478"/>
      <c r="O38" s="83"/>
      <c r="P38" s="71"/>
      <c r="Q38" s="86"/>
      <c r="R38" s="71"/>
    </row>
    <row r="39" spans="1:18" ht="18.75" customHeight="1" x14ac:dyDescent="0.4">
      <c r="B39" s="6"/>
      <c r="C39" s="148">
        <f>I38+1</f>
        <v>14</v>
      </c>
      <c r="D39" s="148">
        <f t="shared" si="13"/>
        <v>15</v>
      </c>
      <c r="E39" s="148">
        <f t="shared" si="13"/>
        <v>16</v>
      </c>
      <c r="F39" s="148">
        <f t="shared" si="13"/>
        <v>17</v>
      </c>
      <c r="G39" s="151">
        <f t="shared" si="13"/>
        <v>18</v>
      </c>
      <c r="H39" s="151">
        <f t="shared" si="13"/>
        <v>19</v>
      </c>
      <c r="I39" s="148">
        <f t="shared" si="13"/>
        <v>20</v>
      </c>
      <c r="J39" s="144"/>
      <c r="K39" s="6" t="s">
        <v>64</v>
      </c>
      <c r="M39" s="478"/>
      <c r="N39" s="478"/>
      <c r="O39" s="83"/>
      <c r="P39" s="71"/>
      <c r="Q39" s="86"/>
      <c r="R39" s="71"/>
    </row>
    <row r="40" spans="1:18" ht="18.75" customHeight="1" x14ac:dyDescent="0.4">
      <c r="B40" s="6"/>
      <c r="C40" s="148">
        <f>I39+1</f>
        <v>21</v>
      </c>
      <c r="D40" s="148">
        <f t="shared" si="13"/>
        <v>22</v>
      </c>
      <c r="E40" s="148">
        <f t="shared" si="13"/>
        <v>23</v>
      </c>
      <c r="F40" s="148">
        <f t="shared" si="13"/>
        <v>24</v>
      </c>
      <c r="G40" s="148">
        <f t="shared" si="13"/>
        <v>25</v>
      </c>
      <c r="H40" s="148">
        <f t="shared" si="13"/>
        <v>26</v>
      </c>
      <c r="I40" s="148">
        <f t="shared" si="13"/>
        <v>27</v>
      </c>
      <c r="J40" s="144"/>
      <c r="K40" s="6"/>
      <c r="M40" s="478"/>
      <c r="N40" s="478"/>
      <c r="O40" s="83"/>
      <c r="P40" s="71"/>
      <c r="Q40" s="86"/>
      <c r="R40" s="71"/>
    </row>
    <row r="41" spans="1:18" ht="18.75" customHeight="1" x14ac:dyDescent="0.4">
      <c r="B41" s="6"/>
      <c r="C41" s="161">
        <f>I40+1</f>
        <v>28</v>
      </c>
      <c r="D41" s="161">
        <f t="shared" ref="D41:I42" si="14">IF(C41="","",IF(C41+1&gt;31,"",C41+1))</f>
        <v>29</v>
      </c>
      <c r="E41" s="161">
        <f t="shared" si="14"/>
        <v>30</v>
      </c>
      <c r="F41" s="148">
        <f t="shared" si="14"/>
        <v>31</v>
      </c>
      <c r="G41" s="148" t="str">
        <f t="shared" si="14"/>
        <v/>
      </c>
      <c r="H41" s="148" t="str">
        <f t="shared" si="14"/>
        <v/>
      </c>
      <c r="I41" s="148" t="str">
        <f t="shared" si="14"/>
        <v/>
      </c>
      <c r="J41" s="144"/>
      <c r="K41" s="6" t="s">
        <v>163</v>
      </c>
      <c r="M41" s="478"/>
      <c r="N41" s="478"/>
      <c r="O41" s="83"/>
      <c r="P41" s="71"/>
      <c r="Q41" s="86"/>
      <c r="R41" s="71"/>
    </row>
    <row r="42" spans="1:18" ht="18.75" customHeight="1" x14ac:dyDescent="0.4">
      <c r="B42" s="6"/>
      <c r="C42" s="148" t="str">
        <f>IF(I41="","",IF(I41+1&gt;31,"",I41+1))</f>
        <v/>
      </c>
      <c r="D42" s="148" t="str">
        <f t="shared" si="14"/>
        <v/>
      </c>
      <c r="E42" s="148" t="str">
        <f t="shared" si="14"/>
        <v/>
      </c>
      <c r="F42" s="148" t="str">
        <f t="shared" si="14"/>
        <v/>
      </c>
      <c r="G42" s="148" t="str">
        <f t="shared" si="14"/>
        <v/>
      </c>
      <c r="H42" s="148" t="str">
        <f t="shared" si="14"/>
        <v/>
      </c>
      <c r="I42" s="148" t="str">
        <f t="shared" si="14"/>
        <v/>
      </c>
      <c r="J42" s="144"/>
      <c r="K42" s="6"/>
      <c r="M42" s="478"/>
      <c r="N42" s="478"/>
      <c r="O42" s="83"/>
      <c r="P42" s="71"/>
      <c r="Q42" s="86"/>
      <c r="R42" s="71"/>
    </row>
    <row r="43" spans="1:18" ht="9" customHeight="1" x14ac:dyDescent="0.4">
      <c r="C43" s="144"/>
      <c r="D43" s="144"/>
      <c r="E43" s="144"/>
      <c r="F43" s="144"/>
      <c r="G43" s="144"/>
      <c r="H43" s="144"/>
      <c r="I43" s="144"/>
      <c r="J43" s="144"/>
      <c r="N43" s="8"/>
      <c r="O43" s="83"/>
      <c r="P43" s="71"/>
      <c r="Q43" s="86"/>
      <c r="R43" s="71"/>
    </row>
    <row r="44" spans="1:18" ht="18.75" customHeight="1" x14ac:dyDescent="0.65">
      <c r="A44" s="5" t="s">
        <v>13</v>
      </c>
      <c r="B44" s="5">
        <f>VLOOKUP(A44,Sheet1!$B$4:$C$15,2,FALSE)</f>
        <v>6</v>
      </c>
      <c r="C44" s="145" t="s">
        <v>0</v>
      </c>
      <c r="D44" s="146" t="s">
        <v>1</v>
      </c>
      <c r="E44" s="146" t="s">
        <v>2</v>
      </c>
      <c r="F44" s="146" t="s">
        <v>3</v>
      </c>
      <c r="G44" s="146" t="s">
        <v>2</v>
      </c>
      <c r="H44" s="146" t="s">
        <v>4</v>
      </c>
      <c r="I44" s="147" t="s">
        <v>0</v>
      </c>
      <c r="J44" s="144"/>
      <c r="K44" s="6"/>
      <c r="M44" s="6"/>
      <c r="N44" s="8"/>
      <c r="O44" s="83"/>
      <c r="P44" s="71"/>
      <c r="Q44" s="86"/>
      <c r="R44" s="71"/>
    </row>
    <row r="45" spans="1:18" ht="18.75" customHeight="1" x14ac:dyDescent="0.4">
      <c r="B45" s="6"/>
      <c r="C45" s="148" t="str">
        <f t="shared" ref="C45:I45" si="15">IF(B45&lt;&gt;"",B45+1,IF(COLUMN(A$3)&gt;=JunStart,1,""))</f>
        <v/>
      </c>
      <c r="D45" s="148" t="str">
        <f t="shared" si="15"/>
        <v/>
      </c>
      <c r="E45" s="148" t="str">
        <f t="shared" si="15"/>
        <v/>
      </c>
      <c r="F45" s="148" t="str">
        <f t="shared" si="15"/>
        <v/>
      </c>
      <c r="G45" s="154">
        <f t="shared" si="15"/>
        <v>1</v>
      </c>
      <c r="H45" s="154">
        <f t="shared" si="15"/>
        <v>2</v>
      </c>
      <c r="I45" s="148">
        <f t="shared" si="15"/>
        <v>3</v>
      </c>
      <c r="J45" s="144"/>
      <c r="K45" s="6" t="s">
        <v>162</v>
      </c>
      <c r="M45" s="478"/>
      <c r="N45" s="478"/>
      <c r="O45" s="83"/>
      <c r="P45" s="71"/>
      <c r="Q45" s="86"/>
      <c r="R45" s="71"/>
    </row>
    <row r="46" spans="1:18" ht="18.75" customHeight="1" x14ac:dyDescent="0.4">
      <c r="B46" s="6"/>
      <c r="C46" s="148">
        <f>I45+1</f>
        <v>4</v>
      </c>
      <c r="D46" s="155">
        <f t="shared" ref="D46:I48" si="16">C46+1</f>
        <v>5</v>
      </c>
      <c r="E46" s="155">
        <f t="shared" si="16"/>
        <v>6</v>
      </c>
      <c r="F46" s="155">
        <f t="shared" si="16"/>
        <v>7</v>
      </c>
      <c r="G46" s="155">
        <f t="shared" si="16"/>
        <v>8</v>
      </c>
      <c r="H46" s="155">
        <f t="shared" si="16"/>
        <v>9</v>
      </c>
      <c r="I46" s="162">
        <f t="shared" si="16"/>
        <v>10</v>
      </c>
      <c r="J46" s="144"/>
      <c r="K46" s="6" t="s">
        <v>164</v>
      </c>
      <c r="M46" s="478" t="s">
        <v>176</v>
      </c>
      <c r="N46" s="478"/>
      <c r="O46" s="83"/>
      <c r="P46" s="71"/>
      <c r="Q46" s="86"/>
      <c r="R46" s="71"/>
    </row>
    <row r="47" spans="1:18" ht="18.75" customHeight="1" x14ac:dyDescent="0.4">
      <c r="B47" s="6"/>
      <c r="C47" s="162">
        <f>I46+1</f>
        <v>11</v>
      </c>
      <c r="D47" s="154">
        <f t="shared" si="16"/>
        <v>12</v>
      </c>
      <c r="E47" s="148">
        <f t="shared" si="16"/>
        <v>13</v>
      </c>
      <c r="F47" s="154">
        <f t="shared" si="16"/>
        <v>14</v>
      </c>
      <c r="G47" s="154">
        <f t="shared" si="16"/>
        <v>15</v>
      </c>
      <c r="H47" s="154">
        <f t="shared" si="16"/>
        <v>16</v>
      </c>
      <c r="I47" s="148">
        <f t="shared" si="16"/>
        <v>17</v>
      </c>
      <c r="J47" s="144"/>
      <c r="K47" s="6" t="s">
        <v>165</v>
      </c>
      <c r="M47" s="478"/>
      <c r="N47" s="478"/>
      <c r="O47" s="83"/>
      <c r="Q47" s="86"/>
      <c r="R47" s="71"/>
    </row>
    <row r="48" spans="1:18" ht="18.75" customHeight="1" x14ac:dyDescent="0.4">
      <c r="B48" s="6"/>
      <c r="C48" s="148">
        <f>I47+1</f>
        <v>18</v>
      </c>
      <c r="D48" s="163">
        <f t="shared" si="16"/>
        <v>19</v>
      </c>
      <c r="E48" s="163">
        <f t="shared" si="16"/>
        <v>20</v>
      </c>
      <c r="F48" s="163">
        <f t="shared" si="16"/>
        <v>21</v>
      </c>
      <c r="G48" s="148">
        <f t="shared" si="16"/>
        <v>22</v>
      </c>
      <c r="H48" s="148">
        <f>G48+1</f>
        <v>23</v>
      </c>
      <c r="I48" s="154">
        <f>H48+1</f>
        <v>24</v>
      </c>
      <c r="J48" s="144"/>
      <c r="K48" s="6" t="s">
        <v>168</v>
      </c>
      <c r="M48" s="478"/>
      <c r="N48" s="478"/>
      <c r="P48" s="71"/>
      <c r="Q48" s="86"/>
      <c r="R48" s="71"/>
    </row>
    <row r="49" spans="1:18" ht="18.75" customHeight="1" x14ac:dyDescent="0.4">
      <c r="B49" s="6"/>
      <c r="C49" s="154">
        <f>I48+1</f>
        <v>25</v>
      </c>
      <c r="D49" s="154">
        <f t="shared" ref="D49:I50" si="17">IF(C49="","",IF(C49+1&gt;30,"",C49+1))</f>
        <v>26</v>
      </c>
      <c r="E49" s="148">
        <f t="shared" si="17"/>
        <v>27</v>
      </c>
      <c r="F49" s="148">
        <f t="shared" si="17"/>
        <v>28</v>
      </c>
      <c r="G49" s="163">
        <f t="shared" si="17"/>
        <v>29</v>
      </c>
      <c r="H49" s="154">
        <f t="shared" si="17"/>
        <v>30</v>
      </c>
      <c r="I49" s="154" t="str">
        <f t="shared" si="17"/>
        <v/>
      </c>
      <c r="J49" s="144"/>
      <c r="K49" s="6" t="s">
        <v>174</v>
      </c>
      <c r="M49" s="478" t="s">
        <v>122</v>
      </c>
      <c r="N49" s="478"/>
      <c r="O49" s="83">
        <f>97000*2</f>
        <v>194000</v>
      </c>
      <c r="P49" s="71"/>
      <c r="Q49" s="86"/>
      <c r="R49" s="71"/>
    </row>
    <row r="50" spans="1:18" ht="18.75" customHeight="1" x14ac:dyDescent="0.4">
      <c r="B50" s="6"/>
      <c r="C50" s="148" t="str">
        <f>IF(I49="","",IF(I49+1&gt;31,"",I49+1))</f>
        <v/>
      </c>
      <c r="D50" s="148" t="str">
        <f t="shared" si="17"/>
        <v/>
      </c>
      <c r="E50" s="148" t="str">
        <f t="shared" si="17"/>
        <v/>
      </c>
      <c r="F50" s="148" t="str">
        <f t="shared" si="17"/>
        <v/>
      </c>
      <c r="G50" s="148" t="str">
        <f t="shared" si="17"/>
        <v/>
      </c>
      <c r="H50" s="148" t="str">
        <f t="shared" si="17"/>
        <v/>
      </c>
      <c r="I50" s="148" t="str">
        <f t="shared" si="17"/>
        <v/>
      </c>
      <c r="J50" s="144"/>
      <c r="K50" s="6"/>
      <c r="M50" s="478"/>
      <c r="N50" s="478"/>
      <c r="O50" s="83"/>
      <c r="P50" s="71"/>
      <c r="Q50" s="86"/>
      <c r="R50" s="71"/>
    </row>
    <row r="51" spans="1:18" ht="9" customHeight="1" x14ac:dyDescent="0.4">
      <c r="C51" s="144"/>
      <c r="D51" s="144"/>
      <c r="E51" s="144"/>
      <c r="F51" s="144"/>
      <c r="G51" s="144"/>
      <c r="H51" s="144"/>
      <c r="I51" s="144"/>
      <c r="J51" s="144"/>
      <c r="N51" s="8"/>
      <c r="O51" s="83"/>
      <c r="P51" s="71"/>
      <c r="Q51" s="86"/>
      <c r="R51" s="71"/>
    </row>
    <row r="52" spans="1:18" ht="18.75" customHeight="1" x14ac:dyDescent="0.65">
      <c r="A52" s="5" t="s">
        <v>9</v>
      </c>
      <c r="B52" s="5">
        <f>VLOOKUP(A52,Sheet1!$B$4:$C$15,2,FALSE)</f>
        <v>7</v>
      </c>
      <c r="C52" s="145" t="s">
        <v>0</v>
      </c>
      <c r="D52" s="146" t="s">
        <v>1</v>
      </c>
      <c r="E52" s="146" t="s">
        <v>2</v>
      </c>
      <c r="F52" s="146" t="s">
        <v>3</v>
      </c>
      <c r="G52" s="146" t="s">
        <v>2</v>
      </c>
      <c r="H52" s="146" t="s">
        <v>4</v>
      </c>
      <c r="I52" s="147" t="s">
        <v>0</v>
      </c>
      <c r="J52" s="144"/>
      <c r="K52" s="6"/>
      <c r="M52" s="6"/>
      <c r="N52" s="8"/>
      <c r="O52" s="83"/>
      <c r="P52" s="71"/>
      <c r="Q52" s="86"/>
      <c r="R52" s="71"/>
    </row>
    <row r="53" spans="1:18" ht="18.75" customHeight="1" x14ac:dyDescent="0.4">
      <c r="B53" s="6"/>
      <c r="C53" s="148" t="str">
        <f t="shared" ref="C53:I53" si="18">IF(B53&lt;&gt;"",B53+1,IF(COLUMN(A$3)&gt;=JulStart,1,""))</f>
        <v/>
      </c>
      <c r="D53" s="148" t="str">
        <f t="shared" si="18"/>
        <v/>
      </c>
      <c r="E53" s="148" t="str">
        <f t="shared" si="18"/>
        <v/>
      </c>
      <c r="F53" s="148" t="str">
        <f t="shared" si="18"/>
        <v/>
      </c>
      <c r="G53" s="148" t="str">
        <f t="shared" si="18"/>
        <v/>
      </c>
      <c r="H53" s="148" t="str">
        <f t="shared" si="18"/>
        <v/>
      </c>
      <c r="I53" s="148">
        <f t="shared" si="18"/>
        <v>1</v>
      </c>
      <c r="J53" s="144"/>
      <c r="K53" s="6"/>
      <c r="M53" s="478"/>
      <c r="N53" s="478"/>
      <c r="O53" s="83"/>
      <c r="P53" s="71"/>
      <c r="Q53" s="86"/>
      <c r="R53" s="71"/>
    </row>
    <row r="54" spans="1:18" ht="18.75" customHeight="1" x14ac:dyDescent="0.4">
      <c r="B54" s="10"/>
      <c r="C54" s="148">
        <f>I53+1</f>
        <v>2</v>
      </c>
      <c r="D54" s="148">
        <f t="shared" ref="D54:I56" si="19">C54+1</f>
        <v>3</v>
      </c>
      <c r="E54" s="148">
        <f t="shared" si="19"/>
        <v>4</v>
      </c>
      <c r="F54" s="148">
        <f t="shared" si="19"/>
        <v>5</v>
      </c>
      <c r="G54" s="148">
        <f t="shared" si="19"/>
        <v>6</v>
      </c>
      <c r="H54" s="148">
        <f t="shared" si="19"/>
        <v>7</v>
      </c>
      <c r="I54" s="148">
        <f t="shared" si="19"/>
        <v>8</v>
      </c>
      <c r="J54" s="144"/>
      <c r="K54" s="6"/>
      <c r="M54" s="479"/>
      <c r="N54" s="479"/>
      <c r="O54" s="83"/>
      <c r="P54" s="71"/>
      <c r="Q54" s="86"/>
      <c r="R54" s="71"/>
    </row>
    <row r="55" spans="1:18" ht="18.75" customHeight="1" x14ac:dyDescent="0.4">
      <c r="B55" s="10"/>
      <c r="C55" s="148">
        <f>I54+1</f>
        <v>9</v>
      </c>
      <c r="D55" s="148">
        <f t="shared" si="19"/>
        <v>10</v>
      </c>
      <c r="E55" s="148">
        <f t="shared" si="19"/>
        <v>11</v>
      </c>
      <c r="F55" s="148">
        <f t="shared" si="19"/>
        <v>12</v>
      </c>
      <c r="G55" s="148">
        <f t="shared" si="19"/>
        <v>13</v>
      </c>
      <c r="H55" s="148">
        <f t="shared" si="19"/>
        <v>14</v>
      </c>
      <c r="I55" s="148">
        <f t="shared" si="19"/>
        <v>15</v>
      </c>
      <c r="J55" s="144"/>
      <c r="K55" s="6"/>
      <c r="M55" s="479"/>
      <c r="N55" s="479"/>
      <c r="O55" s="83"/>
      <c r="P55" s="71"/>
      <c r="Q55" s="86"/>
      <c r="R55" s="71"/>
    </row>
    <row r="56" spans="1:18" ht="18.75" customHeight="1" x14ac:dyDescent="0.4">
      <c r="B56" s="10"/>
      <c r="C56" s="148">
        <f>I55+1</f>
        <v>16</v>
      </c>
      <c r="D56" s="163">
        <f t="shared" si="19"/>
        <v>17</v>
      </c>
      <c r="E56" s="163">
        <f t="shared" si="19"/>
        <v>18</v>
      </c>
      <c r="F56" s="163">
        <f t="shared" si="19"/>
        <v>19</v>
      </c>
      <c r="G56" s="163">
        <f t="shared" si="19"/>
        <v>20</v>
      </c>
      <c r="H56" s="163">
        <f t="shared" si="19"/>
        <v>21</v>
      </c>
      <c r="I56" s="163">
        <f t="shared" si="19"/>
        <v>22</v>
      </c>
      <c r="J56" s="144"/>
      <c r="K56" s="6" t="s">
        <v>177</v>
      </c>
      <c r="M56" s="479"/>
      <c r="N56" s="479"/>
      <c r="O56" s="83"/>
      <c r="Q56" s="86"/>
      <c r="R56" s="71"/>
    </row>
    <row r="57" spans="1:18" ht="18.75" customHeight="1" x14ac:dyDescent="0.4">
      <c r="B57" s="10"/>
      <c r="C57" s="163">
        <f>I56+1</f>
        <v>23</v>
      </c>
      <c r="D57" s="163">
        <f t="shared" ref="D57:I58" si="20">IF(C57="","",IF(C57+1&gt;31,"",C57+1))</f>
        <v>24</v>
      </c>
      <c r="E57" s="148">
        <f t="shared" si="20"/>
        <v>25</v>
      </c>
      <c r="F57" s="164">
        <f t="shared" si="20"/>
        <v>26</v>
      </c>
      <c r="G57" s="148">
        <f t="shared" si="20"/>
        <v>27</v>
      </c>
      <c r="H57" s="148">
        <f t="shared" si="20"/>
        <v>28</v>
      </c>
      <c r="I57" s="148">
        <f t="shared" si="20"/>
        <v>29</v>
      </c>
      <c r="J57" s="144"/>
      <c r="K57" s="10" t="s">
        <v>161</v>
      </c>
      <c r="M57" s="479"/>
      <c r="N57" s="479"/>
      <c r="O57" s="83"/>
      <c r="P57" s="71"/>
      <c r="Q57" s="86"/>
      <c r="R57" s="71"/>
    </row>
    <row r="58" spans="1:18" ht="18.75" customHeight="1" x14ac:dyDescent="0.4">
      <c r="B58" s="10"/>
      <c r="C58" s="148">
        <f>IF(I57="","",IF(I57+1&gt;31,"",I57+1))</f>
        <v>30</v>
      </c>
      <c r="D58" s="155">
        <f t="shared" si="20"/>
        <v>31</v>
      </c>
      <c r="E58" s="148" t="str">
        <f t="shared" si="20"/>
        <v/>
      </c>
      <c r="F58" s="148" t="str">
        <f t="shared" si="20"/>
        <v/>
      </c>
      <c r="G58" s="148" t="str">
        <f t="shared" si="20"/>
        <v/>
      </c>
      <c r="H58" s="148" t="str">
        <f t="shared" si="20"/>
        <v/>
      </c>
      <c r="I58" s="148" t="str">
        <f t="shared" si="20"/>
        <v/>
      </c>
      <c r="J58" s="144"/>
      <c r="K58" s="10" t="s">
        <v>134</v>
      </c>
      <c r="M58" s="479"/>
      <c r="N58" s="479"/>
      <c r="O58" s="83"/>
      <c r="P58" s="71">
        <v>3990</v>
      </c>
      <c r="Q58" s="86"/>
      <c r="R58" s="71"/>
    </row>
    <row r="59" spans="1:18" ht="9" customHeight="1" x14ac:dyDescent="0.4">
      <c r="C59" s="144"/>
      <c r="D59" s="144"/>
      <c r="E59" s="144"/>
      <c r="F59" s="144"/>
      <c r="G59" s="144"/>
      <c r="H59" s="144"/>
      <c r="I59" s="144"/>
      <c r="J59" s="144"/>
      <c r="N59" s="8"/>
      <c r="O59" s="83"/>
      <c r="P59" s="71"/>
      <c r="Q59" s="86"/>
      <c r="R59" s="71"/>
    </row>
    <row r="60" spans="1:18" ht="18.75" customHeight="1" x14ac:dyDescent="0.65">
      <c r="A60" s="5" t="s">
        <v>10</v>
      </c>
      <c r="B60" s="5">
        <f>VLOOKUP(A60,Sheet1!$B$4:$C$15,2,FALSE)</f>
        <v>8</v>
      </c>
      <c r="C60" s="145" t="s">
        <v>0</v>
      </c>
      <c r="D60" s="146" t="s">
        <v>1</v>
      </c>
      <c r="E60" s="146" t="s">
        <v>2</v>
      </c>
      <c r="F60" s="146" t="s">
        <v>3</v>
      </c>
      <c r="G60" s="146" t="s">
        <v>2</v>
      </c>
      <c r="H60" s="146" t="s">
        <v>4</v>
      </c>
      <c r="I60" s="147" t="s">
        <v>0</v>
      </c>
      <c r="J60" s="144"/>
      <c r="K60" s="6"/>
      <c r="M60" s="6"/>
      <c r="N60" s="8"/>
      <c r="O60" s="83"/>
      <c r="P60" s="71"/>
      <c r="Q60" s="86"/>
      <c r="R60" s="71"/>
    </row>
    <row r="61" spans="1:18" ht="18.75" customHeight="1" x14ac:dyDescent="0.4">
      <c r="B61" s="6"/>
      <c r="C61" s="148" t="str">
        <f t="shared" ref="C61:I61" si="21">IF(B61&lt;&gt;"",B61+1,IF(COLUMN(A$3)&gt;=AugStart,1,""))</f>
        <v/>
      </c>
      <c r="D61" s="148" t="str">
        <f t="shared" si="21"/>
        <v/>
      </c>
      <c r="E61" s="155">
        <f t="shared" si="21"/>
        <v>1</v>
      </c>
      <c r="F61" s="155">
        <f t="shared" si="21"/>
        <v>2</v>
      </c>
      <c r="G61" s="155">
        <f t="shared" si="21"/>
        <v>3</v>
      </c>
      <c r="H61" s="148">
        <f t="shared" si="21"/>
        <v>4</v>
      </c>
      <c r="I61" s="148">
        <f t="shared" si="21"/>
        <v>5</v>
      </c>
      <c r="J61" s="144"/>
      <c r="K61" s="6" t="s">
        <v>179</v>
      </c>
      <c r="M61" s="478"/>
      <c r="N61" s="478"/>
      <c r="O61" s="83"/>
      <c r="P61" s="71"/>
      <c r="Q61" s="86"/>
      <c r="R61" s="71"/>
    </row>
    <row r="62" spans="1:18" ht="18.75" customHeight="1" x14ac:dyDescent="0.4">
      <c r="B62" s="10"/>
      <c r="C62" s="148">
        <f>I61+1</f>
        <v>6</v>
      </c>
      <c r="D62" s="162">
        <f t="shared" ref="D62:I64" si="22">C62+1</f>
        <v>7</v>
      </c>
      <c r="E62" s="163">
        <f t="shared" si="22"/>
        <v>8</v>
      </c>
      <c r="F62" s="163">
        <f t="shared" si="22"/>
        <v>9</v>
      </c>
      <c r="G62" s="163">
        <f t="shared" si="22"/>
        <v>10</v>
      </c>
      <c r="H62" s="163">
        <f t="shared" si="22"/>
        <v>11</v>
      </c>
      <c r="I62" s="163">
        <f t="shared" si="22"/>
        <v>12</v>
      </c>
      <c r="J62" s="144"/>
      <c r="K62" s="10" t="s">
        <v>182</v>
      </c>
      <c r="M62" s="479"/>
      <c r="N62" s="479"/>
      <c r="O62" s="83"/>
      <c r="P62" s="71"/>
      <c r="Q62" s="86"/>
      <c r="R62" s="71"/>
    </row>
    <row r="63" spans="1:18" ht="18.75" customHeight="1" x14ac:dyDescent="0.4">
      <c r="B63" s="10"/>
      <c r="C63" s="163">
        <f>I62+1</f>
        <v>13</v>
      </c>
      <c r="D63" s="163">
        <f t="shared" si="22"/>
        <v>14</v>
      </c>
      <c r="E63" s="163">
        <f t="shared" si="22"/>
        <v>15</v>
      </c>
      <c r="F63" s="148">
        <f t="shared" si="22"/>
        <v>16</v>
      </c>
      <c r="G63" s="148">
        <f t="shared" si="22"/>
        <v>17</v>
      </c>
      <c r="H63" s="148">
        <f t="shared" si="22"/>
        <v>18</v>
      </c>
      <c r="I63" s="162">
        <f t="shared" si="22"/>
        <v>19</v>
      </c>
      <c r="J63" s="144"/>
      <c r="K63" s="10" t="s">
        <v>181</v>
      </c>
      <c r="M63" s="479"/>
      <c r="N63" s="479"/>
      <c r="O63" s="83"/>
      <c r="P63" s="71"/>
      <c r="Q63" s="86"/>
      <c r="R63" s="71"/>
    </row>
    <row r="64" spans="1:18" ht="18.75" customHeight="1" x14ac:dyDescent="0.4">
      <c r="B64" s="10"/>
      <c r="C64" s="162">
        <f>I63+1</f>
        <v>20</v>
      </c>
      <c r="D64" s="148">
        <f t="shared" si="22"/>
        <v>21</v>
      </c>
      <c r="E64" s="152">
        <f t="shared" si="22"/>
        <v>22</v>
      </c>
      <c r="F64" s="152">
        <f t="shared" si="22"/>
        <v>23</v>
      </c>
      <c r="G64" s="165">
        <f t="shared" si="22"/>
        <v>24</v>
      </c>
      <c r="H64" s="165">
        <f t="shared" si="22"/>
        <v>25</v>
      </c>
      <c r="I64" s="155">
        <f t="shared" si="22"/>
        <v>26</v>
      </c>
      <c r="J64" s="144"/>
      <c r="K64" s="6" t="s">
        <v>185</v>
      </c>
      <c r="M64" s="479"/>
      <c r="N64" s="479"/>
      <c r="O64" s="83"/>
      <c r="P64" s="71"/>
      <c r="Q64" s="86"/>
      <c r="R64" s="71"/>
    </row>
    <row r="65" spans="1:18" ht="18.75" customHeight="1" x14ac:dyDescent="0.4">
      <c r="B65" s="10"/>
      <c r="C65" s="155">
        <f>I64+1</f>
        <v>27</v>
      </c>
      <c r="D65" s="155">
        <f>C65+1</f>
        <v>28</v>
      </c>
      <c r="E65" s="155">
        <f>D65+1</f>
        <v>29</v>
      </c>
      <c r="F65" s="155">
        <f>E65+1</f>
        <v>30</v>
      </c>
      <c r="G65" s="152">
        <f>F65+1</f>
        <v>31</v>
      </c>
      <c r="H65" s="148"/>
      <c r="I65" s="148" t="str">
        <f t="shared" ref="D65:I66" si="23">IF(H65="","",IF(H65+1&gt;31,"",H65+1))</f>
        <v/>
      </c>
      <c r="J65" s="144"/>
      <c r="K65" s="6"/>
      <c r="M65" s="479"/>
      <c r="N65" s="479"/>
      <c r="O65" s="83">
        <v>120000</v>
      </c>
      <c r="P65" s="71"/>
      <c r="Q65" s="86"/>
      <c r="R65" s="71"/>
    </row>
    <row r="66" spans="1:18" ht="18.75" customHeight="1" x14ac:dyDescent="0.4">
      <c r="B66" s="6"/>
      <c r="C66" s="148" t="str">
        <f>IF(I65="","",IF(I65+1&gt;31,"",I65+1))</f>
        <v/>
      </c>
      <c r="D66" s="148" t="str">
        <f t="shared" si="23"/>
        <v/>
      </c>
      <c r="E66" s="148" t="str">
        <f t="shared" si="23"/>
        <v/>
      </c>
      <c r="F66" s="148" t="str">
        <f t="shared" si="23"/>
        <v/>
      </c>
      <c r="G66" s="148" t="str">
        <f t="shared" si="23"/>
        <v/>
      </c>
      <c r="H66" s="148" t="str">
        <f t="shared" si="23"/>
        <v/>
      </c>
      <c r="I66" s="148" t="str">
        <f t="shared" si="23"/>
        <v/>
      </c>
      <c r="J66" s="144"/>
      <c r="K66" s="6"/>
      <c r="M66" s="478"/>
      <c r="N66" s="478"/>
      <c r="O66" s="83"/>
      <c r="P66" s="71"/>
      <c r="Q66" s="86"/>
      <c r="R66" s="71"/>
    </row>
    <row r="67" spans="1:18" ht="9" customHeight="1" x14ac:dyDescent="0.4">
      <c r="C67" s="144"/>
      <c r="D67" s="144"/>
      <c r="E67" s="144"/>
      <c r="F67" s="144"/>
      <c r="G67" s="144"/>
      <c r="H67" s="144"/>
      <c r="I67" s="144"/>
      <c r="J67" s="144"/>
      <c r="N67" s="8"/>
      <c r="O67" s="83"/>
      <c r="P67" s="71"/>
      <c r="Q67" s="86"/>
      <c r="R67" s="71"/>
    </row>
    <row r="68" spans="1:18" ht="18.75" customHeight="1" x14ac:dyDescent="0.65">
      <c r="A68" s="5" t="s">
        <v>11</v>
      </c>
      <c r="B68" s="5">
        <f>VLOOKUP(A68,Sheet1!$B$4:$C$15,2,FALSE)</f>
        <v>9</v>
      </c>
      <c r="C68" s="145" t="s">
        <v>0</v>
      </c>
      <c r="D68" s="146" t="s">
        <v>1</v>
      </c>
      <c r="E68" s="146" t="s">
        <v>2</v>
      </c>
      <c r="F68" s="146" t="s">
        <v>3</v>
      </c>
      <c r="G68" s="146" t="s">
        <v>2</v>
      </c>
      <c r="H68" s="146" t="s">
        <v>4</v>
      </c>
      <c r="I68" s="147" t="s">
        <v>0</v>
      </c>
      <c r="J68" s="144"/>
      <c r="K68" s="6"/>
      <c r="M68" s="6"/>
      <c r="N68" s="8"/>
      <c r="O68" s="83"/>
      <c r="P68" s="71"/>
      <c r="Q68" s="86"/>
      <c r="R68" s="71"/>
    </row>
    <row r="69" spans="1:18" ht="18.75" customHeight="1" x14ac:dyDescent="0.4">
      <c r="B69" s="6"/>
      <c r="C69" s="148" t="str">
        <f t="shared" ref="C69:I69" si="24">IF(B69&lt;&gt;"",B69+1,IF(COLUMN(A$3)&gt;=SepStart,1,""))</f>
        <v/>
      </c>
      <c r="D69" s="148" t="str">
        <f t="shared" si="24"/>
        <v/>
      </c>
      <c r="E69" s="148" t="str">
        <f t="shared" si="24"/>
        <v/>
      </c>
      <c r="F69" s="148" t="str">
        <f t="shared" si="24"/>
        <v/>
      </c>
      <c r="G69" s="148" t="str">
        <f t="shared" si="24"/>
        <v/>
      </c>
      <c r="H69" s="162">
        <f t="shared" si="24"/>
        <v>1</v>
      </c>
      <c r="I69" s="162">
        <f t="shared" si="24"/>
        <v>2</v>
      </c>
      <c r="J69" s="144"/>
      <c r="K69" s="6" t="s">
        <v>180</v>
      </c>
      <c r="M69" s="478"/>
      <c r="N69" s="478"/>
      <c r="O69" s="83"/>
      <c r="P69" s="71"/>
      <c r="Q69" s="86"/>
      <c r="R69" s="71"/>
    </row>
    <row r="70" spans="1:18" ht="18.75" customHeight="1" x14ac:dyDescent="0.4">
      <c r="B70" s="6"/>
      <c r="C70" s="162">
        <f>I69+1</f>
        <v>3</v>
      </c>
      <c r="D70" s="148">
        <f>C70+1</f>
        <v>4</v>
      </c>
      <c r="E70" s="148">
        <f>D70+1</f>
        <v>5</v>
      </c>
      <c r="F70" s="161">
        <f>IF(E70="","",IF(E70+1&gt;30,"",E70+1))</f>
        <v>6</v>
      </c>
      <c r="G70" s="148">
        <f t="shared" ref="G70:I71" si="25">F70+1</f>
        <v>7</v>
      </c>
      <c r="H70" s="148">
        <f t="shared" si="25"/>
        <v>8</v>
      </c>
      <c r="I70" s="148">
        <f t="shared" si="25"/>
        <v>9</v>
      </c>
      <c r="J70" s="144"/>
      <c r="K70" s="6" t="s">
        <v>195</v>
      </c>
      <c r="M70" s="478"/>
      <c r="N70" s="478"/>
      <c r="O70" s="83"/>
      <c r="P70" s="71"/>
      <c r="Q70" s="86"/>
      <c r="R70" s="71"/>
    </row>
    <row r="71" spans="1:18" ht="18.75" customHeight="1" x14ac:dyDescent="0.4">
      <c r="B71" s="6"/>
      <c r="C71" s="148">
        <f>I70+1</f>
        <v>10</v>
      </c>
      <c r="D71" s="166">
        <f>IF(C71="","",IF(C71+1&gt;30,"",C71+1))</f>
        <v>11</v>
      </c>
      <c r="E71" s="166">
        <f>IF(D71="","",IF(D71+1&gt;30,"",D71+1))</f>
        <v>12</v>
      </c>
      <c r="F71" s="155">
        <f>IF(E71="","",IF(E71+1&gt;30,"",E71+1))</f>
        <v>13</v>
      </c>
      <c r="G71" s="155">
        <f t="shared" si="25"/>
        <v>14</v>
      </c>
      <c r="H71" s="155">
        <f t="shared" si="25"/>
        <v>15</v>
      </c>
      <c r="I71" s="155">
        <f t="shared" si="25"/>
        <v>16</v>
      </c>
      <c r="J71" s="144"/>
      <c r="K71" s="6" t="s">
        <v>187</v>
      </c>
      <c r="M71" s="478"/>
      <c r="N71" s="478"/>
      <c r="O71" s="83"/>
      <c r="P71" s="71"/>
      <c r="Q71" s="86"/>
      <c r="R71" s="71"/>
    </row>
    <row r="72" spans="1:18" ht="18.75" customHeight="1" x14ac:dyDescent="0.4">
      <c r="B72" s="6"/>
      <c r="C72" s="148">
        <f>I71+1</f>
        <v>17</v>
      </c>
      <c r="D72" s="155">
        <f>IF(C72="","",IF(C72+1&gt;30,"",C72+1))</f>
        <v>18</v>
      </c>
      <c r="E72" s="155">
        <f>IF(D72="","",IF(D72+1&gt;30,"",D72+1))</f>
        <v>19</v>
      </c>
      <c r="F72" s="155">
        <f>IF(E72="","",IF(E72+1&gt;30,"",E72+1))</f>
        <v>20</v>
      </c>
      <c r="G72" s="168">
        <f t="shared" ref="G72:I73" si="26">F72+1</f>
        <v>21</v>
      </c>
      <c r="H72" s="168">
        <f t="shared" si="26"/>
        <v>22</v>
      </c>
      <c r="I72" s="148">
        <f t="shared" si="26"/>
        <v>23</v>
      </c>
      <c r="J72" s="144"/>
      <c r="K72" s="6" t="s">
        <v>194</v>
      </c>
      <c r="M72" s="478"/>
      <c r="N72" s="478"/>
      <c r="O72" s="83"/>
      <c r="P72" s="71">
        <v>4550</v>
      </c>
      <c r="Q72" s="86"/>
      <c r="R72" s="71"/>
    </row>
    <row r="73" spans="1:18" ht="18.75" customHeight="1" x14ac:dyDescent="0.4">
      <c r="B73" s="6"/>
      <c r="C73" s="148">
        <f>I72+1</f>
        <v>24</v>
      </c>
      <c r="D73" s="148">
        <f>C73+1</f>
        <v>25</v>
      </c>
      <c r="E73" s="148">
        <f>D73+1</f>
        <v>26</v>
      </c>
      <c r="F73" s="148">
        <f>E73+1</f>
        <v>27</v>
      </c>
      <c r="G73" s="148">
        <f>F73+1</f>
        <v>28</v>
      </c>
      <c r="H73" s="152">
        <f t="shared" si="26"/>
        <v>29</v>
      </c>
      <c r="I73" s="152">
        <f t="shared" si="26"/>
        <v>30</v>
      </c>
      <c r="J73" s="144"/>
      <c r="K73" s="6"/>
      <c r="M73" s="478"/>
      <c r="N73" s="478"/>
      <c r="O73" s="83"/>
      <c r="P73" s="71"/>
      <c r="Q73" s="86"/>
      <c r="R73" s="71"/>
    </row>
    <row r="74" spans="1:18" ht="18.75" customHeight="1" x14ac:dyDescent="0.4">
      <c r="B74" s="6"/>
      <c r="C74" s="148"/>
      <c r="D74" s="148" t="str">
        <f t="shared" ref="D74:I74" si="27">IF(C74="","",IF(C74+1&gt;30,"",C74+1))</f>
        <v/>
      </c>
      <c r="E74" s="148" t="str">
        <f t="shared" si="27"/>
        <v/>
      </c>
      <c r="F74" s="148" t="str">
        <f t="shared" si="27"/>
        <v/>
      </c>
      <c r="G74" s="148" t="str">
        <f t="shared" si="27"/>
        <v/>
      </c>
      <c r="H74" s="148" t="str">
        <f t="shared" si="27"/>
        <v/>
      </c>
      <c r="I74" s="148" t="str">
        <f t="shared" si="27"/>
        <v/>
      </c>
      <c r="J74" s="144"/>
      <c r="K74" s="6"/>
      <c r="M74" s="478"/>
      <c r="N74" s="478"/>
      <c r="O74" s="83"/>
      <c r="P74" s="71"/>
      <c r="Q74" s="86"/>
      <c r="R74" s="71"/>
    </row>
    <row r="75" spans="1:18" ht="9" customHeight="1" x14ac:dyDescent="0.4">
      <c r="C75" s="144"/>
      <c r="D75" s="144"/>
      <c r="E75" s="144"/>
      <c r="F75" s="144"/>
      <c r="G75" s="144"/>
      <c r="H75" s="144"/>
      <c r="I75" s="144"/>
      <c r="J75" s="144"/>
      <c r="N75" s="8"/>
      <c r="O75" s="83"/>
      <c r="P75" s="71"/>
      <c r="Q75" s="86"/>
      <c r="R75" s="71"/>
    </row>
    <row r="76" spans="1:18" ht="18.75" customHeight="1" x14ac:dyDescent="0.65">
      <c r="A76" s="5" t="s">
        <v>14</v>
      </c>
      <c r="B76" s="5">
        <f>VLOOKUP(A76,Sheet1!$B$4:$C$15,2,FALSE)</f>
        <v>10</v>
      </c>
      <c r="C76" s="145" t="s">
        <v>0</v>
      </c>
      <c r="D76" s="146" t="s">
        <v>1</v>
      </c>
      <c r="E76" s="146" t="s">
        <v>2</v>
      </c>
      <c r="F76" s="146" t="s">
        <v>3</v>
      </c>
      <c r="G76" s="146" t="s">
        <v>2</v>
      </c>
      <c r="H76" s="146" t="s">
        <v>4</v>
      </c>
      <c r="I76" s="147" t="s">
        <v>0</v>
      </c>
      <c r="J76" s="144"/>
      <c r="K76" s="6"/>
      <c r="M76" s="6"/>
      <c r="N76" s="8"/>
      <c r="O76" s="83"/>
      <c r="P76" s="71"/>
      <c r="Q76" s="86"/>
      <c r="R76" s="71"/>
    </row>
    <row r="77" spans="1:18" ht="18.75" customHeight="1" x14ac:dyDescent="0.4">
      <c r="B77" s="6"/>
      <c r="C77" s="155">
        <f t="shared" ref="C77:H77" si="28">IF(B77&lt;&gt;"",B77+1,IF(COLUMN(A$3)&gt;=OctStart,1,""))</f>
        <v>1</v>
      </c>
      <c r="D77" s="160">
        <f t="shared" si="28"/>
        <v>2</v>
      </c>
      <c r="E77" s="160">
        <f t="shared" si="28"/>
        <v>3</v>
      </c>
      <c r="F77" s="160">
        <f t="shared" si="28"/>
        <v>4</v>
      </c>
      <c r="G77" s="160">
        <f t="shared" si="28"/>
        <v>5</v>
      </c>
      <c r="H77" s="160">
        <f t="shared" si="28"/>
        <v>6</v>
      </c>
      <c r="I77" s="152">
        <f>H77+1</f>
        <v>7</v>
      </c>
      <c r="J77" s="144"/>
      <c r="K77" s="6" t="s">
        <v>184</v>
      </c>
      <c r="M77" s="478"/>
      <c r="N77" s="478"/>
      <c r="O77" s="83"/>
      <c r="P77" s="71"/>
      <c r="Q77" s="86"/>
      <c r="R77" s="71"/>
    </row>
    <row r="78" spans="1:18" ht="18.75" customHeight="1" x14ac:dyDescent="0.4">
      <c r="B78" s="6"/>
      <c r="C78" s="152">
        <f>I77+1</f>
        <v>8</v>
      </c>
      <c r="D78" s="154">
        <f t="shared" ref="D78:H80" si="29">C78+1</f>
        <v>9</v>
      </c>
      <c r="E78" s="154">
        <f t="shared" si="29"/>
        <v>10</v>
      </c>
      <c r="F78" s="154">
        <f t="shared" si="29"/>
        <v>11</v>
      </c>
      <c r="G78" s="148">
        <f t="shared" si="29"/>
        <v>12</v>
      </c>
      <c r="H78" s="148">
        <f t="shared" si="29"/>
        <v>13</v>
      </c>
      <c r="I78" s="148">
        <f>H78+1</f>
        <v>14</v>
      </c>
      <c r="J78" s="144"/>
      <c r="K78" s="6" t="s">
        <v>191</v>
      </c>
      <c r="M78" s="478"/>
      <c r="N78" s="478"/>
      <c r="O78" s="83"/>
      <c r="P78" s="71"/>
      <c r="Q78" s="86"/>
      <c r="R78" s="71"/>
    </row>
    <row r="79" spans="1:18" ht="18.75" customHeight="1" x14ac:dyDescent="0.4">
      <c r="B79" s="6"/>
      <c r="C79" s="148">
        <f>I78+1</f>
        <v>15</v>
      </c>
      <c r="D79" s="148">
        <f t="shared" si="29"/>
        <v>16</v>
      </c>
      <c r="E79" s="148">
        <f t="shared" si="29"/>
        <v>17</v>
      </c>
      <c r="F79" s="167">
        <f t="shared" si="29"/>
        <v>18</v>
      </c>
      <c r="G79" s="167">
        <f t="shared" si="29"/>
        <v>19</v>
      </c>
      <c r="H79" s="167">
        <f t="shared" si="29"/>
        <v>20</v>
      </c>
      <c r="I79" s="167">
        <f>H79+1</f>
        <v>21</v>
      </c>
      <c r="J79" s="144"/>
      <c r="K79" s="6" t="s">
        <v>186</v>
      </c>
      <c r="M79" s="478"/>
      <c r="N79" s="478"/>
      <c r="O79" s="83"/>
      <c r="P79" s="71">
        <v>30869</v>
      </c>
      <c r="Q79" s="86"/>
      <c r="R79" s="71"/>
    </row>
    <row r="80" spans="1:18" ht="18.75" customHeight="1" x14ac:dyDescent="0.4">
      <c r="B80" s="6"/>
      <c r="C80" s="167">
        <f>I79+1</f>
        <v>22</v>
      </c>
      <c r="D80" s="148">
        <f t="shared" si="29"/>
        <v>23</v>
      </c>
      <c r="E80" s="152">
        <f t="shared" si="29"/>
        <v>24</v>
      </c>
      <c r="F80" s="152">
        <f t="shared" si="29"/>
        <v>25</v>
      </c>
      <c r="G80" s="155">
        <f t="shared" si="29"/>
        <v>26</v>
      </c>
      <c r="H80" s="155">
        <f t="shared" si="29"/>
        <v>27</v>
      </c>
      <c r="I80" s="155">
        <f>H80+1</f>
        <v>28</v>
      </c>
      <c r="J80" s="144"/>
      <c r="K80" s="6" t="s">
        <v>183</v>
      </c>
      <c r="M80" s="478"/>
      <c r="N80" s="478"/>
      <c r="O80" s="83"/>
      <c r="Q80" s="86"/>
      <c r="R80" s="71"/>
    </row>
    <row r="81" spans="1:18" ht="18.75" customHeight="1" x14ac:dyDescent="0.4">
      <c r="B81" s="6"/>
      <c r="C81" s="148">
        <f>I80+1</f>
        <v>29</v>
      </c>
      <c r="D81" s="155">
        <f>C81+1</f>
        <v>30</v>
      </c>
      <c r="E81" s="155">
        <f>D81+1</f>
        <v>31</v>
      </c>
      <c r="F81" s="148" t="str">
        <f t="shared" ref="D81:I82" si="30">IF(E81="","",IF(E81+1&gt;31,"",E81+1))</f>
        <v/>
      </c>
      <c r="G81" s="148" t="str">
        <f t="shared" si="30"/>
        <v/>
      </c>
      <c r="H81" s="148" t="str">
        <f t="shared" si="30"/>
        <v/>
      </c>
      <c r="I81" s="148" t="str">
        <f t="shared" si="30"/>
        <v/>
      </c>
      <c r="J81" s="144"/>
      <c r="K81" s="6"/>
      <c r="M81" s="478"/>
      <c r="N81" s="478"/>
      <c r="O81" s="83"/>
      <c r="P81" s="71"/>
      <c r="Q81" s="86"/>
      <c r="R81" s="71"/>
    </row>
    <row r="82" spans="1:18" ht="18.75" customHeight="1" x14ac:dyDescent="0.4">
      <c r="B82" s="6"/>
      <c r="C82" s="148" t="str">
        <f>IF(I81="","",IF(I81+1&gt;31,"",I81+1))</f>
        <v/>
      </c>
      <c r="D82" s="148" t="str">
        <f t="shared" si="30"/>
        <v/>
      </c>
      <c r="E82" s="148" t="str">
        <f t="shared" si="30"/>
        <v/>
      </c>
      <c r="F82" s="148" t="str">
        <f t="shared" si="30"/>
        <v/>
      </c>
      <c r="G82" s="148" t="str">
        <f t="shared" si="30"/>
        <v/>
      </c>
      <c r="H82" s="148" t="str">
        <f t="shared" si="30"/>
        <v/>
      </c>
      <c r="I82" s="148" t="str">
        <f t="shared" si="30"/>
        <v/>
      </c>
      <c r="J82" s="144"/>
      <c r="K82" s="6"/>
      <c r="M82" s="478"/>
      <c r="N82" s="478"/>
      <c r="O82" s="83"/>
      <c r="P82" s="71"/>
      <c r="Q82" s="86"/>
      <c r="R82" s="71"/>
    </row>
    <row r="83" spans="1:18" ht="9" customHeight="1" x14ac:dyDescent="0.4">
      <c r="C83" s="144"/>
      <c r="D83" s="144"/>
      <c r="E83" s="144"/>
      <c r="F83" s="144"/>
      <c r="G83" s="144"/>
      <c r="H83" s="144"/>
      <c r="I83" s="144"/>
      <c r="J83" s="144"/>
      <c r="N83" s="8"/>
      <c r="O83" s="83"/>
      <c r="P83" s="71"/>
      <c r="Q83" s="86"/>
      <c r="R83" s="71"/>
    </row>
    <row r="84" spans="1:18" ht="18.75" customHeight="1" x14ac:dyDescent="0.65">
      <c r="A84" s="5" t="s">
        <v>15</v>
      </c>
      <c r="B84" s="5">
        <f>VLOOKUP(A84,Sheet1!$B$4:$C$15,2,FALSE)</f>
        <v>11</v>
      </c>
      <c r="C84" s="145" t="s">
        <v>0</v>
      </c>
      <c r="D84" s="146" t="s">
        <v>1</v>
      </c>
      <c r="E84" s="146" t="s">
        <v>2</v>
      </c>
      <c r="F84" s="146" t="s">
        <v>3</v>
      </c>
      <c r="G84" s="146" t="s">
        <v>2</v>
      </c>
      <c r="H84" s="146" t="s">
        <v>4</v>
      </c>
      <c r="I84" s="147" t="s">
        <v>0</v>
      </c>
      <c r="J84" s="144"/>
      <c r="K84" s="6"/>
      <c r="M84" s="6"/>
      <c r="N84" s="8"/>
      <c r="O84" s="83"/>
      <c r="P84" s="71"/>
      <c r="Q84" s="86"/>
      <c r="R84" s="71"/>
    </row>
    <row r="85" spans="1:18" ht="18.75" customHeight="1" x14ac:dyDescent="0.4">
      <c r="B85" s="6"/>
      <c r="C85" s="148" t="str">
        <f t="shared" ref="C85:I85" si="31">IF(B85&lt;&gt;"",B85+1,IF(COLUMN(A$3)&gt;=NovStart,1,""))</f>
        <v/>
      </c>
      <c r="D85" s="148" t="str">
        <f t="shared" si="31"/>
        <v/>
      </c>
      <c r="E85" s="148" t="str">
        <f t="shared" si="31"/>
        <v/>
      </c>
      <c r="F85" s="155">
        <f t="shared" si="31"/>
        <v>1</v>
      </c>
      <c r="G85" s="155">
        <f>F85+1</f>
        <v>2</v>
      </c>
      <c r="H85" s="155">
        <f>G85+1</f>
        <v>3</v>
      </c>
      <c r="I85" s="148">
        <f t="shared" si="31"/>
        <v>4</v>
      </c>
      <c r="J85" s="144"/>
      <c r="K85" s="6"/>
      <c r="M85" s="478"/>
      <c r="N85" s="478"/>
      <c r="O85" s="83"/>
      <c r="P85" s="71"/>
      <c r="Q85" s="86"/>
      <c r="R85" s="71"/>
    </row>
    <row r="86" spans="1:18" ht="18.75" customHeight="1" x14ac:dyDescent="0.4">
      <c r="B86" s="6"/>
      <c r="C86" s="148">
        <f>I85+1</f>
        <v>5</v>
      </c>
      <c r="D86" s="154">
        <f t="shared" ref="D86:I88" si="32">C86+1</f>
        <v>6</v>
      </c>
      <c r="E86" s="154">
        <f t="shared" si="32"/>
        <v>7</v>
      </c>
      <c r="F86" s="154">
        <f t="shared" si="32"/>
        <v>8</v>
      </c>
      <c r="G86" s="154">
        <f t="shared" si="32"/>
        <v>9</v>
      </c>
      <c r="H86" s="154">
        <f t="shared" si="32"/>
        <v>10</v>
      </c>
      <c r="I86" s="154">
        <f t="shared" si="32"/>
        <v>11</v>
      </c>
      <c r="J86" s="144"/>
      <c r="K86" s="6" t="s">
        <v>178</v>
      </c>
      <c r="M86" s="478"/>
      <c r="N86" s="478"/>
      <c r="O86" s="83"/>
      <c r="P86" s="71">
        <v>4550</v>
      </c>
      <c r="Q86" s="86"/>
      <c r="R86" s="71"/>
    </row>
    <row r="87" spans="1:18" ht="18.75" customHeight="1" x14ac:dyDescent="0.4">
      <c r="B87" s="6"/>
      <c r="C87" s="154">
        <f>I86+1</f>
        <v>12</v>
      </c>
      <c r="D87" s="154">
        <f t="shared" si="32"/>
        <v>13</v>
      </c>
      <c r="E87" s="148">
        <f t="shared" si="32"/>
        <v>14</v>
      </c>
      <c r="F87" s="148">
        <f t="shared" si="32"/>
        <v>15</v>
      </c>
      <c r="G87" s="148">
        <f t="shared" si="32"/>
        <v>16</v>
      </c>
      <c r="H87" s="148">
        <f t="shared" si="32"/>
        <v>17</v>
      </c>
      <c r="I87" s="155">
        <f t="shared" si="32"/>
        <v>18</v>
      </c>
      <c r="J87" s="144"/>
      <c r="K87" s="6" t="s">
        <v>199</v>
      </c>
      <c r="M87" s="478"/>
      <c r="N87" s="478"/>
      <c r="O87" s="83"/>
      <c r="P87" s="71"/>
      <c r="Q87" s="86"/>
      <c r="R87" s="71"/>
    </row>
    <row r="88" spans="1:18" ht="18.75" customHeight="1" x14ac:dyDescent="0.4">
      <c r="B88" s="6"/>
      <c r="C88" s="155">
        <f>I87+1</f>
        <v>19</v>
      </c>
      <c r="D88" s="152">
        <f t="shared" si="32"/>
        <v>20</v>
      </c>
      <c r="E88" s="152">
        <f>IF(D88="","",IF(D88+1&gt;30,"",D88+1))</f>
        <v>21</v>
      </c>
      <c r="F88" s="148">
        <f>IF(E88="","",IF(E88+1&gt;30,"",E88+1))</f>
        <v>22</v>
      </c>
      <c r="G88" s="148">
        <f t="shared" si="32"/>
        <v>23</v>
      </c>
      <c r="H88" s="148">
        <f t="shared" si="32"/>
        <v>24</v>
      </c>
      <c r="I88" s="148">
        <f t="shared" si="32"/>
        <v>25</v>
      </c>
      <c r="J88" s="144"/>
      <c r="K88" s="6" t="s">
        <v>200</v>
      </c>
      <c r="M88" s="478"/>
      <c r="N88" s="478"/>
      <c r="O88" s="83"/>
      <c r="P88" s="71"/>
      <c r="Q88" s="86"/>
      <c r="R88" s="71"/>
    </row>
    <row r="89" spans="1:18" ht="18.75" customHeight="1" x14ac:dyDescent="0.4">
      <c r="B89" s="6"/>
      <c r="C89" s="148">
        <f>I88+1</f>
        <v>26</v>
      </c>
      <c r="D89" s="148">
        <f t="shared" ref="D89:I90" si="33">IF(C89="","",IF(C89+1&gt;30,"",C89+1))</f>
        <v>27</v>
      </c>
      <c r="E89" s="155">
        <f t="shared" si="33"/>
        <v>28</v>
      </c>
      <c r="F89" s="155">
        <f t="shared" si="33"/>
        <v>29</v>
      </c>
      <c r="G89" s="155">
        <f t="shared" si="33"/>
        <v>30</v>
      </c>
      <c r="H89" s="148" t="str">
        <f t="shared" si="33"/>
        <v/>
      </c>
      <c r="I89" s="148" t="str">
        <f t="shared" si="33"/>
        <v/>
      </c>
      <c r="J89" s="144"/>
      <c r="K89" s="6" t="s">
        <v>214</v>
      </c>
      <c r="M89" s="478"/>
      <c r="N89" s="478"/>
      <c r="O89" s="83"/>
      <c r="P89" s="71"/>
      <c r="Q89" s="86"/>
      <c r="R89" s="71"/>
    </row>
    <row r="90" spans="1:18" ht="18.75" customHeight="1" x14ac:dyDescent="0.4">
      <c r="B90" s="6"/>
      <c r="C90" s="148" t="str">
        <f>IF(I89="","",IF(I89+1&gt;31,"",I89+1))</f>
        <v/>
      </c>
      <c r="D90" s="148" t="str">
        <f t="shared" si="33"/>
        <v/>
      </c>
      <c r="E90" s="148" t="str">
        <f t="shared" si="33"/>
        <v/>
      </c>
      <c r="F90" s="148" t="str">
        <f t="shared" si="33"/>
        <v/>
      </c>
      <c r="G90" s="148" t="str">
        <f t="shared" si="33"/>
        <v/>
      </c>
      <c r="H90" s="148" t="str">
        <f t="shared" si="33"/>
        <v/>
      </c>
      <c r="I90" s="148" t="str">
        <f t="shared" si="33"/>
        <v/>
      </c>
      <c r="J90" s="144"/>
      <c r="K90" s="6"/>
      <c r="M90" s="478"/>
      <c r="N90" s="478"/>
      <c r="O90" s="83"/>
      <c r="P90" s="71"/>
      <c r="Q90" s="86"/>
      <c r="R90" s="71"/>
    </row>
    <row r="91" spans="1:18" ht="9" customHeight="1" x14ac:dyDescent="0.4">
      <c r="C91" s="144"/>
      <c r="D91" s="144"/>
      <c r="E91" s="144"/>
      <c r="F91" s="144"/>
      <c r="G91" s="144"/>
      <c r="H91" s="144"/>
      <c r="I91" s="144"/>
      <c r="J91" s="144"/>
      <c r="N91" s="8"/>
      <c r="O91" s="83"/>
      <c r="P91" s="71"/>
      <c r="Q91" s="86"/>
      <c r="R91" s="71"/>
    </row>
    <row r="92" spans="1:18" ht="18.75" customHeight="1" x14ac:dyDescent="0.65">
      <c r="A92" s="5" t="s">
        <v>16</v>
      </c>
      <c r="B92" s="5">
        <f>VLOOKUP(A92,Sheet1!$B$4:$C$15,2,FALSE)</f>
        <v>12</v>
      </c>
      <c r="C92" s="145" t="s">
        <v>0</v>
      </c>
      <c r="D92" s="146" t="s">
        <v>1</v>
      </c>
      <c r="E92" s="146" t="s">
        <v>2</v>
      </c>
      <c r="F92" s="146" t="s">
        <v>3</v>
      </c>
      <c r="G92" s="146" t="s">
        <v>2</v>
      </c>
      <c r="H92" s="146" t="s">
        <v>4</v>
      </c>
      <c r="I92" s="147" t="s">
        <v>0</v>
      </c>
      <c r="J92" s="144"/>
      <c r="K92" s="6"/>
      <c r="M92" s="6"/>
      <c r="N92" s="8"/>
      <c r="O92" s="83"/>
      <c r="P92" s="71"/>
      <c r="Q92" s="86"/>
      <c r="R92" s="71"/>
    </row>
    <row r="93" spans="1:18" ht="18.75" customHeight="1" x14ac:dyDescent="0.4">
      <c r="B93" s="6"/>
      <c r="C93" s="148" t="str">
        <f t="shared" ref="C93:I93" si="34">IF(B93&lt;&gt;"",B93+1,IF(COLUMN(A$3)&gt;=DecStart,1,""))</f>
        <v/>
      </c>
      <c r="D93" s="148" t="str">
        <f t="shared" si="34"/>
        <v/>
      </c>
      <c r="E93" s="148" t="str">
        <f t="shared" si="34"/>
        <v/>
      </c>
      <c r="F93" s="148" t="str">
        <f t="shared" si="34"/>
        <v/>
      </c>
      <c r="G93" s="148" t="str">
        <f t="shared" si="34"/>
        <v/>
      </c>
      <c r="H93" s="155">
        <f t="shared" si="34"/>
        <v>1</v>
      </c>
      <c r="I93" s="155">
        <f t="shared" si="34"/>
        <v>2</v>
      </c>
      <c r="J93" s="144"/>
      <c r="K93" s="6"/>
      <c r="M93" s="478"/>
      <c r="N93" s="478"/>
      <c r="O93" s="83"/>
      <c r="P93" s="71"/>
      <c r="Q93" s="86"/>
      <c r="R93" s="71"/>
    </row>
    <row r="94" spans="1:18" ht="18.75" customHeight="1" x14ac:dyDescent="0.4">
      <c r="B94" s="6"/>
      <c r="C94" s="155">
        <f>I93+1</f>
        <v>3</v>
      </c>
      <c r="D94" s="155">
        <f t="shared" ref="D94:I97" si="35">C94+1</f>
        <v>4</v>
      </c>
      <c r="E94" s="155">
        <f t="shared" si="35"/>
        <v>5</v>
      </c>
      <c r="F94" s="148">
        <f t="shared" si="35"/>
        <v>6</v>
      </c>
      <c r="G94" s="164">
        <f t="shared" si="35"/>
        <v>7</v>
      </c>
      <c r="H94" s="164">
        <f t="shared" si="35"/>
        <v>8</v>
      </c>
      <c r="I94" s="164">
        <f t="shared" si="35"/>
        <v>9</v>
      </c>
      <c r="J94" s="144"/>
      <c r="K94" s="6" t="s">
        <v>201</v>
      </c>
      <c r="M94" s="478"/>
      <c r="N94" s="478"/>
      <c r="O94" s="83"/>
      <c r="P94" s="71"/>
      <c r="Q94" s="86"/>
      <c r="R94" s="71"/>
    </row>
    <row r="95" spans="1:18" ht="18.75" customHeight="1" x14ac:dyDescent="0.4">
      <c r="B95" s="6"/>
      <c r="C95" s="164">
        <f>I94+1</f>
        <v>10</v>
      </c>
      <c r="D95" s="164">
        <f t="shared" si="35"/>
        <v>11</v>
      </c>
      <c r="E95" s="148">
        <f t="shared" si="35"/>
        <v>12</v>
      </c>
      <c r="F95" s="148">
        <f t="shared" si="35"/>
        <v>13</v>
      </c>
      <c r="G95" s="148">
        <f t="shared" si="35"/>
        <v>14</v>
      </c>
      <c r="H95" s="148">
        <f t="shared" si="35"/>
        <v>15</v>
      </c>
      <c r="I95" s="150">
        <f t="shared" si="35"/>
        <v>16</v>
      </c>
      <c r="J95" s="144"/>
      <c r="K95" s="6"/>
      <c r="M95" s="478"/>
      <c r="N95" s="478"/>
      <c r="O95" s="83"/>
      <c r="P95" s="71"/>
      <c r="Q95" s="86"/>
      <c r="R95" s="71"/>
    </row>
    <row r="96" spans="1:18" ht="18.75" customHeight="1" x14ac:dyDescent="0.4">
      <c r="B96" s="6"/>
      <c r="C96" s="148">
        <f>I95+1</f>
        <v>17</v>
      </c>
      <c r="D96" s="148">
        <f t="shared" si="35"/>
        <v>18</v>
      </c>
      <c r="E96" s="148">
        <f t="shared" si="35"/>
        <v>19</v>
      </c>
      <c r="F96" s="148">
        <f t="shared" si="35"/>
        <v>20</v>
      </c>
      <c r="G96" s="148">
        <f t="shared" si="35"/>
        <v>21</v>
      </c>
      <c r="H96" s="148">
        <f t="shared" si="35"/>
        <v>22</v>
      </c>
      <c r="I96" s="148">
        <f t="shared" si="35"/>
        <v>23</v>
      </c>
      <c r="J96" s="144"/>
      <c r="K96" s="6"/>
      <c r="M96" s="478"/>
      <c r="N96" s="478"/>
      <c r="O96" s="83"/>
      <c r="P96" s="71"/>
      <c r="Q96" s="86"/>
      <c r="R96" s="71"/>
    </row>
    <row r="97" spans="2:18" ht="18.75" customHeight="1" x14ac:dyDescent="0.4">
      <c r="B97" s="6"/>
      <c r="C97" s="148">
        <f>I96+1</f>
        <v>24</v>
      </c>
      <c r="D97" s="148">
        <f t="shared" si="35"/>
        <v>25</v>
      </c>
      <c r="E97" s="148">
        <f t="shared" ref="D97:I98" si="36">IF(D97="","",IF(D97+1&gt;31,"",D97+1))</f>
        <v>26</v>
      </c>
      <c r="F97" s="148">
        <f t="shared" si="36"/>
        <v>27</v>
      </c>
      <c r="G97" s="148">
        <f t="shared" si="36"/>
        <v>28</v>
      </c>
      <c r="H97" s="148">
        <f t="shared" si="36"/>
        <v>29</v>
      </c>
      <c r="I97" s="148">
        <f t="shared" si="36"/>
        <v>30</v>
      </c>
      <c r="J97" s="144"/>
      <c r="K97" s="6"/>
      <c r="M97" s="478"/>
      <c r="N97" s="478"/>
      <c r="O97" s="83"/>
      <c r="P97" s="71"/>
      <c r="Q97" s="86"/>
      <c r="R97" s="71"/>
    </row>
    <row r="98" spans="2:18" ht="18.75" customHeight="1" x14ac:dyDescent="0.4">
      <c r="B98" s="6"/>
      <c r="C98" s="148">
        <f>IF(I97="","",IF(I97+1&gt;31,"",I97+1))</f>
        <v>31</v>
      </c>
      <c r="D98" s="148" t="str">
        <f t="shared" si="36"/>
        <v/>
      </c>
      <c r="E98" s="148" t="str">
        <f t="shared" si="36"/>
        <v/>
      </c>
      <c r="F98" s="148" t="str">
        <f t="shared" si="36"/>
        <v/>
      </c>
      <c r="G98" s="148" t="str">
        <f t="shared" si="36"/>
        <v/>
      </c>
      <c r="H98" s="148" t="str">
        <f t="shared" si="36"/>
        <v/>
      </c>
      <c r="I98" s="148" t="str">
        <f t="shared" si="36"/>
        <v/>
      </c>
      <c r="J98" s="144"/>
      <c r="K98" s="6"/>
      <c r="M98" s="478"/>
      <c r="N98" s="478"/>
      <c r="O98" s="84"/>
      <c r="P98" s="85"/>
      <c r="Q98" s="86"/>
      <c r="R98" s="71"/>
    </row>
    <row r="99" spans="2:18" ht="18.75" customHeight="1" x14ac:dyDescent="0.4">
      <c r="N99" s="8"/>
      <c r="O99" s="19">
        <f>SUM(O5:O98)</f>
        <v>834000</v>
      </c>
      <c r="P99" s="80">
        <f>SUM(P5:P98)</f>
        <v>82940</v>
      </c>
      <c r="Q99" s="32">
        <f>SUM(Q4:Q97)</f>
        <v>455240</v>
      </c>
      <c r="R99" s="61">
        <f>SUM(R4:R97)</f>
        <v>38959.54</v>
      </c>
    </row>
    <row r="100" spans="2:18" ht="18.75" customHeight="1" x14ac:dyDescent="0.4">
      <c r="C100" s="1" t="s">
        <v>21</v>
      </c>
      <c r="N100" s="8"/>
    </row>
    <row r="101" spans="2:18" ht="18.75" customHeight="1" x14ac:dyDescent="0.4">
      <c r="D101" s="1" t="s">
        <v>22</v>
      </c>
      <c r="N101" s="8"/>
    </row>
    <row r="102" spans="2:18" ht="18.75" customHeight="1" x14ac:dyDescent="0.4">
      <c r="D102" s="1" t="s">
        <v>26</v>
      </c>
      <c r="F102" s="13" t="s">
        <v>39</v>
      </c>
      <c r="N102" s="8"/>
    </row>
    <row r="103" spans="2:18" ht="18.75" customHeight="1" x14ac:dyDescent="0.4">
      <c r="N103" s="8"/>
    </row>
    <row r="104" spans="2:18" ht="18.75" customHeight="1" x14ac:dyDescent="0.4">
      <c r="C104" s="1" t="s">
        <v>23</v>
      </c>
      <c r="N104" s="8"/>
    </row>
    <row r="105" spans="2:18" ht="18.75" customHeight="1" x14ac:dyDescent="0.4">
      <c r="D105" s="1" t="s">
        <v>22</v>
      </c>
      <c r="N105" s="8"/>
    </row>
    <row r="106" spans="2:18" ht="18.75" customHeight="1" x14ac:dyDescent="0.4">
      <c r="D106" s="1" t="s">
        <v>26</v>
      </c>
      <c r="F106" s="1" t="s">
        <v>40</v>
      </c>
      <c r="N106" s="8"/>
    </row>
    <row r="107" spans="2:18" ht="18.75" customHeight="1" x14ac:dyDescent="0.4">
      <c r="N107" s="8"/>
    </row>
  </sheetData>
  <mergeCells count="73">
    <mergeCell ref="M8:N8"/>
    <mergeCell ref="C2:J2"/>
    <mergeCell ref="M5:N5"/>
    <mergeCell ref="M6:N6"/>
    <mergeCell ref="M7:N7"/>
    <mergeCell ref="M24:N24"/>
    <mergeCell ref="M9:N9"/>
    <mergeCell ref="M10:N10"/>
    <mergeCell ref="M13:N13"/>
    <mergeCell ref="M14:N14"/>
    <mergeCell ref="M15:N15"/>
    <mergeCell ref="M16:N16"/>
    <mergeCell ref="M17:N17"/>
    <mergeCell ref="M18:N18"/>
    <mergeCell ref="M21:N21"/>
    <mergeCell ref="M22:N22"/>
    <mergeCell ref="M23:N23"/>
    <mergeCell ref="M40:N40"/>
    <mergeCell ref="M25:N25"/>
    <mergeCell ref="M26:N26"/>
    <mergeCell ref="M29:N29"/>
    <mergeCell ref="M30:N30"/>
    <mergeCell ref="M31:N31"/>
    <mergeCell ref="M32:N32"/>
    <mergeCell ref="M33:N33"/>
    <mergeCell ref="M34:N34"/>
    <mergeCell ref="M37:N37"/>
    <mergeCell ref="M38:N38"/>
    <mergeCell ref="M39:N39"/>
    <mergeCell ref="M56:N56"/>
    <mergeCell ref="M41:N41"/>
    <mergeCell ref="M42:N42"/>
    <mergeCell ref="M45:N45"/>
    <mergeCell ref="M46:N46"/>
    <mergeCell ref="M47:N47"/>
    <mergeCell ref="M48:N48"/>
    <mergeCell ref="M49:N49"/>
    <mergeCell ref="M50:N50"/>
    <mergeCell ref="M53:N53"/>
    <mergeCell ref="M54:N54"/>
    <mergeCell ref="M55:N55"/>
    <mergeCell ref="M72:N72"/>
    <mergeCell ref="M57:N57"/>
    <mergeCell ref="M58:N58"/>
    <mergeCell ref="M61:N61"/>
    <mergeCell ref="M62:N62"/>
    <mergeCell ref="M63:N63"/>
    <mergeCell ref="M64:N64"/>
    <mergeCell ref="M65:N65"/>
    <mergeCell ref="M66:N66"/>
    <mergeCell ref="M69:N69"/>
    <mergeCell ref="M70:N70"/>
    <mergeCell ref="M71:N71"/>
    <mergeCell ref="M88:N88"/>
    <mergeCell ref="M73:N73"/>
    <mergeCell ref="M74:N74"/>
    <mergeCell ref="M77:N77"/>
    <mergeCell ref="M78:N78"/>
    <mergeCell ref="M79:N79"/>
    <mergeCell ref="M80:N80"/>
    <mergeCell ref="M81:N81"/>
    <mergeCell ref="M82:N82"/>
    <mergeCell ref="M85:N85"/>
    <mergeCell ref="M86:N86"/>
    <mergeCell ref="M87:N87"/>
    <mergeCell ref="M97:N97"/>
    <mergeCell ref="M98:N98"/>
    <mergeCell ref="M89:N89"/>
    <mergeCell ref="M90:N90"/>
    <mergeCell ref="M93:N93"/>
    <mergeCell ref="M94:N94"/>
    <mergeCell ref="M95:N95"/>
    <mergeCell ref="M96:N96"/>
  </mergeCells>
  <conditionalFormatting sqref="I65">
    <cfRule type="expression" dxfId="46" priority="1">
      <formula>I65&lt;&gt;""</formula>
    </cfRule>
  </conditionalFormatting>
  <printOptions horizontalCentered="1" verticalCentered="1"/>
  <pageMargins left="0.25" right="0.25" top="0.51" bottom="0.51" header="0.3" footer="0.3"/>
  <pageSetup scale="84" fitToHeight="2" orientation="portrait" r:id="rId1"/>
  <rowBreaks count="1" manualBreakCount="1">
    <brk id="50" min="2" max="1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2:R107"/>
  <sheetViews>
    <sheetView showGridLines="0" topLeftCell="A69" zoomScaleNormal="100" zoomScaleSheetLayoutView="100" workbookViewId="0">
      <selection activeCell="S77" sqref="S77"/>
    </sheetView>
  </sheetViews>
  <sheetFormatPr defaultColWidth="9.19921875" defaultRowHeight="13.15" x14ac:dyDescent="0.4"/>
  <cols>
    <col min="1" max="1" width="8.53125" style="1" customWidth="1"/>
    <col min="2" max="2" width="4.46484375" style="1" hidden="1" customWidth="1"/>
    <col min="3" max="9" width="4.19921875" style="144" customWidth="1"/>
    <col min="10" max="10" width="1.73046875" style="1" customWidth="1"/>
    <col min="11" max="11" width="49" style="1" customWidth="1"/>
    <col min="12" max="12" width="2.53125" style="1" customWidth="1"/>
    <col min="13" max="13" width="17.796875" style="1" customWidth="1"/>
    <col min="14" max="14" width="2.53125" style="1" customWidth="1"/>
    <col min="15" max="15" width="17.19921875" style="144" customWidth="1"/>
    <col min="16" max="16" width="1.73046875" style="1" customWidth="1"/>
    <col min="17" max="17" width="6.73046875" style="177" customWidth="1"/>
    <col min="18" max="18" width="10.265625" style="19" customWidth="1"/>
    <col min="19" max="16384" width="9.19921875" style="1"/>
  </cols>
  <sheetData>
    <row r="2" spans="1:18" ht="21.75" customHeight="1" x14ac:dyDescent="0.4">
      <c r="C2" s="481">
        <v>2018</v>
      </c>
      <c r="D2" s="481"/>
      <c r="E2" s="481"/>
      <c r="F2" s="481"/>
      <c r="G2" s="481"/>
      <c r="H2" s="481"/>
      <c r="I2" s="481"/>
      <c r="J2" s="481"/>
      <c r="K2" s="1" t="s">
        <v>203</v>
      </c>
      <c r="M2" s="1" t="s">
        <v>204</v>
      </c>
      <c r="O2" s="144" t="s">
        <v>202</v>
      </c>
      <c r="Q2" s="178"/>
    </row>
    <row r="3" spans="1:18" ht="9" customHeight="1" x14ac:dyDescent="0.4">
      <c r="Q3" s="144"/>
      <c r="R3" s="1"/>
    </row>
    <row r="4" spans="1:18" ht="18.75" customHeight="1" x14ac:dyDescent="0.65">
      <c r="A4" s="5" t="s">
        <v>6</v>
      </c>
      <c r="B4" s="5">
        <f>VLOOKUP(A4,Sheet1!$B$4:$C$15,2,FALSE)</f>
        <v>1</v>
      </c>
      <c r="C4" s="145" t="s">
        <v>0</v>
      </c>
      <c r="D4" s="146" t="s">
        <v>1</v>
      </c>
      <c r="E4" s="146" t="s">
        <v>2</v>
      </c>
      <c r="F4" s="146" t="s">
        <v>3</v>
      </c>
      <c r="G4" s="146" t="s">
        <v>2</v>
      </c>
      <c r="H4" s="146" t="s">
        <v>4</v>
      </c>
      <c r="I4" s="147" t="s">
        <v>0</v>
      </c>
      <c r="K4" s="6"/>
      <c r="M4" s="6"/>
      <c r="O4" s="179"/>
      <c r="Q4" s="177" t="s">
        <v>17</v>
      </c>
    </row>
    <row r="5" spans="1:18" ht="18.75" customHeight="1" x14ac:dyDescent="0.4">
      <c r="B5" s="6"/>
      <c r="C5" s="148" t="str">
        <f t="shared" ref="C5:I5" si="0">IF(B5&lt;&gt;"",B5+1,IF(COLUMN(A$3)&gt;=JanStart,1,""))</f>
        <v/>
      </c>
      <c r="D5" s="148">
        <f t="shared" si="0"/>
        <v>1</v>
      </c>
      <c r="E5" s="285">
        <f t="shared" si="0"/>
        <v>2</v>
      </c>
      <c r="F5" s="285">
        <f t="shared" si="0"/>
        <v>3</v>
      </c>
      <c r="G5" s="285">
        <f t="shared" si="0"/>
        <v>4</v>
      </c>
      <c r="H5" s="285">
        <f t="shared" si="0"/>
        <v>5</v>
      </c>
      <c r="I5" s="285">
        <f t="shared" si="0"/>
        <v>6</v>
      </c>
      <c r="K5" s="6"/>
      <c r="M5" s="6"/>
      <c r="O5" s="482"/>
      <c r="P5" s="482"/>
      <c r="Q5" s="177">
        <f>IFERROR(WEEKNUM(DATE(Year,B4,H5)),"")</f>
        <v>1</v>
      </c>
      <c r="R5" s="20"/>
    </row>
    <row r="6" spans="1:18" ht="18.75" customHeight="1" x14ac:dyDescent="0.4">
      <c r="B6" s="6"/>
      <c r="C6" s="148">
        <f>I5+1</f>
        <v>7</v>
      </c>
      <c r="D6" s="155">
        <f t="shared" ref="D6:I8" si="1">C6+1</f>
        <v>8</v>
      </c>
      <c r="E6" s="155">
        <f t="shared" si="1"/>
        <v>9</v>
      </c>
      <c r="F6" s="155">
        <f t="shared" si="1"/>
        <v>10</v>
      </c>
      <c r="G6" s="155">
        <f t="shared" si="1"/>
        <v>11</v>
      </c>
      <c r="H6" s="155">
        <f t="shared" si="1"/>
        <v>12</v>
      </c>
      <c r="I6" s="155">
        <f t="shared" si="1"/>
        <v>13</v>
      </c>
      <c r="K6" s="6" t="s">
        <v>270</v>
      </c>
      <c r="M6" s="6"/>
      <c r="O6" s="482"/>
      <c r="P6" s="482"/>
      <c r="Q6" s="177">
        <f>IFERROR(WEEKNUM(DATE(Year,B4,H6)),"")</f>
        <v>2</v>
      </c>
      <c r="R6" s="20"/>
    </row>
    <row r="7" spans="1:18" ht="18.75" customHeight="1" x14ac:dyDescent="0.4">
      <c r="B7" s="6"/>
      <c r="C7" s="155">
        <f>I6+1</f>
        <v>14</v>
      </c>
      <c r="D7" s="155">
        <f t="shared" si="1"/>
        <v>15</v>
      </c>
      <c r="E7" s="155">
        <f t="shared" si="1"/>
        <v>16</v>
      </c>
      <c r="F7" s="155">
        <f t="shared" si="1"/>
        <v>17</v>
      </c>
      <c r="G7" s="155">
        <f t="shared" si="1"/>
        <v>18</v>
      </c>
      <c r="H7" s="155">
        <f t="shared" si="1"/>
        <v>19</v>
      </c>
      <c r="I7" s="155">
        <f t="shared" si="1"/>
        <v>20</v>
      </c>
      <c r="K7" s="6" t="s">
        <v>271</v>
      </c>
      <c r="M7" s="6"/>
      <c r="O7" s="482"/>
      <c r="P7" s="482"/>
      <c r="Q7" s="177">
        <f>IFERROR(WEEKNUM(DATE(Year,B4,H7)),"")</f>
        <v>3</v>
      </c>
      <c r="R7" s="20"/>
    </row>
    <row r="8" spans="1:18" ht="18.75" customHeight="1" x14ac:dyDescent="0.4">
      <c r="B8" s="6"/>
      <c r="C8" s="155">
        <f>I7+1</f>
        <v>21</v>
      </c>
      <c r="D8" s="155">
        <f t="shared" si="1"/>
        <v>22</v>
      </c>
      <c r="E8" s="155">
        <f t="shared" si="1"/>
        <v>23</v>
      </c>
      <c r="F8" s="148">
        <f t="shared" si="1"/>
        <v>24</v>
      </c>
      <c r="G8" s="148">
        <f t="shared" si="1"/>
        <v>25</v>
      </c>
      <c r="H8" s="148">
        <f t="shared" si="1"/>
        <v>26</v>
      </c>
      <c r="I8" s="148">
        <f t="shared" si="1"/>
        <v>27</v>
      </c>
      <c r="K8" s="6"/>
      <c r="M8" s="6"/>
      <c r="O8" s="482"/>
      <c r="P8" s="482"/>
      <c r="Q8" s="177">
        <f>IFERROR(WEEKNUM(DATE(Year,B4,H8)),"")</f>
        <v>4</v>
      </c>
      <c r="R8" s="20"/>
    </row>
    <row r="9" spans="1:18" ht="18.75" customHeight="1" x14ac:dyDescent="0.4">
      <c r="B9" s="6"/>
      <c r="C9" s="148">
        <f>I8+1</f>
        <v>28</v>
      </c>
      <c r="D9" s="148">
        <f t="shared" ref="D9:I10" si="2">IF(C9="","",IF(C9+1&gt;31,"",C9+1))</f>
        <v>29</v>
      </c>
      <c r="E9" s="148">
        <f t="shared" si="2"/>
        <v>30</v>
      </c>
      <c r="F9" s="148">
        <f t="shared" si="2"/>
        <v>31</v>
      </c>
      <c r="G9" s="148" t="str">
        <f t="shared" si="2"/>
        <v/>
      </c>
      <c r="H9" s="148" t="str">
        <f t="shared" si="2"/>
        <v/>
      </c>
      <c r="I9" s="148" t="str">
        <f t="shared" si="2"/>
        <v/>
      </c>
      <c r="K9" s="6"/>
      <c r="M9" s="6"/>
      <c r="O9" s="482"/>
      <c r="P9" s="482"/>
      <c r="Q9" s="177" t="str">
        <f>IFERROR(WEEKNUM(DATE(Year,B4,H9)),"")</f>
        <v/>
      </c>
      <c r="R9" s="20"/>
    </row>
    <row r="10" spans="1:18" ht="18.75" customHeight="1" x14ac:dyDescent="0.4">
      <c r="B10" s="6"/>
      <c r="C10" s="148" t="str">
        <f>IF(I9="","",IF(I9+1&gt;31,"",I9+1))</f>
        <v/>
      </c>
      <c r="D10" s="148" t="str">
        <f t="shared" si="2"/>
        <v/>
      </c>
      <c r="E10" s="148" t="str">
        <f t="shared" si="2"/>
        <v/>
      </c>
      <c r="F10" s="148" t="str">
        <f t="shared" si="2"/>
        <v/>
      </c>
      <c r="G10" s="148" t="str">
        <f t="shared" si="2"/>
        <v/>
      </c>
      <c r="H10" s="148" t="str">
        <f t="shared" si="2"/>
        <v/>
      </c>
      <c r="I10" s="148" t="str">
        <f t="shared" si="2"/>
        <v/>
      </c>
      <c r="K10" s="6"/>
      <c r="M10" s="6"/>
      <c r="O10" s="482"/>
      <c r="P10" s="482"/>
      <c r="Q10" s="177" t="str">
        <f>IFERROR(WEEKNUM(DATE(Year,B4,H10)),"")</f>
        <v/>
      </c>
      <c r="R10" s="20"/>
    </row>
    <row r="11" spans="1:18" ht="9" customHeight="1" x14ac:dyDescent="0.4">
      <c r="P11" s="144"/>
    </row>
    <row r="12" spans="1:18" ht="18.75" customHeight="1" x14ac:dyDescent="0.65">
      <c r="A12" s="5" t="s">
        <v>7</v>
      </c>
      <c r="B12" s="5">
        <f>VLOOKUP(A12,Sheet1!$B$4:$C$15,2,FALSE)</f>
        <v>2</v>
      </c>
      <c r="C12" s="145" t="s">
        <v>0</v>
      </c>
      <c r="D12" s="146" t="s">
        <v>1</v>
      </c>
      <c r="E12" s="146" t="s">
        <v>2</v>
      </c>
      <c r="F12" s="146" t="s">
        <v>3</v>
      </c>
      <c r="G12" s="146" t="s">
        <v>2</v>
      </c>
      <c r="H12" s="146" t="s">
        <v>4</v>
      </c>
      <c r="I12" s="147" t="s">
        <v>0</v>
      </c>
      <c r="K12" s="6"/>
      <c r="M12" s="6"/>
      <c r="O12" s="179"/>
      <c r="P12" s="144"/>
    </row>
    <row r="13" spans="1:18" ht="18.75" customHeight="1" x14ac:dyDescent="0.4">
      <c r="B13" s="6"/>
      <c r="C13" s="148" t="str">
        <f t="shared" ref="C13:I13" si="3">IF(B13&lt;&gt;"",B13+1,IF(COLUMN(A$3)&gt;=FebStart,1,""))</f>
        <v/>
      </c>
      <c r="D13" s="148" t="str">
        <f t="shared" si="3"/>
        <v/>
      </c>
      <c r="E13" s="148" t="str">
        <f t="shared" si="3"/>
        <v/>
      </c>
      <c r="F13" s="148" t="str">
        <f t="shared" si="3"/>
        <v/>
      </c>
      <c r="G13" s="148">
        <f t="shared" si="3"/>
        <v>1</v>
      </c>
      <c r="H13" s="148">
        <f t="shared" si="3"/>
        <v>2</v>
      </c>
      <c r="I13" s="148">
        <f t="shared" si="3"/>
        <v>3</v>
      </c>
      <c r="K13" s="6"/>
      <c r="M13" s="6"/>
      <c r="O13" s="482"/>
      <c r="P13" s="482"/>
      <c r="Q13" s="177">
        <f>IFERROR(WEEKNUM(DATE(Year,B12,H13)),"")</f>
        <v>5</v>
      </c>
      <c r="R13" s="20"/>
    </row>
    <row r="14" spans="1:18" ht="18.75" customHeight="1" x14ac:dyDescent="0.4">
      <c r="B14" s="6"/>
      <c r="C14" s="148">
        <f>I13+1</f>
        <v>4</v>
      </c>
      <c r="D14" s="148">
        <f t="shared" ref="D14:I16" si="4">C14+1</f>
        <v>5</v>
      </c>
      <c r="E14" s="148">
        <f t="shared" si="4"/>
        <v>6</v>
      </c>
      <c r="F14" s="148">
        <f t="shared" si="4"/>
        <v>7</v>
      </c>
      <c r="G14" s="148">
        <f t="shared" si="4"/>
        <v>8</v>
      </c>
      <c r="H14" s="148">
        <f t="shared" si="4"/>
        <v>9</v>
      </c>
      <c r="I14" s="148">
        <f t="shared" si="4"/>
        <v>10</v>
      </c>
      <c r="K14" s="6"/>
      <c r="M14" s="6"/>
      <c r="O14" s="482"/>
      <c r="P14" s="482"/>
      <c r="Q14" s="177">
        <f>IFERROR(WEEKNUM(DATE(Year,B12,H14)),"")</f>
        <v>6</v>
      </c>
      <c r="R14" s="20"/>
    </row>
    <row r="15" spans="1:18" ht="18.75" customHeight="1" x14ac:dyDescent="0.4">
      <c r="B15" s="6"/>
      <c r="C15" s="148">
        <f>I14+1</f>
        <v>11</v>
      </c>
      <c r="D15" s="148">
        <f t="shared" si="4"/>
        <v>12</v>
      </c>
      <c r="E15" s="148">
        <f t="shared" si="4"/>
        <v>13</v>
      </c>
      <c r="F15" s="148">
        <f t="shared" si="4"/>
        <v>14</v>
      </c>
      <c r="G15" s="154">
        <f t="shared" si="4"/>
        <v>15</v>
      </c>
      <c r="H15" s="154">
        <f t="shared" si="4"/>
        <v>16</v>
      </c>
      <c r="I15" s="154">
        <f t="shared" si="4"/>
        <v>17</v>
      </c>
      <c r="K15" s="6" t="s">
        <v>41</v>
      </c>
      <c r="M15" s="6"/>
      <c r="O15" s="482"/>
      <c r="P15" s="482"/>
      <c r="Q15" s="177">
        <f>IFERROR(WEEKNUM(DATE(Year,B12,H15)),"")</f>
        <v>7</v>
      </c>
      <c r="R15" s="20"/>
    </row>
    <row r="16" spans="1:18" ht="18.75" customHeight="1" x14ac:dyDescent="0.4">
      <c r="B16" s="6"/>
      <c r="C16" s="154">
        <f>I15+1</f>
        <v>18</v>
      </c>
      <c r="D16" s="154">
        <f t="shared" si="4"/>
        <v>19</v>
      </c>
      <c r="E16" s="154">
        <f t="shared" si="4"/>
        <v>20</v>
      </c>
      <c r="F16" s="154">
        <f t="shared" si="4"/>
        <v>21</v>
      </c>
      <c r="G16" s="148">
        <f t="shared" si="4"/>
        <v>22</v>
      </c>
      <c r="H16" s="148">
        <f t="shared" si="4"/>
        <v>23</v>
      </c>
      <c r="I16" s="148">
        <f t="shared" si="4"/>
        <v>24</v>
      </c>
      <c r="K16" s="6"/>
      <c r="M16" s="6"/>
      <c r="O16" s="482"/>
      <c r="P16" s="482"/>
      <c r="Q16" s="177">
        <f>IFERROR(WEEKNUM(DATE(Year,B12,H16)),"")</f>
        <v>8</v>
      </c>
      <c r="R16" s="20"/>
    </row>
    <row r="17" spans="1:18" ht="18.75" customHeight="1" x14ac:dyDescent="0.4">
      <c r="B17" s="6"/>
      <c r="C17" s="148">
        <f>I16+1</f>
        <v>25</v>
      </c>
      <c r="D17" s="148">
        <f t="shared" ref="D17:I18" si="5">IF(C17="","",IF(C17+1&gt;IF(IsLeapYear,29,28),"",C17+1))</f>
        <v>26</v>
      </c>
      <c r="E17" s="148">
        <f t="shared" si="5"/>
        <v>27</v>
      </c>
      <c r="F17" s="148">
        <f t="shared" si="5"/>
        <v>28</v>
      </c>
      <c r="G17" s="148" t="str">
        <f t="shared" si="5"/>
        <v/>
      </c>
      <c r="H17" s="148" t="str">
        <f t="shared" si="5"/>
        <v/>
      </c>
      <c r="I17" s="148" t="str">
        <f t="shared" si="5"/>
        <v/>
      </c>
      <c r="K17" s="6"/>
      <c r="M17" s="6"/>
      <c r="O17" s="482"/>
      <c r="P17" s="482"/>
      <c r="Q17" s="177" t="str">
        <f>IFERROR(WEEKNUM(DATE(Year,B12,H17)),"")</f>
        <v/>
      </c>
      <c r="R17" s="20"/>
    </row>
    <row r="18" spans="1:18" ht="18.75" customHeight="1" x14ac:dyDescent="0.4">
      <c r="B18" s="6"/>
      <c r="C18" s="148" t="str">
        <f>IF(I17="","",IF(I17+1&gt;31,"",I17+1))</f>
        <v/>
      </c>
      <c r="D18" s="148" t="str">
        <f t="shared" si="5"/>
        <v/>
      </c>
      <c r="E18" s="148" t="str">
        <f t="shared" si="5"/>
        <v/>
      </c>
      <c r="F18" s="148" t="str">
        <f t="shared" si="5"/>
        <v/>
      </c>
      <c r="G18" s="148" t="str">
        <f t="shared" si="5"/>
        <v/>
      </c>
      <c r="H18" s="148" t="str">
        <f t="shared" si="5"/>
        <v/>
      </c>
      <c r="I18" s="148" t="str">
        <f t="shared" si="5"/>
        <v/>
      </c>
      <c r="K18" s="6"/>
      <c r="M18" s="6"/>
      <c r="O18" s="482"/>
      <c r="P18" s="482"/>
      <c r="Q18" s="177" t="str">
        <f>IFERROR(WEEKNUM(DATE(Year,B12,H18)),"")</f>
        <v/>
      </c>
      <c r="R18" s="20"/>
    </row>
    <row r="19" spans="1:18" ht="9" customHeight="1" x14ac:dyDescent="0.4">
      <c r="P19" s="144"/>
    </row>
    <row r="20" spans="1:18" ht="18.75" customHeight="1" x14ac:dyDescent="0.65">
      <c r="A20" s="5" t="s">
        <v>8</v>
      </c>
      <c r="B20" s="5">
        <f>VLOOKUP(A20,Sheet1!$B$4:$C$15,2,FALSE)</f>
        <v>3</v>
      </c>
      <c r="C20" s="145" t="s">
        <v>0</v>
      </c>
      <c r="D20" s="146" t="s">
        <v>1</v>
      </c>
      <c r="E20" s="146" t="s">
        <v>2</v>
      </c>
      <c r="F20" s="146" t="s">
        <v>3</v>
      </c>
      <c r="G20" s="146" t="s">
        <v>2</v>
      </c>
      <c r="H20" s="146" t="s">
        <v>4</v>
      </c>
      <c r="I20" s="147" t="s">
        <v>0</v>
      </c>
      <c r="K20" s="6"/>
      <c r="M20" s="6"/>
      <c r="O20" s="179"/>
      <c r="P20" s="144"/>
    </row>
    <row r="21" spans="1:18" ht="18.75" customHeight="1" x14ac:dyDescent="0.4">
      <c r="B21" s="6"/>
      <c r="C21" s="148" t="str">
        <f t="shared" ref="C21:I21" si="6">IF(B21&lt;&gt;"",B21+1,IF(COLUMN(A$3)&gt;=MarStart,1,""))</f>
        <v/>
      </c>
      <c r="D21" s="148" t="str">
        <f t="shared" si="6"/>
        <v/>
      </c>
      <c r="E21" s="148" t="str">
        <f t="shared" si="6"/>
        <v/>
      </c>
      <c r="F21" s="148" t="str">
        <f t="shared" si="6"/>
        <v/>
      </c>
      <c r="G21" s="148">
        <f t="shared" si="6"/>
        <v>1</v>
      </c>
      <c r="H21" s="148">
        <f t="shared" si="6"/>
        <v>2</v>
      </c>
      <c r="I21" s="148">
        <f t="shared" si="6"/>
        <v>3</v>
      </c>
      <c r="K21" s="6"/>
      <c r="M21" s="6"/>
      <c r="O21" s="482"/>
      <c r="P21" s="482"/>
      <c r="Q21" s="177">
        <f>IFERROR(WEEKNUM(DATE(Year,B20,H21)),"")</f>
        <v>9</v>
      </c>
      <c r="R21" s="20"/>
    </row>
    <row r="22" spans="1:18" ht="18.75" customHeight="1" x14ac:dyDescent="0.4">
      <c r="B22" s="6"/>
      <c r="C22" s="148">
        <f>I21+1</f>
        <v>4</v>
      </c>
      <c r="D22" s="148">
        <f t="shared" ref="D22:I24" si="7">C22+1</f>
        <v>5</v>
      </c>
      <c r="E22" s="164">
        <f t="shared" si="7"/>
        <v>6</v>
      </c>
      <c r="F22" s="154">
        <f t="shared" si="7"/>
        <v>7</v>
      </c>
      <c r="G22" s="154">
        <f t="shared" si="7"/>
        <v>8</v>
      </c>
      <c r="H22" s="164">
        <f t="shared" si="7"/>
        <v>9</v>
      </c>
      <c r="I22" s="164">
        <f t="shared" si="7"/>
        <v>10</v>
      </c>
      <c r="K22" s="6" t="s">
        <v>256</v>
      </c>
      <c r="M22" s="6"/>
      <c r="O22" s="482"/>
      <c r="P22" s="482"/>
      <c r="Q22" s="177">
        <f>IFERROR(WEEKNUM(DATE(Year,B20,H22)),"")</f>
        <v>10</v>
      </c>
      <c r="R22" s="20"/>
    </row>
    <row r="23" spans="1:18" ht="18.75" customHeight="1" x14ac:dyDescent="0.4">
      <c r="B23" s="6"/>
      <c r="C23" s="167">
        <f>I22+1</f>
        <v>11</v>
      </c>
      <c r="D23" s="167">
        <f t="shared" si="7"/>
        <v>12</v>
      </c>
      <c r="E23" s="167">
        <f t="shared" si="7"/>
        <v>13</v>
      </c>
      <c r="F23" s="167">
        <f t="shared" si="7"/>
        <v>14</v>
      </c>
      <c r="G23" s="167">
        <f t="shared" si="7"/>
        <v>15</v>
      </c>
      <c r="H23" s="167">
        <f t="shared" si="7"/>
        <v>16</v>
      </c>
      <c r="I23" s="167">
        <f t="shared" si="7"/>
        <v>17</v>
      </c>
      <c r="K23" s="6" t="s">
        <v>257</v>
      </c>
      <c r="M23" s="6"/>
      <c r="O23" s="482"/>
      <c r="P23" s="482"/>
      <c r="Q23" s="177">
        <f>IFERROR(WEEKNUM(DATE(Year,B20,H23)),"")</f>
        <v>11</v>
      </c>
      <c r="R23" s="20"/>
    </row>
    <row r="24" spans="1:18" ht="18.75" customHeight="1" x14ac:dyDescent="0.4">
      <c r="B24" s="6"/>
      <c r="C24" s="167">
        <f>I23+1</f>
        <v>18</v>
      </c>
      <c r="D24" s="167">
        <f t="shared" si="7"/>
        <v>19</v>
      </c>
      <c r="E24" s="167">
        <f t="shared" si="7"/>
        <v>20</v>
      </c>
      <c r="F24" s="167">
        <f t="shared" si="7"/>
        <v>21</v>
      </c>
      <c r="G24" s="167">
        <f t="shared" si="7"/>
        <v>22</v>
      </c>
      <c r="H24" s="167">
        <f t="shared" si="7"/>
        <v>23</v>
      </c>
      <c r="I24" s="167">
        <f t="shared" si="7"/>
        <v>24</v>
      </c>
      <c r="K24" s="6" t="s">
        <v>258</v>
      </c>
      <c r="M24" s="6"/>
      <c r="O24" s="482"/>
      <c r="P24" s="482"/>
      <c r="Q24" s="177">
        <f>IFERROR(WEEKNUM(DATE(Year,B20,H24)),"")</f>
        <v>12</v>
      </c>
      <c r="R24" s="20"/>
    </row>
    <row r="25" spans="1:18" ht="18.75" customHeight="1" x14ac:dyDescent="0.4">
      <c r="B25" s="6"/>
      <c r="C25" s="167">
        <f>I24+1</f>
        <v>25</v>
      </c>
      <c r="D25" s="167">
        <f t="shared" ref="D25:I26" si="8">IF(C25="","",IF(C25+1&gt;31,"",C25+1))</f>
        <v>26</v>
      </c>
      <c r="E25" s="167">
        <f t="shared" si="8"/>
        <v>27</v>
      </c>
      <c r="F25" s="167">
        <f t="shared" si="8"/>
        <v>28</v>
      </c>
      <c r="G25" s="167">
        <f t="shared" si="8"/>
        <v>29</v>
      </c>
      <c r="H25" s="167">
        <f t="shared" si="8"/>
        <v>30</v>
      </c>
      <c r="I25" s="167">
        <f t="shared" si="8"/>
        <v>31</v>
      </c>
      <c r="K25" s="6" t="s">
        <v>259</v>
      </c>
      <c r="M25" s="6"/>
      <c r="O25" s="482"/>
      <c r="P25" s="482"/>
      <c r="Q25" s="177">
        <f>IFERROR(WEEKNUM(DATE(Year,B20,H25)),"")</f>
        <v>13</v>
      </c>
      <c r="R25" s="20"/>
    </row>
    <row r="26" spans="1:18" ht="18.75" customHeight="1" x14ac:dyDescent="0.4">
      <c r="B26" s="6"/>
      <c r="C26" s="148" t="str">
        <f>IF(I25="","",IF(I25+1&gt;31,"",I25+1))</f>
        <v/>
      </c>
      <c r="D26" s="148" t="str">
        <f t="shared" si="8"/>
        <v/>
      </c>
      <c r="E26" s="148" t="str">
        <f t="shared" si="8"/>
        <v/>
      </c>
      <c r="F26" s="148" t="str">
        <f t="shared" si="8"/>
        <v/>
      </c>
      <c r="G26" s="148" t="str">
        <f t="shared" si="8"/>
        <v/>
      </c>
      <c r="H26" s="148" t="str">
        <f t="shared" si="8"/>
        <v/>
      </c>
      <c r="I26" s="148" t="str">
        <f t="shared" si="8"/>
        <v/>
      </c>
      <c r="K26" s="6"/>
      <c r="M26" s="6"/>
      <c r="O26" s="482"/>
      <c r="P26" s="482"/>
      <c r="Q26" s="177" t="str">
        <f>IFERROR(WEEKNUM(DATE(Year,B20,H26)),"")</f>
        <v/>
      </c>
      <c r="R26" s="20"/>
    </row>
    <row r="27" spans="1:18" ht="9" customHeight="1" x14ac:dyDescent="0.4">
      <c r="P27" s="144"/>
    </row>
    <row r="28" spans="1:18" ht="18.75" customHeight="1" x14ac:dyDescent="0.65">
      <c r="A28" s="5" t="s">
        <v>12</v>
      </c>
      <c r="B28" s="5">
        <f>VLOOKUP(A28,Sheet1!$B$4:$C$15,2,FALSE)</f>
        <v>4</v>
      </c>
      <c r="C28" s="145" t="s">
        <v>0</v>
      </c>
      <c r="D28" s="146" t="s">
        <v>1</v>
      </c>
      <c r="E28" s="146" t="s">
        <v>2</v>
      </c>
      <c r="F28" s="146" t="s">
        <v>3</v>
      </c>
      <c r="G28" s="146" t="s">
        <v>2</v>
      </c>
      <c r="H28" s="146" t="s">
        <v>4</v>
      </c>
      <c r="I28" s="147" t="s">
        <v>0</v>
      </c>
      <c r="K28" s="6"/>
      <c r="M28" s="6"/>
      <c r="O28" s="179"/>
      <c r="P28" s="144"/>
    </row>
    <row r="29" spans="1:18" ht="18.75" customHeight="1" x14ac:dyDescent="0.4">
      <c r="B29" s="6"/>
      <c r="C29" s="155">
        <f t="shared" ref="C29:I29" si="9">IF(B29&lt;&gt;"",B29+1,IF(COLUMN(A$3)&gt;=AprStart,1,""))</f>
        <v>1</v>
      </c>
      <c r="D29" s="148">
        <f t="shared" si="9"/>
        <v>2</v>
      </c>
      <c r="E29" s="148">
        <f t="shared" si="9"/>
        <v>3</v>
      </c>
      <c r="F29" s="148">
        <f t="shared" si="9"/>
        <v>4</v>
      </c>
      <c r="G29" s="154">
        <f t="shared" si="9"/>
        <v>5</v>
      </c>
      <c r="H29" s="154">
        <f t="shared" si="9"/>
        <v>6</v>
      </c>
      <c r="I29" s="154">
        <f t="shared" si="9"/>
        <v>7</v>
      </c>
      <c r="K29" s="6" t="s">
        <v>42</v>
      </c>
      <c r="M29" s="6"/>
      <c r="O29" s="482"/>
      <c r="P29" s="482"/>
      <c r="Q29" s="177">
        <f>IFERROR(WEEKNUM(DATE(Year,B28,H29)),"")</f>
        <v>14</v>
      </c>
      <c r="R29" s="20"/>
    </row>
    <row r="30" spans="1:18" ht="18.75" customHeight="1" x14ac:dyDescent="0.4">
      <c r="B30" s="6"/>
      <c r="C30" s="148">
        <f>I29+1</f>
        <v>8</v>
      </c>
      <c r="D30" s="148">
        <f t="shared" ref="D30:I32" si="10">C30+1</f>
        <v>9</v>
      </c>
      <c r="E30" s="284">
        <f t="shared" si="10"/>
        <v>10</v>
      </c>
      <c r="F30" s="148">
        <f t="shared" si="10"/>
        <v>11</v>
      </c>
      <c r="G30" s="167">
        <f t="shared" si="10"/>
        <v>12</v>
      </c>
      <c r="H30" s="167">
        <f t="shared" si="10"/>
        <v>13</v>
      </c>
      <c r="I30" s="167">
        <f t="shared" si="10"/>
        <v>14</v>
      </c>
      <c r="K30" s="6" t="s">
        <v>266</v>
      </c>
      <c r="M30" s="6"/>
      <c r="O30" s="482"/>
      <c r="P30" s="482"/>
      <c r="Q30" s="177">
        <f>IFERROR(WEEKNUM(DATE(Year,B28,H30)),"")</f>
        <v>15</v>
      </c>
      <c r="R30" s="20"/>
    </row>
    <row r="31" spans="1:18" ht="18.75" customHeight="1" x14ac:dyDescent="0.4">
      <c r="B31" s="6"/>
      <c r="C31" s="167">
        <f>I30+1</f>
        <v>15</v>
      </c>
      <c r="D31" s="167">
        <f t="shared" si="10"/>
        <v>16</v>
      </c>
      <c r="E31" s="167">
        <f t="shared" si="10"/>
        <v>17</v>
      </c>
      <c r="F31" s="167">
        <f t="shared" si="10"/>
        <v>18</v>
      </c>
      <c r="G31" s="167">
        <f t="shared" si="10"/>
        <v>19</v>
      </c>
      <c r="H31" s="284">
        <f t="shared" si="10"/>
        <v>20</v>
      </c>
      <c r="I31" s="155">
        <f t="shared" si="10"/>
        <v>21</v>
      </c>
      <c r="K31" s="6" t="s">
        <v>267</v>
      </c>
      <c r="M31" s="6"/>
      <c r="O31" s="482"/>
      <c r="P31" s="482"/>
      <c r="Q31" s="177">
        <f>IFERROR(WEEKNUM(DATE(Year,B28,H31)),"")</f>
        <v>16</v>
      </c>
      <c r="R31" s="20"/>
    </row>
    <row r="32" spans="1:18" ht="18.75" customHeight="1" x14ac:dyDescent="0.4">
      <c r="B32" s="6"/>
      <c r="C32" s="155">
        <f>I31+1</f>
        <v>22</v>
      </c>
      <c r="D32" s="155">
        <f t="shared" si="10"/>
        <v>23</v>
      </c>
      <c r="E32" s="155">
        <f t="shared" si="10"/>
        <v>24</v>
      </c>
      <c r="F32" s="155">
        <f t="shared" si="10"/>
        <v>25</v>
      </c>
      <c r="G32" s="168">
        <f t="shared" si="10"/>
        <v>26</v>
      </c>
      <c r="H32" s="168">
        <f t="shared" si="10"/>
        <v>27</v>
      </c>
      <c r="I32" s="148">
        <f t="shared" si="10"/>
        <v>28</v>
      </c>
      <c r="K32" s="6" t="s">
        <v>268</v>
      </c>
      <c r="M32" s="6"/>
      <c r="O32" s="482"/>
      <c r="P32" s="482"/>
      <c r="Q32" s="177">
        <f>IFERROR(WEEKNUM(DATE(Year,B28,H32)),"")</f>
        <v>17</v>
      </c>
      <c r="R32" s="20"/>
    </row>
    <row r="33" spans="1:18" ht="18.75" customHeight="1" x14ac:dyDescent="0.4">
      <c r="B33" s="6"/>
      <c r="C33" s="154">
        <f>I32+1</f>
        <v>29</v>
      </c>
      <c r="D33" s="167">
        <f t="shared" ref="D33:I34" si="11">IF(C33="","",IF(C33+1&gt;30,"",C33+1))</f>
        <v>30</v>
      </c>
      <c r="E33" s="148" t="str">
        <f t="shared" si="11"/>
        <v/>
      </c>
      <c r="F33" s="148" t="str">
        <f t="shared" si="11"/>
        <v/>
      </c>
      <c r="G33" s="148" t="str">
        <f t="shared" si="11"/>
        <v/>
      </c>
      <c r="H33" s="148" t="str">
        <f t="shared" si="11"/>
        <v/>
      </c>
      <c r="I33" s="148" t="str">
        <f t="shared" si="11"/>
        <v/>
      </c>
      <c r="K33" s="6" t="s">
        <v>260</v>
      </c>
      <c r="M33" s="6"/>
      <c r="O33" s="482"/>
      <c r="P33" s="482"/>
      <c r="Q33" s="177" t="str">
        <f>IFERROR(WEEKNUM(DATE(Year,B28,H33)),"")</f>
        <v/>
      </c>
      <c r="R33" s="20"/>
    </row>
    <row r="34" spans="1:18" ht="18.75" customHeight="1" x14ac:dyDescent="0.4">
      <c r="B34" s="6"/>
      <c r="C34" s="148" t="str">
        <f>IF(I33="","",IF(I33+1&gt;31,"",I33+1))</f>
        <v/>
      </c>
      <c r="D34" s="148" t="str">
        <f t="shared" si="11"/>
        <v/>
      </c>
      <c r="E34" s="148" t="str">
        <f t="shared" si="11"/>
        <v/>
      </c>
      <c r="F34" s="148" t="str">
        <f t="shared" si="11"/>
        <v/>
      </c>
      <c r="G34" s="148" t="str">
        <f t="shared" si="11"/>
        <v/>
      </c>
      <c r="H34" s="148" t="str">
        <f t="shared" si="11"/>
        <v/>
      </c>
      <c r="I34" s="148" t="str">
        <f t="shared" si="11"/>
        <v/>
      </c>
      <c r="K34" s="6"/>
      <c r="M34" s="6"/>
      <c r="O34" s="482"/>
      <c r="P34" s="482"/>
      <c r="Q34" s="177" t="str">
        <f>IFERROR(WEEKNUM(DATE(Year,B28,H34)),"")</f>
        <v/>
      </c>
      <c r="R34" s="20"/>
    </row>
    <row r="35" spans="1:18" ht="9" customHeight="1" x14ac:dyDescent="0.4">
      <c r="P35" s="144"/>
    </row>
    <row r="36" spans="1:18" ht="18.75" customHeight="1" x14ac:dyDescent="0.65">
      <c r="A36" s="5" t="s">
        <v>5</v>
      </c>
      <c r="B36" s="5">
        <f>VLOOKUP(A36,Sheet1!$B$4:$C$15,2,FALSE)</f>
        <v>5</v>
      </c>
      <c r="C36" s="145" t="s">
        <v>0</v>
      </c>
      <c r="D36" s="146" t="s">
        <v>1</v>
      </c>
      <c r="E36" s="146" t="s">
        <v>2</v>
      </c>
      <c r="F36" s="146" t="s">
        <v>3</v>
      </c>
      <c r="G36" s="146" t="s">
        <v>2</v>
      </c>
      <c r="H36" s="146" t="s">
        <v>4</v>
      </c>
      <c r="I36" s="147" t="s">
        <v>0</v>
      </c>
      <c r="K36" s="6"/>
      <c r="M36" s="6"/>
      <c r="O36" s="179"/>
      <c r="P36" s="144"/>
    </row>
    <row r="37" spans="1:18" ht="18.75" customHeight="1" x14ac:dyDescent="0.4">
      <c r="B37" s="6"/>
      <c r="C37" s="148" t="str">
        <f t="shared" ref="C37:I37" si="12">IF(B37&lt;&gt;"",B37+1,IF(COLUMN(A$3)&gt;=MayStart,1,""))</f>
        <v/>
      </c>
      <c r="D37" s="148" t="str">
        <f t="shared" si="12"/>
        <v/>
      </c>
      <c r="E37" s="154">
        <f t="shared" si="12"/>
        <v>1</v>
      </c>
      <c r="F37" s="148">
        <f t="shared" si="12"/>
        <v>2</v>
      </c>
      <c r="G37" s="148">
        <f t="shared" si="12"/>
        <v>3</v>
      </c>
      <c r="H37" s="148">
        <f t="shared" si="12"/>
        <v>4</v>
      </c>
      <c r="I37" s="148">
        <f t="shared" si="12"/>
        <v>5</v>
      </c>
      <c r="K37" s="6" t="s">
        <v>269</v>
      </c>
      <c r="M37" s="6"/>
      <c r="O37" s="482"/>
      <c r="P37" s="482"/>
      <c r="Q37" s="177">
        <f>IFERROR(WEEKNUM(DATE(Year,B36,H37)),"")</f>
        <v>18</v>
      </c>
      <c r="R37" s="20"/>
    </row>
    <row r="38" spans="1:18" ht="18.75" customHeight="1" x14ac:dyDescent="0.4">
      <c r="B38" s="6"/>
      <c r="C38" s="148">
        <f>I37+1</f>
        <v>6</v>
      </c>
      <c r="D38" s="148">
        <f t="shared" ref="D38:I40" si="13">C38+1</f>
        <v>7</v>
      </c>
      <c r="E38" s="148">
        <f t="shared" si="13"/>
        <v>8</v>
      </c>
      <c r="F38" s="148">
        <f t="shared" si="13"/>
        <v>9</v>
      </c>
      <c r="G38" s="148">
        <f t="shared" si="13"/>
        <v>10</v>
      </c>
      <c r="H38" s="148">
        <f t="shared" si="13"/>
        <v>11</v>
      </c>
      <c r="I38" s="148">
        <f t="shared" si="13"/>
        <v>12</v>
      </c>
      <c r="K38" s="6"/>
      <c r="M38" s="6"/>
      <c r="O38" s="482"/>
      <c r="P38" s="482"/>
      <c r="Q38" s="177">
        <f>IFERROR(WEEKNUM(DATE(Year,B36,H38)),"")</f>
        <v>19</v>
      </c>
      <c r="R38" s="20"/>
    </row>
    <row r="39" spans="1:18" ht="18.75" customHeight="1" x14ac:dyDescent="0.4">
      <c r="B39" s="6"/>
      <c r="C39" s="148">
        <f>I38+1</f>
        <v>13</v>
      </c>
      <c r="D39" s="148">
        <f t="shared" si="13"/>
        <v>14</v>
      </c>
      <c r="E39" s="148">
        <f t="shared" si="13"/>
        <v>15</v>
      </c>
      <c r="F39" s="148">
        <f t="shared" si="13"/>
        <v>16</v>
      </c>
      <c r="G39" s="294">
        <f t="shared" si="13"/>
        <v>17</v>
      </c>
      <c r="H39" s="294">
        <f t="shared" si="13"/>
        <v>18</v>
      </c>
      <c r="I39" s="148">
        <f t="shared" si="13"/>
        <v>19</v>
      </c>
      <c r="K39" s="295" t="s">
        <v>286</v>
      </c>
      <c r="M39" s="6"/>
      <c r="O39" s="482"/>
      <c r="P39" s="482"/>
      <c r="Q39" s="177">
        <f>IFERROR(WEEKNUM(DATE(Year,B36,H39)),"")</f>
        <v>20</v>
      </c>
      <c r="R39" s="20"/>
    </row>
    <row r="40" spans="1:18" ht="18.75" customHeight="1" x14ac:dyDescent="0.4">
      <c r="B40" s="6"/>
      <c r="C40" s="148">
        <f>I39+1</f>
        <v>20</v>
      </c>
      <c r="D40" s="164">
        <f t="shared" si="13"/>
        <v>21</v>
      </c>
      <c r="E40" s="294">
        <f t="shared" si="13"/>
        <v>22</v>
      </c>
      <c r="F40" s="294">
        <f t="shared" si="13"/>
        <v>23</v>
      </c>
      <c r="G40" s="294">
        <f t="shared" si="13"/>
        <v>24</v>
      </c>
      <c r="H40" s="294">
        <f t="shared" si="13"/>
        <v>25</v>
      </c>
      <c r="I40" s="294">
        <f t="shared" si="13"/>
        <v>26</v>
      </c>
      <c r="K40" s="6" t="s">
        <v>287</v>
      </c>
      <c r="M40" s="6"/>
      <c r="O40" s="482"/>
      <c r="P40" s="482"/>
      <c r="Q40" s="177">
        <f>IFERROR(WEEKNUM(DATE(Year,B36,H40)),"")</f>
        <v>21</v>
      </c>
      <c r="R40" s="20"/>
    </row>
    <row r="41" spans="1:18" ht="18.75" customHeight="1" x14ac:dyDescent="0.4">
      <c r="B41" s="6"/>
      <c r="C41" s="294">
        <f>I40+1</f>
        <v>27</v>
      </c>
      <c r="D41" s="294">
        <f t="shared" ref="D41:I42" si="14">IF(C41="","",IF(C41+1&gt;31,"",C41+1))</f>
        <v>28</v>
      </c>
      <c r="E41" s="294">
        <f t="shared" si="14"/>
        <v>29</v>
      </c>
      <c r="F41" s="148">
        <f t="shared" si="14"/>
        <v>30</v>
      </c>
      <c r="G41" s="148">
        <f t="shared" si="14"/>
        <v>31</v>
      </c>
      <c r="H41" s="148" t="str">
        <f t="shared" si="14"/>
        <v/>
      </c>
      <c r="I41" s="148" t="str">
        <f t="shared" si="14"/>
        <v/>
      </c>
      <c r="K41" s="6"/>
      <c r="M41" s="6"/>
      <c r="O41" s="482"/>
      <c r="P41" s="482"/>
      <c r="Q41" s="177" t="str">
        <f>IFERROR(WEEKNUM(DATE(Year,B36,H41)),"")</f>
        <v/>
      </c>
      <c r="R41" s="20"/>
    </row>
    <row r="42" spans="1:18" ht="18.75" customHeight="1" x14ac:dyDescent="0.4">
      <c r="B42" s="6"/>
      <c r="C42" s="148" t="str">
        <f>IF(I41="","",IF(I41+1&gt;31,"",I41+1))</f>
        <v/>
      </c>
      <c r="D42" s="148" t="str">
        <f t="shared" si="14"/>
        <v/>
      </c>
      <c r="E42" s="148" t="str">
        <f t="shared" si="14"/>
        <v/>
      </c>
      <c r="F42" s="148" t="str">
        <f t="shared" si="14"/>
        <v/>
      </c>
      <c r="G42" s="148" t="str">
        <f t="shared" si="14"/>
        <v/>
      </c>
      <c r="H42" s="148" t="str">
        <f t="shared" si="14"/>
        <v/>
      </c>
      <c r="I42" s="148" t="str">
        <f t="shared" si="14"/>
        <v/>
      </c>
      <c r="K42" s="6"/>
      <c r="M42" s="6"/>
      <c r="O42" s="482"/>
      <c r="P42" s="482"/>
      <c r="Q42" s="177" t="str">
        <f>IFERROR(WEEKNUM(DATE(Year,B36,H42)),"")</f>
        <v/>
      </c>
      <c r="R42" s="20"/>
    </row>
    <row r="43" spans="1:18" ht="9" customHeight="1" x14ac:dyDescent="0.4">
      <c r="P43" s="144"/>
    </row>
    <row r="44" spans="1:18" ht="18.75" customHeight="1" x14ac:dyDescent="0.65">
      <c r="A44" s="5" t="s">
        <v>13</v>
      </c>
      <c r="B44" s="5">
        <f>VLOOKUP(A44,Sheet1!$B$4:$C$15,2,FALSE)</f>
        <v>6</v>
      </c>
      <c r="C44" s="145" t="s">
        <v>0</v>
      </c>
      <c r="D44" s="146" t="s">
        <v>1</v>
      </c>
      <c r="E44" s="146" t="s">
        <v>2</v>
      </c>
      <c r="F44" s="146" t="s">
        <v>3</v>
      </c>
      <c r="G44" s="146" t="s">
        <v>2</v>
      </c>
      <c r="H44" s="146" t="s">
        <v>4</v>
      </c>
      <c r="I44" s="147" t="s">
        <v>0</v>
      </c>
      <c r="K44" s="6"/>
      <c r="M44" s="6"/>
      <c r="O44" s="179"/>
      <c r="P44" s="144"/>
    </row>
    <row r="45" spans="1:18" ht="18.75" customHeight="1" x14ac:dyDescent="0.4">
      <c r="B45" s="6"/>
      <c r="C45" s="148" t="str">
        <f t="shared" ref="C45:I45" si="15">IF(B45&lt;&gt;"",B45+1,IF(COLUMN(A$3)&gt;=JunStart,1,""))</f>
        <v/>
      </c>
      <c r="D45" s="148" t="str">
        <f t="shared" si="15"/>
        <v/>
      </c>
      <c r="E45" s="148" t="str">
        <f t="shared" si="15"/>
        <v/>
      </c>
      <c r="F45" s="148" t="str">
        <f t="shared" si="15"/>
        <v/>
      </c>
      <c r="G45" s="148" t="str">
        <f t="shared" si="15"/>
        <v/>
      </c>
      <c r="H45" s="148">
        <f t="shared" si="15"/>
        <v>1</v>
      </c>
      <c r="I45" s="294">
        <f t="shared" si="15"/>
        <v>2</v>
      </c>
      <c r="K45" s="6" t="s">
        <v>285</v>
      </c>
      <c r="M45" s="6"/>
      <c r="O45" s="482"/>
      <c r="P45" s="482"/>
      <c r="Q45" s="177">
        <f>IFERROR(WEEKNUM(DATE(Year,B44,H45)),"")</f>
        <v>22</v>
      </c>
      <c r="R45" s="20"/>
    </row>
    <row r="46" spans="1:18" ht="18.75" customHeight="1" x14ac:dyDescent="0.4">
      <c r="B46" s="6"/>
      <c r="C46" s="294">
        <f>I45+1</f>
        <v>3</v>
      </c>
      <c r="D46" s="288">
        <f t="shared" ref="D46:I48" si="16">C46+1</f>
        <v>4</v>
      </c>
      <c r="E46" s="288">
        <f t="shared" si="16"/>
        <v>5</v>
      </c>
      <c r="F46" s="289">
        <f t="shared" si="16"/>
        <v>6</v>
      </c>
      <c r="G46" s="289">
        <f t="shared" si="16"/>
        <v>7</v>
      </c>
      <c r="H46" s="289">
        <f t="shared" si="16"/>
        <v>8</v>
      </c>
      <c r="I46" s="162">
        <f t="shared" si="16"/>
        <v>9</v>
      </c>
      <c r="K46" s="6" t="s">
        <v>284</v>
      </c>
      <c r="M46" s="6"/>
      <c r="O46" s="482"/>
      <c r="P46" s="482"/>
      <c r="Q46" s="177">
        <f>IFERROR(WEEKNUM(DATE(Year,B44,H46)),"")</f>
        <v>23</v>
      </c>
      <c r="R46" s="20"/>
    </row>
    <row r="47" spans="1:18" ht="18.75" customHeight="1" x14ac:dyDescent="0.4">
      <c r="B47" s="6"/>
      <c r="C47" s="162">
        <f>I46+1</f>
        <v>10</v>
      </c>
      <c r="D47" s="148">
        <f t="shared" si="16"/>
        <v>11</v>
      </c>
      <c r="E47" s="289">
        <f t="shared" si="16"/>
        <v>12</v>
      </c>
      <c r="F47" s="289">
        <f t="shared" si="16"/>
        <v>13</v>
      </c>
      <c r="G47" s="289">
        <f t="shared" si="16"/>
        <v>14</v>
      </c>
      <c r="H47" s="148">
        <f t="shared" si="16"/>
        <v>15</v>
      </c>
      <c r="I47" s="154">
        <f t="shared" si="16"/>
        <v>16</v>
      </c>
      <c r="K47" s="6" t="s">
        <v>295</v>
      </c>
      <c r="M47" s="6" t="s">
        <v>291</v>
      </c>
      <c r="O47" s="482"/>
      <c r="P47" s="482"/>
      <c r="Q47" s="177">
        <f>IFERROR(WEEKNUM(DATE(Year,B44,H47)),"")</f>
        <v>24</v>
      </c>
      <c r="R47" s="20"/>
    </row>
    <row r="48" spans="1:18" ht="18.75" customHeight="1" x14ac:dyDescent="0.4">
      <c r="B48" s="6"/>
      <c r="C48" s="154">
        <f>I47+1</f>
        <v>17</v>
      </c>
      <c r="D48" s="154">
        <f t="shared" si="16"/>
        <v>18</v>
      </c>
      <c r="E48" s="148">
        <f t="shared" si="16"/>
        <v>19</v>
      </c>
      <c r="F48" s="163">
        <f t="shared" si="16"/>
        <v>20</v>
      </c>
      <c r="G48" s="163">
        <f t="shared" si="16"/>
        <v>21</v>
      </c>
      <c r="H48" s="163">
        <f t="shared" si="16"/>
        <v>22</v>
      </c>
      <c r="I48" s="148">
        <f t="shared" si="16"/>
        <v>23</v>
      </c>
      <c r="K48" s="6" t="s">
        <v>288</v>
      </c>
      <c r="M48" s="6"/>
      <c r="O48" s="482"/>
      <c r="P48" s="482"/>
      <c r="Q48" s="177">
        <f>IFERROR(WEEKNUM(DATE(Year,B44,H48)),"")</f>
        <v>25</v>
      </c>
      <c r="R48" s="20"/>
    </row>
    <row r="49" spans="1:18" ht="18.75" customHeight="1" x14ac:dyDescent="0.4">
      <c r="B49" s="6"/>
      <c r="C49" s="148">
        <f>I48+1</f>
        <v>24</v>
      </c>
      <c r="D49" s="148">
        <f t="shared" ref="D49:I50" si="17">IF(C49="","",IF(C49+1&gt;30,"",C49+1))</f>
        <v>25</v>
      </c>
      <c r="E49" s="148">
        <f t="shared" si="17"/>
        <v>26</v>
      </c>
      <c r="F49" s="148">
        <f t="shared" si="17"/>
        <v>27</v>
      </c>
      <c r="G49" s="289">
        <f t="shared" si="17"/>
        <v>28</v>
      </c>
      <c r="H49" s="289">
        <f t="shared" si="17"/>
        <v>29</v>
      </c>
      <c r="I49" s="289">
        <f t="shared" si="17"/>
        <v>30</v>
      </c>
      <c r="K49" s="6" t="s">
        <v>283</v>
      </c>
      <c r="M49" s="6" t="s">
        <v>290</v>
      </c>
      <c r="O49" s="482"/>
      <c r="P49" s="482"/>
      <c r="Q49" s="177">
        <f>IFERROR(WEEKNUM(DATE(Year,B44,H49)),"")</f>
        <v>26</v>
      </c>
      <c r="R49" s="20"/>
    </row>
    <row r="50" spans="1:18" ht="18.75" customHeight="1" x14ac:dyDescent="0.4">
      <c r="B50" s="6"/>
      <c r="C50" s="148"/>
      <c r="D50" s="148" t="str">
        <f t="shared" si="17"/>
        <v/>
      </c>
      <c r="E50" s="148" t="str">
        <f t="shared" si="17"/>
        <v/>
      </c>
      <c r="F50" s="148" t="str">
        <f t="shared" si="17"/>
        <v/>
      </c>
      <c r="G50" s="148" t="str">
        <f t="shared" si="17"/>
        <v/>
      </c>
      <c r="H50" s="148" t="str">
        <f t="shared" si="17"/>
        <v/>
      </c>
      <c r="I50" s="148" t="str">
        <f t="shared" si="17"/>
        <v/>
      </c>
      <c r="K50" s="6"/>
      <c r="M50" s="6"/>
      <c r="O50" s="482"/>
      <c r="P50" s="482"/>
      <c r="Q50" s="177" t="str">
        <f>IFERROR(WEEKNUM(DATE(Year,B44,H50)),"")</f>
        <v/>
      </c>
      <c r="R50" s="20"/>
    </row>
    <row r="51" spans="1:18" ht="9" customHeight="1" x14ac:dyDescent="0.4">
      <c r="P51" s="144"/>
    </row>
    <row r="52" spans="1:18" ht="18.75" customHeight="1" x14ac:dyDescent="0.65">
      <c r="A52" s="5" t="s">
        <v>9</v>
      </c>
      <c r="B52" s="5">
        <f>VLOOKUP(A52,Sheet1!$B$4:$C$15,2,FALSE)</f>
        <v>7</v>
      </c>
      <c r="C52" s="145" t="s">
        <v>0</v>
      </c>
      <c r="D52" s="146" t="s">
        <v>1</v>
      </c>
      <c r="E52" s="146" t="s">
        <v>2</v>
      </c>
      <c r="F52" s="146" t="s">
        <v>3</v>
      </c>
      <c r="G52" s="146" t="s">
        <v>2</v>
      </c>
      <c r="H52" s="146" t="s">
        <v>4</v>
      </c>
      <c r="I52" s="147" t="s">
        <v>0</v>
      </c>
      <c r="K52" s="6"/>
      <c r="M52" s="6"/>
      <c r="O52" s="179"/>
      <c r="P52" s="144"/>
    </row>
    <row r="53" spans="1:18" ht="18.75" customHeight="1" x14ac:dyDescent="0.4">
      <c r="B53" s="6"/>
      <c r="C53" s="155">
        <f t="shared" ref="C53:I53" si="18">IF(B53&lt;&gt;"",B53+1,IF(COLUMN(A$3)&gt;=JulStart,1,""))</f>
        <v>1</v>
      </c>
      <c r="D53" s="155">
        <f t="shared" si="18"/>
        <v>2</v>
      </c>
      <c r="E53" s="155">
        <f t="shared" si="18"/>
        <v>3</v>
      </c>
      <c r="F53" s="155">
        <f t="shared" si="18"/>
        <v>4</v>
      </c>
      <c r="G53" s="155">
        <f t="shared" si="18"/>
        <v>5</v>
      </c>
      <c r="H53" s="155">
        <f t="shared" si="18"/>
        <v>6</v>
      </c>
      <c r="I53" s="155">
        <f t="shared" si="18"/>
        <v>7</v>
      </c>
      <c r="K53" s="6" t="s">
        <v>281</v>
      </c>
      <c r="M53" s="6"/>
      <c r="O53" s="482"/>
      <c r="P53" s="485"/>
      <c r="Q53" s="177">
        <f>IFERROR(WEEKNUM(DATE(Year,B52,H53)),"")</f>
        <v>27</v>
      </c>
      <c r="R53" s="20"/>
    </row>
    <row r="54" spans="1:18" ht="18.75" customHeight="1" x14ac:dyDescent="0.4">
      <c r="B54" s="10"/>
      <c r="C54" s="148">
        <f>I53+1</f>
        <v>8</v>
      </c>
      <c r="D54" s="148">
        <f t="shared" ref="D54:I56" si="19">C54+1</f>
        <v>9</v>
      </c>
      <c r="E54" s="148">
        <f t="shared" si="19"/>
        <v>10</v>
      </c>
      <c r="F54" s="148">
        <f t="shared" si="19"/>
        <v>11</v>
      </c>
      <c r="G54" s="148">
        <f t="shared" si="19"/>
        <v>12</v>
      </c>
      <c r="H54" s="289">
        <f t="shared" si="19"/>
        <v>13</v>
      </c>
      <c r="I54" s="289">
        <f t="shared" si="19"/>
        <v>14</v>
      </c>
      <c r="K54" s="6" t="s">
        <v>306</v>
      </c>
      <c r="M54" s="10"/>
      <c r="O54" s="483"/>
      <c r="P54" s="484"/>
      <c r="Q54" s="177">
        <f>IFERROR(WEEKNUM(DATE(Year,B52,H54)),"")</f>
        <v>28</v>
      </c>
      <c r="R54" s="20"/>
    </row>
    <row r="55" spans="1:18" ht="18.75" customHeight="1" x14ac:dyDescent="0.4">
      <c r="B55" s="10"/>
      <c r="C55" s="289">
        <f>I54+1</f>
        <v>15</v>
      </c>
      <c r="D55" s="148">
        <f t="shared" si="19"/>
        <v>16</v>
      </c>
      <c r="E55" s="290">
        <f t="shared" si="19"/>
        <v>17</v>
      </c>
      <c r="F55" s="290">
        <f t="shared" si="19"/>
        <v>18</v>
      </c>
      <c r="G55" s="148">
        <f t="shared" si="19"/>
        <v>19</v>
      </c>
      <c r="H55" s="148">
        <f t="shared" si="19"/>
        <v>20</v>
      </c>
      <c r="I55" s="148">
        <f t="shared" si="19"/>
        <v>21</v>
      </c>
      <c r="K55" s="6" t="s">
        <v>307</v>
      </c>
      <c r="M55" s="10"/>
      <c r="O55" s="483"/>
      <c r="P55" s="484"/>
      <c r="Q55" s="177">
        <f>IFERROR(WEEKNUM(DATE(Year,B52,H55)),"")</f>
        <v>29</v>
      </c>
      <c r="R55" s="20"/>
    </row>
    <row r="56" spans="1:18" ht="18.75" customHeight="1" x14ac:dyDescent="0.4">
      <c r="B56" s="10"/>
      <c r="C56" s="148">
        <f>I55+1</f>
        <v>22</v>
      </c>
      <c r="D56" s="148">
        <f t="shared" si="19"/>
        <v>23</v>
      </c>
      <c r="E56" s="294">
        <f t="shared" si="19"/>
        <v>24</v>
      </c>
      <c r="F56" s="148">
        <f t="shared" si="19"/>
        <v>25</v>
      </c>
      <c r="G56" s="148">
        <f t="shared" si="19"/>
        <v>26</v>
      </c>
      <c r="H56" s="148">
        <f t="shared" si="19"/>
        <v>27</v>
      </c>
      <c r="I56" s="148">
        <f t="shared" si="19"/>
        <v>28</v>
      </c>
      <c r="K56" s="10" t="s">
        <v>289</v>
      </c>
      <c r="M56" s="18"/>
      <c r="O56" s="483"/>
      <c r="P56" s="484"/>
      <c r="Q56" s="177">
        <f>IFERROR(WEEKNUM(DATE(Year,B52,H56)),"")</f>
        <v>30</v>
      </c>
      <c r="R56" s="20"/>
    </row>
    <row r="57" spans="1:18" ht="18.75" customHeight="1" x14ac:dyDescent="0.4">
      <c r="B57" s="10"/>
      <c r="C57" s="148">
        <f>I56+1</f>
        <v>29</v>
      </c>
      <c r="D57" s="148">
        <f t="shared" ref="D57:I58" si="20">IF(C57="","",IF(C57+1&gt;31,"",C57+1))</f>
        <v>30</v>
      </c>
      <c r="E57" s="148">
        <f t="shared" si="20"/>
        <v>31</v>
      </c>
      <c r="F57" s="148" t="str">
        <f t="shared" si="20"/>
        <v/>
      </c>
      <c r="G57" s="148" t="str">
        <f t="shared" si="20"/>
        <v/>
      </c>
      <c r="H57" s="148" t="str">
        <f t="shared" si="20"/>
        <v/>
      </c>
      <c r="I57" s="148" t="str">
        <f t="shared" si="20"/>
        <v/>
      </c>
      <c r="K57" s="10"/>
      <c r="M57" s="18"/>
      <c r="O57" s="483"/>
      <c r="P57" s="484"/>
      <c r="Q57" s="177" t="str">
        <f>IFERROR(WEEKNUM(DATE(Year,B52,H57)),"")</f>
        <v/>
      </c>
      <c r="R57" s="20"/>
    </row>
    <row r="58" spans="1:18" ht="18.75" customHeight="1" x14ac:dyDescent="0.4">
      <c r="B58" s="10"/>
      <c r="C58" s="148" t="str">
        <f>IF(I57="","",IF(I57+1&gt;31,"",I57+1))</f>
        <v/>
      </c>
      <c r="D58" s="148" t="str">
        <f t="shared" si="20"/>
        <v/>
      </c>
      <c r="E58" s="148" t="str">
        <f t="shared" si="20"/>
        <v/>
      </c>
      <c r="F58" s="148" t="str">
        <f t="shared" si="20"/>
        <v/>
      </c>
      <c r="G58" s="148" t="str">
        <f t="shared" si="20"/>
        <v/>
      </c>
      <c r="H58" s="148" t="str">
        <f t="shared" si="20"/>
        <v/>
      </c>
      <c r="I58" s="148" t="str">
        <f t="shared" si="20"/>
        <v/>
      </c>
      <c r="K58" s="10"/>
      <c r="M58" s="10"/>
      <c r="O58" s="483"/>
      <c r="P58" s="484"/>
      <c r="Q58" s="177" t="str">
        <f>IFERROR(WEEKNUM(DATE(Year,B52,H58)),"")</f>
        <v/>
      </c>
      <c r="R58" s="20"/>
    </row>
    <row r="59" spans="1:18" ht="9" customHeight="1" x14ac:dyDescent="0.4">
      <c r="P59" s="144"/>
    </row>
    <row r="60" spans="1:18" ht="18.75" customHeight="1" x14ac:dyDescent="0.65">
      <c r="A60" s="5" t="s">
        <v>10</v>
      </c>
      <c r="B60" s="5">
        <f>VLOOKUP(A60,Sheet1!$B$4:$C$15,2,FALSE)</f>
        <v>8</v>
      </c>
      <c r="C60" s="145" t="s">
        <v>0</v>
      </c>
      <c r="D60" s="146" t="s">
        <v>1</v>
      </c>
      <c r="E60" s="146" t="s">
        <v>2</v>
      </c>
      <c r="F60" s="146" t="s">
        <v>3</v>
      </c>
      <c r="G60" s="146" t="s">
        <v>2</v>
      </c>
      <c r="H60" s="146" t="s">
        <v>4</v>
      </c>
      <c r="I60" s="147" t="s">
        <v>0</v>
      </c>
      <c r="K60" s="6"/>
      <c r="M60" s="6"/>
      <c r="O60" s="179"/>
      <c r="P60" s="144"/>
    </row>
    <row r="61" spans="1:18" ht="18.75" customHeight="1" x14ac:dyDescent="0.4">
      <c r="B61" s="6"/>
      <c r="C61" s="304" t="str">
        <f t="shared" ref="C61:I61" si="21">IF(B61&lt;&gt;"",B61+1,IF(COLUMN(A$3)&gt;=AugStart,1,""))</f>
        <v/>
      </c>
      <c r="D61" s="304" t="str">
        <f t="shared" si="21"/>
        <v/>
      </c>
      <c r="E61" s="304" t="str">
        <f t="shared" si="21"/>
        <v/>
      </c>
      <c r="F61" s="304">
        <f t="shared" si="21"/>
        <v>1</v>
      </c>
      <c r="G61" s="304">
        <f t="shared" si="21"/>
        <v>2</v>
      </c>
      <c r="H61" s="304">
        <f t="shared" si="21"/>
        <v>3</v>
      </c>
      <c r="I61" s="304">
        <f t="shared" si="21"/>
        <v>4</v>
      </c>
      <c r="K61" s="6" t="s">
        <v>308</v>
      </c>
      <c r="M61" s="20"/>
      <c r="O61" s="482"/>
      <c r="P61" s="485"/>
      <c r="Q61" s="177">
        <f>IFERROR(WEEKNUM(DATE(Year,B60,H61)),"")</f>
        <v>31</v>
      </c>
      <c r="R61" s="20"/>
    </row>
    <row r="62" spans="1:18" ht="18.75" customHeight="1" x14ac:dyDescent="0.4">
      <c r="B62" s="10"/>
      <c r="C62" s="294">
        <f>I61+1</f>
        <v>5</v>
      </c>
      <c r="D62" s="294">
        <f t="shared" ref="D62:I64" si="22">C62+1</f>
        <v>6</v>
      </c>
      <c r="E62" s="163">
        <f t="shared" si="22"/>
        <v>7</v>
      </c>
      <c r="F62" s="163">
        <f t="shared" si="22"/>
        <v>8</v>
      </c>
      <c r="G62" s="163">
        <f t="shared" si="22"/>
        <v>9</v>
      </c>
      <c r="H62" s="163">
        <f t="shared" si="22"/>
        <v>10</v>
      </c>
      <c r="I62" s="163">
        <f t="shared" si="22"/>
        <v>11</v>
      </c>
      <c r="K62" s="10" t="s">
        <v>301</v>
      </c>
      <c r="M62" s="20"/>
      <c r="O62" s="483"/>
      <c r="P62" s="484"/>
      <c r="Q62" s="177">
        <f>IFERROR(WEEKNUM(DATE(Year,B60,H62)),"")</f>
        <v>32</v>
      </c>
      <c r="R62" s="20"/>
    </row>
    <row r="63" spans="1:18" ht="18.75" customHeight="1" x14ac:dyDescent="0.4">
      <c r="B63" s="10"/>
      <c r="C63" s="163">
        <f>I62+1</f>
        <v>12</v>
      </c>
      <c r="D63" s="163">
        <f t="shared" si="22"/>
        <v>13</v>
      </c>
      <c r="E63" s="161">
        <f t="shared" si="22"/>
        <v>14</v>
      </c>
      <c r="F63" s="161">
        <f t="shared" si="22"/>
        <v>15</v>
      </c>
      <c r="G63" s="161">
        <f t="shared" si="22"/>
        <v>16</v>
      </c>
      <c r="H63" s="161">
        <f t="shared" si="22"/>
        <v>17</v>
      </c>
      <c r="I63" s="161">
        <f t="shared" si="22"/>
        <v>18</v>
      </c>
      <c r="K63" s="10" t="s">
        <v>302</v>
      </c>
      <c r="M63" s="10"/>
      <c r="O63" s="483"/>
      <c r="P63" s="484"/>
      <c r="Q63" s="177">
        <f>IFERROR(WEEKNUM(DATE(Year,B60,H63)),"")</f>
        <v>33</v>
      </c>
      <c r="R63" s="20"/>
    </row>
    <row r="64" spans="1:18" ht="18.75" customHeight="1" x14ac:dyDescent="0.4">
      <c r="B64" s="10"/>
      <c r="C64" s="161">
        <f>I63+1</f>
        <v>19</v>
      </c>
      <c r="D64" s="161">
        <f t="shared" si="22"/>
        <v>20</v>
      </c>
      <c r="E64" s="154">
        <f t="shared" si="22"/>
        <v>21</v>
      </c>
      <c r="F64" s="152">
        <f t="shared" si="22"/>
        <v>22</v>
      </c>
      <c r="G64" s="148">
        <f t="shared" si="22"/>
        <v>23</v>
      </c>
      <c r="H64" s="289">
        <f t="shared" si="22"/>
        <v>24</v>
      </c>
      <c r="I64" s="289">
        <f t="shared" si="22"/>
        <v>25</v>
      </c>
      <c r="K64" s="10" t="s">
        <v>309</v>
      </c>
      <c r="M64" s="10"/>
      <c r="O64" s="483"/>
      <c r="P64" s="484"/>
      <c r="Q64" s="177">
        <f>IFERROR(WEEKNUM(DATE(Year,B60,H64)),"")</f>
        <v>34</v>
      </c>
      <c r="R64" s="20"/>
    </row>
    <row r="65" spans="1:18" ht="18.75" customHeight="1" x14ac:dyDescent="0.4">
      <c r="B65" s="10"/>
      <c r="C65" s="289">
        <f>I64+1</f>
        <v>26</v>
      </c>
      <c r="D65" s="148">
        <f t="shared" ref="D65:I66" si="23">IF(C65="","",IF(C65+1&gt;31,"",C65+1))</f>
        <v>27</v>
      </c>
      <c r="E65" s="152">
        <f t="shared" si="23"/>
        <v>28</v>
      </c>
      <c r="F65" s="152">
        <f t="shared" si="23"/>
        <v>29</v>
      </c>
      <c r="G65" s="289">
        <f t="shared" si="23"/>
        <v>30</v>
      </c>
      <c r="H65" s="289">
        <f t="shared" si="23"/>
        <v>31</v>
      </c>
      <c r="I65" s="148" t="str">
        <f t="shared" si="23"/>
        <v/>
      </c>
      <c r="K65" s="10" t="s">
        <v>305</v>
      </c>
      <c r="M65" s="10"/>
      <c r="O65" s="483"/>
      <c r="P65" s="484"/>
      <c r="Q65" s="177">
        <f>IFERROR(WEEKNUM(DATE(Year,B60,H65)),"")</f>
        <v>35</v>
      </c>
      <c r="R65" s="20"/>
    </row>
    <row r="66" spans="1:18" ht="18.75" customHeight="1" x14ac:dyDescent="0.4">
      <c r="B66" s="6"/>
      <c r="C66" s="148" t="str">
        <f>IF(I65="","",IF(I65+1&gt;31,"",I65+1))</f>
        <v/>
      </c>
      <c r="D66" s="148" t="str">
        <f t="shared" si="23"/>
        <v/>
      </c>
      <c r="E66" s="148" t="str">
        <f t="shared" si="23"/>
        <v/>
      </c>
      <c r="F66" s="148" t="str">
        <f t="shared" si="23"/>
        <v/>
      </c>
      <c r="G66" s="148" t="str">
        <f t="shared" si="23"/>
        <v/>
      </c>
      <c r="H66" s="148" t="str">
        <f t="shared" si="23"/>
        <v/>
      </c>
      <c r="I66" s="148" t="str">
        <f t="shared" si="23"/>
        <v/>
      </c>
      <c r="K66" s="6"/>
      <c r="M66" s="6"/>
      <c r="O66" s="482"/>
      <c r="P66" s="482"/>
      <c r="Q66" s="177" t="str">
        <f>IFERROR(WEEKNUM(DATE(Year,B60,H66)),"")</f>
        <v/>
      </c>
      <c r="R66" s="20"/>
    </row>
    <row r="67" spans="1:18" ht="9" customHeight="1" x14ac:dyDescent="0.4">
      <c r="P67" s="144"/>
    </row>
    <row r="68" spans="1:18" ht="18.75" customHeight="1" x14ac:dyDescent="0.65">
      <c r="A68" s="5" t="s">
        <v>11</v>
      </c>
      <c r="B68" s="5">
        <f>VLOOKUP(A68,Sheet1!$B$4:$C$15,2,FALSE)</f>
        <v>9</v>
      </c>
      <c r="C68" s="145" t="s">
        <v>0</v>
      </c>
      <c r="D68" s="146" t="s">
        <v>1</v>
      </c>
      <c r="E68" s="146" t="s">
        <v>2</v>
      </c>
      <c r="F68" s="146" t="s">
        <v>3</v>
      </c>
      <c r="G68" s="146" t="s">
        <v>2</v>
      </c>
      <c r="H68" s="146" t="s">
        <v>4</v>
      </c>
      <c r="I68" s="147" t="s">
        <v>0</v>
      </c>
      <c r="K68" s="6"/>
      <c r="M68" s="6"/>
      <c r="O68" s="179"/>
      <c r="P68" s="144"/>
    </row>
    <row r="69" spans="1:18" ht="18.75" customHeight="1" x14ac:dyDescent="0.4">
      <c r="B69" s="6"/>
      <c r="C69" s="148" t="str">
        <f t="shared" ref="C69:I69" si="24">IF(B69&lt;&gt;"",B69+1,IF(COLUMN(A$3)&gt;=SepStart,1,""))</f>
        <v/>
      </c>
      <c r="D69" s="148" t="str">
        <f t="shared" si="24"/>
        <v/>
      </c>
      <c r="E69" s="148" t="str">
        <f t="shared" si="24"/>
        <v/>
      </c>
      <c r="F69" s="148" t="str">
        <f t="shared" si="24"/>
        <v/>
      </c>
      <c r="G69" s="148" t="str">
        <f t="shared" si="24"/>
        <v/>
      </c>
      <c r="H69" s="148" t="str">
        <f t="shared" si="24"/>
        <v/>
      </c>
      <c r="I69" s="289">
        <f t="shared" si="24"/>
        <v>1</v>
      </c>
      <c r="K69" s="6"/>
      <c r="M69" s="6"/>
      <c r="O69" s="482"/>
      <c r="P69" s="482"/>
      <c r="Q69" s="177" t="str">
        <f>IFERROR(WEEKNUM(DATE(Year,B68,H69)),"")</f>
        <v/>
      </c>
      <c r="R69" s="20"/>
    </row>
    <row r="70" spans="1:18" ht="18.75" customHeight="1" x14ac:dyDescent="0.4">
      <c r="B70" s="6"/>
      <c r="C70" s="305">
        <f>I69+1</f>
        <v>2</v>
      </c>
      <c r="D70" s="305">
        <f t="shared" ref="D70:I72" si="25">C70+1</f>
        <v>3</v>
      </c>
      <c r="E70" s="155">
        <f t="shared" si="25"/>
        <v>4</v>
      </c>
      <c r="F70" s="155">
        <f t="shared" si="25"/>
        <v>5</v>
      </c>
      <c r="G70" s="155">
        <f t="shared" si="25"/>
        <v>6</v>
      </c>
      <c r="H70" s="155">
        <f t="shared" si="25"/>
        <v>7</v>
      </c>
      <c r="I70" s="155">
        <f t="shared" si="25"/>
        <v>8</v>
      </c>
      <c r="K70" s="6" t="s">
        <v>312</v>
      </c>
      <c r="M70" s="6"/>
      <c r="O70" s="482"/>
      <c r="P70" s="482"/>
      <c r="Q70" s="177">
        <f>IFERROR(WEEKNUM(DATE(Year,B68,H70)),"")</f>
        <v>36</v>
      </c>
      <c r="R70" s="20"/>
    </row>
    <row r="71" spans="1:18" ht="18.75" customHeight="1" x14ac:dyDescent="0.4">
      <c r="B71" s="6"/>
      <c r="C71" s="155">
        <f>I70+1</f>
        <v>9</v>
      </c>
      <c r="D71" s="155">
        <f t="shared" si="25"/>
        <v>10</v>
      </c>
      <c r="E71" s="161">
        <f t="shared" si="25"/>
        <v>11</v>
      </c>
      <c r="F71" s="161">
        <f t="shared" si="25"/>
        <v>12</v>
      </c>
      <c r="G71" s="161">
        <f t="shared" si="25"/>
        <v>13</v>
      </c>
      <c r="H71" s="161">
        <f t="shared" si="25"/>
        <v>14</v>
      </c>
      <c r="I71" s="161">
        <f t="shared" si="25"/>
        <v>15</v>
      </c>
      <c r="K71" s="6" t="s">
        <v>303</v>
      </c>
      <c r="M71" s="6"/>
      <c r="O71" s="482"/>
      <c r="P71" s="482"/>
      <c r="Q71" s="177">
        <f>IFERROR(WEEKNUM(DATE(Year,B68,H71)),"")</f>
        <v>37</v>
      </c>
      <c r="R71" s="20"/>
    </row>
    <row r="72" spans="1:18" ht="18.75" customHeight="1" x14ac:dyDescent="0.4">
      <c r="B72" s="6"/>
      <c r="C72" s="161">
        <f>I71+1</f>
        <v>16</v>
      </c>
      <c r="D72" s="161">
        <f t="shared" si="25"/>
        <v>17</v>
      </c>
      <c r="E72" s="289">
        <f t="shared" si="25"/>
        <v>18</v>
      </c>
      <c r="F72" s="289">
        <f t="shared" si="25"/>
        <v>19</v>
      </c>
      <c r="G72" s="289">
        <f t="shared" si="25"/>
        <v>20</v>
      </c>
      <c r="H72" s="152">
        <f t="shared" si="25"/>
        <v>21</v>
      </c>
      <c r="I72" s="166">
        <f t="shared" si="25"/>
        <v>22</v>
      </c>
      <c r="K72" s="6" t="s">
        <v>313</v>
      </c>
      <c r="M72" s="6"/>
      <c r="O72" s="482"/>
      <c r="P72" s="482"/>
      <c r="Q72" s="177">
        <f>IFERROR(WEEKNUM(DATE(Year,B68,H72)),"")</f>
        <v>38</v>
      </c>
      <c r="R72" s="20"/>
    </row>
    <row r="73" spans="1:18" ht="18.75" customHeight="1" x14ac:dyDescent="0.4">
      <c r="B73" s="6"/>
      <c r="C73" s="166">
        <f>I72+1</f>
        <v>23</v>
      </c>
      <c r="D73" s="166">
        <f t="shared" ref="D73:I74" si="26">IF(C73="","",IF(C73+1&gt;30,"",C73+1))</f>
        <v>24</v>
      </c>
      <c r="E73" s="166">
        <f t="shared" si="26"/>
        <v>25</v>
      </c>
      <c r="F73" s="152">
        <f t="shared" si="26"/>
        <v>26</v>
      </c>
      <c r="G73" s="154">
        <f t="shared" si="26"/>
        <v>27</v>
      </c>
      <c r="H73" s="166">
        <f t="shared" si="26"/>
        <v>28</v>
      </c>
      <c r="I73" s="166">
        <f t="shared" si="26"/>
        <v>29</v>
      </c>
      <c r="K73" s="6" t="s">
        <v>314</v>
      </c>
      <c r="M73" s="20"/>
      <c r="O73" s="482"/>
      <c r="P73" s="482"/>
      <c r="Q73" s="177">
        <f>IFERROR(WEEKNUM(DATE(Year,B68,H73)),"")</f>
        <v>39</v>
      </c>
      <c r="R73" s="20"/>
    </row>
    <row r="74" spans="1:18" ht="18.75" customHeight="1" x14ac:dyDescent="0.4">
      <c r="B74" s="6"/>
      <c r="C74" s="166">
        <f>IF(I73="","",IF(I73+1&gt;31,"",I73+1))</f>
        <v>30</v>
      </c>
      <c r="D74" s="148" t="str">
        <f t="shared" si="26"/>
        <v/>
      </c>
      <c r="E74" s="148" t="str">
        <f t="shared" si="26"/>
        <v/>
      </c>
      <c r="F74" s="148" t="str">
        <f t="shared" si="26"/>
        <v/>
      </c>
      <c r="G74" s="148" t="str">
        <f t="shared" si="26"/>
        <v/>
      </c>
      <c r="H74" s="148" t="str">
        <f t="shared" si="26"/>
        <v/>
      </c>
      <c r="I74" s="148" t="str">
        <f t="shared" si="26"/>
        <v/>
      </c>
      <c r="K74" s="6" t="s">
        <v>317</v>
      </c>
      <c r="M74" s="6"/>
      <c r="O74" s="482"/>
      <c r="P74" s="482"/>
      <c r="Q74" s="177" t="str">
        <f>IFERROR(WEEKNUM(DATE(Year,B68,H74)),"")</f>
        <v/>
      </c>
      <c r="R74" s="20"/>
    </row>
    <row r="75" spans="1:18" ht="9" customHeight="1" x14ac:dyDescent="0.4">
      <c r="P75" s="144"/>
    </row>
    <row r="76" spans="1:18" ht="18.75" customHeight="1" x14ac:dyDescent="0.65">
      <c r="A76" s="5" t="s">
        <v>14</v>
      </c>
      <c r="B76" s="5">
        <f>VLOOKUP(A76,Sheet1!$B$4:$C$15,2,FALSE)</f>
        <v>10</v>
      </c>
      <c r="C76" s="145" t="s">
        <v>0</v>
      </c>
      <c r="D76" s="146" t="s">
        <v>1</v>
      </c>
      <c r="E76" s="146" t="s">
        <v>2</v>
      </c>
      <c r="F76" s="146" t="s">
        <v>3</v>
      </c>
      <c r="G76" s="146" t="s">
        <v>2</v>
      </c>
      <c r="H76" s="146" t="s">
        <v>4</v>
      </c>
      <c r="I76" s="147" t="s">
        <v>0</v>
      </c>
      <c r="K76" s="6"/>
      <c r="M76" s="6"/>
      <c r="O76" s="179"/>
      <c r="P76" s="144"/>
    </row>
    <row r="77" spans="1:18" ht="18.75" customHeight="1" x14ac:dyDescent="0.4">
      <c r="B77" s="6"/>
      <c r="C77" s="148" t="str">
        <f t="shared" ref="C77:I77" si="27">IF(B77&lt;&gt;"",B77+1,IF(COLUMN(A$3)&gt;=OctStart,1,""))</f>
        <v/>
      </c>
      <c r="D77" s="152">
        <f t="shared" si="27"/>
        <v>1</v>
      </c>
      <c r="E77" s="154">
        <f t="shared" si="27"/>
        <v>2</v>
      </c>
      <c r="F77" s="154">
        <f t="shared" si="27"/>
        <v>3</v>
      </c>
      <c r="G77" s="154">
        <f t="shared" si="27"/>
        <v>4</v>
      </c>
      <c r="H77" s="154">
        <f t="shared" si="27"/>
        <v>5</v>
      </c>
      <c r="I77" s="152">
        <f t="shared" si="27"/>
        <v>6</v>
      </c>
      <c r="K77" s="6" t="s">
        <v>315</v>
      </c>
      <c r="M77" s="6"/>
      <c r="O77" s="482"/>
      <c r="P77" s="482"/>
      <c r="Q77" s="177">
        <f>IFERROR(WEEKNUM(DATE(Year,B76,H77)),"")</f>
        <v>40</v>
      </c>
      <c r="R77" s="20"/>
    </row>
    <row r="78" spans="1:18" ht="18.75" customHeight="1" x14ac:dyDescent="0.4">
      <c r="B78" s="6"/>
      <c r="C78" s="152">
        <f>I77+1</f>
        <v>7</v>
      </c>
      <c r="D78" s="305">
        <f t="shared" ref="D78:I80" si="28">C78+1</f>
        <v>8</v>
      </c>
      <c r="E78" s="289">
        <f t="shared" si="28"/>
        <v>9</v>
      </c>
      <c r="F78" s="289">
        <f t="shared" si="28"/>
        <v>10</v>
      </c>
      <c r="G78" s="289">
        <f t="shared" si="28"/>
        <v>11</v>
      </c>
      <c r="H78" s="155">
        <f t="shared" si="28"/>
        <v>12</v>
      </c>
      <c r="I78" s="155">
        <f t="shared" si="28"/>
        <v>13</v>
      </c>
      <c r="K78" s="6" t="s">
        <v>304</v>
      </c>
      <c r="M78" s="6"/>
      <c r="O78" s="482"/>
      <c r="P78" s="482"/>
      <c r="Q78" s="177">
        <f>IFERROR(WEEKNUM(DATE(Year,B76,H78)),"")</f>
        <v>41</v>
      </c>
      <c r="R78" s="20"/>
    </row>
    <row r="79" spans="1:18" ht="18.75" customHeight="1" x14ac:dyDescent="0.4">
      <c r="B79" s="6"/>
      <c r="C79" s="155">
        <f>I78+1</f>
        <v>14</v>
      </c>
      <c r="D79" s="155">
        <f t="shared" si="28"/>
        <v>15</v>
      </c>
      <c r="E79" s="155">
        <f t="shared" si="28"/>
        <v>16</v>
      </c>
      <c r="F79" s="155">
        <f t="shared" si="28"/>
        <v>17</v>
      </c>
      <c r="G79" s="155">
        <f t="shared" si="28"/>
        <v>18</v>
      </c>
      <c r="H79" s="289">
        <f t="shared" si="28"/>
        <v>19</v>
      </c>
      <c r="I79" s="289">
        <f t="shared" si="28"/>
        <v>20</v>
      </c>
      <c r="K79" s="6" t="s">
        <v>325</v>
      </c>
      <c r="M79" s="21"/>
      <c r="O79" s="482"/>
      <c r="P79" s="482"/>
      <c r="Q79" s="177">
        <f>IFERROR(WEEKNUM(DATE(Year,B76,H79)),"")</f>
        <v>42</v>
      </c>
      <c r="R79" s="20"/>
    </row>
    <row r="80" spans="1:18" ht="18.75" customHeight="1" x14ac:dyDescent="0.4">
      <c r="B80" s="6"/>
      <c r="C80" s="152">
        <f>I79+1</f>
        <v>21</v>
      </c>
      <c r="D80" s="164">
        <f t="shared" si="28"/>
        <v>22</v>
      </c>
      <c r="E80" s="164">
        <f t="shared" si="28"/>
        <v>23</v>
      </c>
      <c r="F80" s="164">
        <f t="shared" si="28"/>
        <v>24</v>
      </c>
      <c r="G80" s="164">
        <f t="shared" si="28"/>
        <v>25</v>
      </c>
      <c r="H80" s="164">
        <f t="shared" si="28"/>
        <v>26</v>
      </c>
      <c r="I80" s="163">
        <f t="shared" si="28"/>
        <v>27</v>
      </c>
      <c r="K80" s="6" t="s">
        <v>322</v>
      </c>
      <c r="M80" s="21"/>
      <c r="O80" s="482"/>
      <c r="P80" s="482"/>
      <c r="Q80" s="177">
        <f>IFERROR(WEEKNUM(DATE(Year,B76,H80)),"")</f>
        <v>43</v>
      </c>
      <c r="R80" s="20"/>
    </row>
    <row r="81" spans="1:18" ht="18.75" customHeight="1" x14ac:dyDescent="0.4">
      <c r="B81" s="6"/>
      <c r="C81" s="152">
        <f>I80+1</f>
        <v>28</v>
      </c>
      <c r="D81" s="148">
        <f t="shared" ref="D81:I82" si="29">IF(C81="","",IF(C81+1&gt;31,"",C81+1))</f>
        <v>29</v>
      </c>
      <c r="E81" s="148">
        <f t="shared" si="29"/>
        <v>30</v>
      </c>
      <c r="F81" s="148">
        <f t="shared" si="29"/>
        <v>31</v>
      </c>
      <c r="G81" s="148" t="str">
        <f t="shared" si="29"/>
        <v/>
      </c>
      <c r="H81" s="148" t="str">
        <f t="shared" si="29"/>
        <v/>
      </c>
      <c r="I81" s="148" t="str">
        <f t="shared" si="29"/>
        <v/>
      </c>
      <c r="K81" s="6" t="s">
        <v>323</v>
      </c>
      <c r="M81" s="21"/>
      <c r="O81" s="482"/>
      <c r="P81" s="482"/>
      <c r="Q81" s="177" t="str">
        <f>IFERROR(WEEKNUM(DATE(Year,B76,H81)),"")</f>
        <v/>
      </c>
      <c r="R81" s="20"/>
    </row>
    <row r="82" spans="1:18" ht="18.75" customHeight="1" x14ac:dyDescent="0.4">
      <c r="B82" s="6"/>
      <c r="C82" s="148" t="str">
        <f>IF(I81="","",IF(I81+1&gt;31,"",I81+1))</f>
        <v/>
      </c>
      <c r="D82" s="148" t="str">
        <f t="shared" si="29"/>
        <v/>
      </c>
      <c r="E82" s="148" t="str">
        <f t="shared" si="29"/>
        <v/>
      </c>
      <c r="F82" s="148" t="str">
        <f t="shared" si="29"/>
        <v/>
      </c>
      <c r="G82" s="148" t="str">
        <f t="shared" si="29"/>
        <v/>
      </c>
      <c r="H82" s="148" t="str">
        <f t="shared" si="29"/>
        <v/>
      </c>
      <c r="I82" s="148" t="str">
        <f t="shared" si="29"/>
        <v/>
      </c>
      <c r="K82" s="6"/>
      <c r="M82" s="6"/>
      <c r="O82" s="482"/>
      <c r="P82" s="482"/>
      <c r="Q82" s="177" t="str">
        <f>IFERROR(WEEKNUM(DATE(Year,B76,H82)),"")</f>
        <v/>
      </c>
      <c r="R82" s="20"/>
    </row>
    <row r="83" spans="1:18" ht="9" customHeight="1" x14ac:dyDescent="0.4">
      <c r="P83" s="144"/>
      <c r="R83" s="20"/>
    </row>
    <row r="84" spans="1:18" ht="18.75" customHeight="1" x14ac:dyDescent="0.65">
      <c r="A84" s="5" t="s">
        <v>15</v>
      </c>
      <c r="B84" s="5">
        <f>VLOOKUP(A84,Sheet1!$B$4:$C$15,2,FALSE)</f>
        <v>11</v>
      </c>
      <c r="C84" s="145" t="s">
        <v>0</v>
      </c>
      <c r="D84" s="146" t="s">
        <v>1</v>
      </c>
      <c r="E84" s="146" t="s">
        <v>2</v>
      </c>
      <c r="F84" s="146" t="s">
        <v>3</v>
      </c>
      <c r="G84" s="146" t="s">
        <v>2</v>
      </c>
      <c r="H84" s="146" t="s">
        <v>4</v>
      </c>
      <c r="I84" s="147" t="s">
        <v>0</v>
      </c>
      <c r="K84" s="6"/>
      <c r="M84" s="6"/>
      <c r="O84" s="179"/>
      <c r="P84" s="144"/>
    </row>
    <row r="85" spans="1:18" ht="18.75" customHeight="1" x14ac:dyDescent="0.4">
      <c r="B85" s="6"/>
      <c r="C85" s="148" t="str">
        <f t="shared" ref="C85:I85" si="30">IF(B85&lt;&gt;"",B85+1,IF(COLUMN(A$3)&gt;=NovStart,1,""))</f>
        <v/>
      </c>
      <c r="D85" s="148" t="str">
        <f t="shared" si="30"/>
        <v/>
      </c>
      <c r="E85" s="148" t="str">
        <f t="shared" si="30"/>
        <v/>
      </c>
      <c r="F85" s="148" t="str">
        <f t="shared" si="30"/>
        <v/>
      </c>
      <c r="G85" s="148">
        <f t="shared" si="30"/>
        <v>1</v>
      </c>
      <c r="H85" s="148">
        <f t="shared" si="30"/>
        <v>2</v>
      </c>
      <c r="I85" s="148">
        <f t="shared" si="30"/>
        <v>3</v>
      </c>
      <c r="K85" s="6"/>
      <c r="M85" s="6"/>
      <c r="O85" s="482"/>
      <c r="P85" s="482"/>
      <c r="Q85" s="177">
        <f>IFERROR(WEEKNUM(DATE(Year,B84,H85)),"")</f>
        <v>44</v>
      </c>
      <c r="R85" s="20"/>
    </row>
    <row r="86" spans="1:18" ht="18.75" customHeight="1" x14ac:dyDescent="0.4">
      <c r="B86" s="6"/>
      <c r="C86" s="148">
        <f>I85+1</f>
        <v>4</v>
      </c>
      <c r="D86" s="148">
        <f t="shared" ref="D86:I88" si="31">C86+1</f>
        <v>5</v>
      </c>
      <c r="E86" s="148">
        <f t="shared" si="31"/>
        <v>6</v>
      </c>
      <c r="F86" s="148">
        <f t="shared" si="31"/>
        <v>7</v>
      </c>
      <c r="G86" s="148">
        <f t="shared" si="31"/>
        <v>8</v>
      </c>
      <c r="H86" s="155">
        <f t="shared" si="31"/>
        <v>9</v>
      </c>
      <c r="I86" s="155">
        <f t="shared" si="31"/>
        <v>10</v>
      </c>
      <c r="K86" s="6" t="s">
        <v>335</v>
      </c>
      <c r="M86" s="6"/>
      <c r="O86" s="482"/>
      <c r="P86" s="482"/>
      <c r="Q86" s="177">
        <f>IFERROR(WEEKNUM(DATE(Year,B84,H86)),"")</f>
        <v>45</v>
      </c>
      <c r="R86" s="20"/>
    </row>
    <row r="87" spans="1:18" ht="18.75" customHeight="1" x14ac:dyDescent="0.4">
      <c r="B87" s="6"/>
      <c r="C87" s="155">
        <f>I86+1</f>
        <v>11</v>
      </c>
      <c r="D87" s="155">
        <f t="shared" si="31"/>
        <v>12</v>
      </c>
      <c r="E87" s="155">
        <f t="shared" si="31"/>
        <v>13</v>
      </c>
      <c r="F87" s="155">
        <f t="shared" si="31"/>
        <v>14</v>
      </c>
      <c r="G87" s="155">
        <f t="shared" si="31"/>
        <v>15</v>
      </c>
      <c r="H87" s="164">
        <f t="shared" si="31"/>
        <v>16</v>
      </c>
      <c r="I87" s="164">
        <f t="shared" si="31"/>
        <v>17</v>
      </c>
      <c r="K87" s="6"/>
      <c r="M87" s="6"/>
      <c r="O87" s="482"/>
      <c r="P87" s="482"/>
      <c r="Q87" s="177">
        <f>IFERROR(WEEKNUM(DATE(Year,B84,H87)),"")</f>
        <v>46</v>
      </c>
      <c r="R87" s="20"/>
    </row>
    <row r="88" spans="1:18" ht="18.75" customHeight="1" x14ac:dyDescent="0.4">
      <c r="B88" s="6"/>
      <c r="C88" s="163">
        <f>I87+1</f>
        <v>18</v>
      </c>
      <c r="D88" s="163">
        <f t="shared" si="31"/>
        <v>19</v>
      </c>
      <c r="E88" s="163">
        <f t="shared" si="31"/>
        <v>20</v>
      </c>
      <c r="F88" s="163">
        <f t="shared" si="31"/>
        <v>21</v>
      </c>
      <c r="G88" s="284">
        <f t="shared" si="31"/>
        <v>22</v>
      </c>
      <c r="H88" s="148">
        <f t="shared" si="31"/>
        <v>23</v>
      </c>
      <c r="I88" s="148">
        <f t="shared" si="31"/>
        <v>24</v>
      </c>
      <c r="K88" s="6" t="s">
        <v>334</v>
      </c>
      <c r="M88" s="6"/>
      <c r="O88" s="482"/>
      <c r="P88" s="482"/>
      <c r="Q88" s="177">
        <f>IFERROR(WEEKNUM(DATE(Year,B84,H88)),"")</f>
        <v>47</v>
      </c>
      <c r="R88" s="20"/>
    </row>
    <row r="89" spans="1:18" ht="18.75" customHeight="1" x14ac:dyDescent="0.4">
      <c r="B89" s="6"/>
      <c r="C89" s="148">
        <f>I88+1</f>
        <v>25</v>
      </c>
      <c r="D89" s="148">
        <f t="shared" ref="D89:I90" si="32">IF(C89="","",IF(C89+1&gt;30,"",C89+1))</f>
        <v>26</v>
      </c>
      <c r="E89" s="148">
        <f t="shared" si="32"/>
        <v>27</v>
      </c>
      <c r="F89" s="148">
        <f t="shared" si="32"/>
        <v>28</v>
      </c>
      <c r="G89" s="148">
        <f t="shared" si="32"/>
        <v>29</v>
      </c>
      <c r="H89" s="148">
        <f t="shared" si="32"/>
        <v>30</v>
      </c>
      <c r="I89" s="148" t="str">
        <f t="shared" si="32"/>
        <v/>
      </c>
      <c r="K89" s="6"/>
      <c r="M89" s="6"/>
      <c r="O89" s="482"/>
      <c r="P89" s="482"/>
      <c r="Q89" s="177">
        <f>IFERROR(WEEKNUM(DATE(Year,B84,H89)),"")</f>
        <v>48</v>
      </c>
      <c r="R89" s="20"/>
    </row>
    <row r="90" spans="1:18" ht="18.75" customHeight="1" x14ac:dyDescent="0.4">
      <c r="B90" s="6"/>
      <c r="C90" s="148" t="str">
        <f>IF(I89="","",IF(I89+1&gt;31,"",I89+1))</f>
        <v/>
      </c>
      <c r="D90" s="148" t="str">
        <f t="shared" si="32"/>
        <v/>
      </c>
      <c r="E90" s="148" t="str">
        <f t="shared" si="32"/>
        <v/>
      </c>
      <c r="F90" s="148" t="str">
        <f t="shared" si="32"/>
        <v/>
      </c>
      <c r="G90" s="148" t="str">
        <f t="shared" si="32"/>
        <v/>
      </c>
      <c r="H90" s="148" t="str">
        <f t="shared" si="32"/>
        <v/>
      </c>
      <c r="I90" s="148" t="str">
        <f t="shared" si="32"/>
        <v/>
      </c>
      <c r="K90" s="6"/>
      <c r="M90" s="6"/>
      <c r="O90" s="482"/>
      <c r="P90" s="482"/>
      <c r="Q90" s="177" t="str">
        <f>IFERROR(WEEKNUM(DATE(Year,B84,H90)),"")</f>
        <v/>
      </c>
      <c r="R90" s="20"/>
    </row>
    <row r="91" spans="1:18" ht="9" customHeight="1" x14ac:dyDescent="0.4">
      <c r="P91" s="144"/>
    </row>
    <row r="92" spans="1:18" ht="18.75" customHeight="1" x14ac:dyDescent="0.65">
      <c r="A92" s="5" t="s">
        <v>16</v>
      </c>
      <c r="B92" s="5">
        <f>VLOOKUP(A92,Sheet1!$B$4:$C$15,2,FALSE)</f>
        <v>12</v>
      </c>
      <c r="C92" s="145" t="s">
        <v>0</v>
      </c>
      <c r="D92" s="146" t="s">
        <v>1</v>
      </c>
      <c r="E92" s="146" t="s">
        <v>2</v>
      </c>
      <c r="F92" s="146" t="s">
        <v>3</v>
      </c>
      <c r="G92" s="146" t="s">
        <v>2</v>
      </c>
      <c r="H92" s="146" t="s">
        <v>4</v>
      </c>
      <c r="I92" s="147" t="s">
        <v>0</v>
      </c>
      <c r="K92" s="6"/>
      <c r="M92" s="6"/>
      <c r="O92" s="179"/>
      <c r="P92" s="144"/>
    </row>
    <row r="93" spans="1:18" ht="18.75" customHeight="1" x14ac:dyDescent="0.4">
      <c r="B93" s="6"/>
      <c r="C93" s="148" t="str">
        <f t="shared" ref="C93:I93" si="33">IF(B93&lt;&gt;"",B93+1,IF(COLUMN(A$3)&gt;=DecStart,1,""))</f>
        <v/>
      </c>
      <c r="D93" s="148" t="str">
        <f t="shared" si="33"/>
        <v/>
      </c>
      <c r="E93" s="148" t="str">
        <f t="shared" si="33"/>
        <v/>
      </c>
      <c r="F93" s="148" t="str">
        <f t="shared" si="33"/>
        <v/>
      </c>
      <c r="G93" s="148" t="str">
        <f t="shared" si="33"/>
        <v/>
      </c>
      <c r="H93" s="148" t="str">
        <f t="shared" si="33"/>
        <v/>
      </c>
      <c r="I93" s="148">
        <f t="shared" si="33"/>
        <v>1</v>
      </c>
      <c r="K93" s="6"/>
      <c r="M93" s="18"/>
      <c r="O93" s="482"/>
      <c r="P93" s="482"/>
      <c r="Q93" s="177" t="str">
        <f>IFERROR(WEEKNUM(DATE(Year,B92,H93)),"")</f>
        <v/>
      </c>
      <c r="R93" s="20"/>
    </row>
    <row r="94" spans="1:18" ht="18.75" customHeight="1" x14ac:dyDescent="0.4">
      <c r="B94" s="6"/>
      <c r="C94" s="152">
        <f>I93+1</f>
        <v>2</v>
      </c>
      <c r="D94" s="152">
        <f t="shared" ref="D94:I97" si="34">C94+1</f>
        <v>3</v>
      </c>
      <c r="E94" s="154">
        <f t="shared" si="34"/>
        <v>4</v>
      </c>
      <c r="F94" s="148">
        <f t="shared" si="34"/>
        <v>5</v>
      </c>
      <c r="G94" s="155">
        <f t="shared" si="34"/>
        <v>6</v>
      </c>
      <c r="H94" s="155">
        <f t="shared" si="34"/>
        <v>7</v>
      </c>
      <c r="I94" s="154">
        <f t="shared" si="34"/>
        <v>8</v>
      </c>
      <c r="K94" s="6" t="s">
        <v>598</v>
      </c>
      <c r="M94" s="6"/>
      <c r="O94" s="482"/>
      <c r="P94" s="482"/>
      <c r="Q94" s="177">
        <f>IFERROR(WEEKNUM(DATE(Year,B92,H94)),"")</f>
        <v>49</v>
      </c>
      <c r="R94" s="20"/>
    </row>
    <row r="95" spans="1:18" ht="18.75" customHeight="1" x14ac:dyDescent="0.4">
      <c r="B95" s="6"/>
      <c r="C95" s="148">
        <f>I94+1</f>
        <v>9</v>
      </c>
      <c r="D95" s="148">
        <f t="shared" si="34"/>
        <v>10</v>
      </c>
      <c r="E95" s="148">
        <f t="shared" si="34"/>
        <v>11</v>
      </c>
      <c r="F95" s="161">
        <f t="shared" si="34"/>
        <v>12</v>
      </c>
      <c r="G95" s="161">
        <f t="shared" si="34"/>
        <v>13</v>
      </c>
      <c r="H95" s="155">
        <f t="shared" si="34"/>
        <v>14</v>
      </c>
      <c r="I95" s="325">
        <f t="shared" si="34"/>
        <v>15</v>
      </c>
      <c r="K95" s="6" t="s">
        <v>333</v>
      </c>
      <c r="M95" s="6"/>
      <c r="O95" s="482"/>
      <c r="P95" s="482"/>
      <c r="Q95" s="177">
        <f>IFERROR(WEEKNUM(DATE(Year,B92,H95)),"")</f>
        <v>50</v>
      </c>
      <c r="R95" s="20"/>
    </row>
    <row r="96" spans="1:18" ht="18.75" customHeight="1" x14ac:dyDescent="0.4">
      <c r="B96" s="6"/>
      <c r="C96" s="155">
        <f>I95+1</f>
        <v>16</v>
      </c>
      <c r="D96" s="155">
        <f t="shared" si="34"/>
        <v>17</v>
      </c>
      <c r="E96" s="155">
        <f t="shared" si="34"/>
        <v>18</v>
      </c>
      <c r="F96" s="155">
        <f t="shared" si="34"/>
        <v>19</v>
      </c>
      <c r="G96" s="155">
        <f t="shared" si="34"/>
        <v>20</v>
      </c>
      <c r="H96" s="152">
        <f t="shared" si="34"/>
        <v>21</v>
      </c>
      <c r="I96" s="148">
        <f t="shared" si="34"/>
        <v>22</v>
      </c>
      <c r="K96" s="6" t="s">
        <v>316</v>
      </c>
      <c r="M96" s="6"/>
      <c r="O96" s="482"/>
      <c r="P96" s="482"/>
      <c r="Q96" s="177">
        <f>IFERROR(WEEKNUM(DATE(Year,B92,H96)),"")</f>
        <v>51</v>
      </c>
      <c r="R96" s="20"/>
    </row>
    <row r="97" spans="2:18" ht="18.75" customHeight="1" x14ac:dyDescent="0.4">
      <c r="B97" s="6"/>
      <c r="C97" s="148">
        <f>I96+1</f>
        <v>23</v>
      </c>
      <c r="D97" s="148">
        <f t="shared" si="34"/>
        <v>24</v>
      </c>
      <c r="E97" s="148">
        <f t="shared" ref="D97:I98" si="35">IF(D97="","",IF(D97+1&gt;31,"",D97+1))</f>
        <v>25</v>
      </c>
      <c r="F97" s="148">
        <f t="shared" si="35"/>
        <v>26</v>
      </c>
      <c r="G97" s="148">
        <f t="shared" si="35"/>
        <v>27</v>
      </c>
      <c r="H97" s="148">
        <f t="shared" si="35"/>
        <v>28</v>
      </c>
      <c r="I97" s="148">
        <f t="shared" si="35"/>
        <v>29</v>
      </c>
      <c r="K97" s="6"/>
      <c r="M97" s="6"/>
      <c r="O97" s="482"/>
      <c r="P97" s="482"/>
      <c r="Q97" s="177">
        <f>IFERROR(WEEKNUM(DATE(Year,B92,H97)),"")</f>
        <v>52</v>
      </c>
      <c r="R97" s="20"/>
    </row>
    <row r="98" spans="2:18" ht="18.75" customHeight="1" x14ac:dyDescent="0.4">
      <c r="B98" s="6"/>
      <c r="C98" s="148">
        <f>IF(I97="","",IF(I97+1&gt;31,"",I97+1))</f>
        <v>30</v>
      </c>
      <c r="D98" s="148">
        <f t="shared" si="35"/>
        <v>31</v>
      </c>
      <c r="E98" s="148" t="str">
        <f t="shared" si="35"/>
        <v/>
      </c>
      <c r="F98" s="148" t="str">
        <f t="shared" si="35"/>
        <v/>
      </c>
      <c r="G98" s="148" t="str">
        <f t="shared" si="35"/>
        <v/>
      </c>
      <c r="H98" s="148" t="str">
        <f t="shared" si="35"/>
        <v/>
      </c>
      <c r="I98" s="148" t="str">
        <f t="shared" si="35"/>
        <v/>
      </c>
      <c r="K98" s="6"/>
      <c r="M98" s="6"/>
      <c r="O98" s="482"/>
      <c r="P98" s="482"/>
      <c r="Q98" s="177" t="str">
        <f>IFERROR(WEEKNUM(DATE(Year,B92,H98)),"")</f>
        <v/>
      </c>
      <c r="R98" s="20"/>
    </row>
    <row r="99" spans="2:18" ht="18.75" customHeight="1" x14ac:dyDescent="0.4"/>
    <row r="100" spans="2:18" ht="18.75" customHeight="1" x14ac:dyDescent="0.4">
      <c r="C100" s="144" t="s">
        <v>21</v>
      </c>
    </row>
    <row r="101" spans="2:18" ht="18.75" customHeight="1" x14ac:dyDescent="0.4">
      <c r="D101" s="144" t="s">
        <v>22</v>
      </c>
    </row>
    <row r="102" spans="2:18" ht="18.75" customHeight="1" x14ac:dyDescent="0.4">
      <c r="D102" s="144" t="s">
        <v>26</v>
      </c>
    </row>
    <row r="103" spans="2:18" ht="18.75" customHeight="1" x14ac:dyDescent="0.4"/>
    <row r="104" spans="2:18" ht="18.75" customHeight="1" x14ac:dyDescent="0.4">
      <c r="C104" s="144" t="s">
        <v>23</v>
      </c>
    </row>
    <row r="105" spans="2:18" ht="18.75" customHeight="1" x14ac:dyDescent="0.4">
      <c r="D105" s="144" t="s">
        <v>22</v>
      </c>
      <c r="F105" s="144" t="s">
        <v>24</v>
      </c>
    </row>
    <row r="106" spans="2:18" ht="18.75" customHeight="1" x14ac:dyDescent="0.4"/>
    <row r="107" spans="2:18" ht="18.75" customHeight="1" x14ac:dyDescent="0.4"/>
  </sheetData>
  <mergeCells count="73">
    <mergeCell ref="O8:P8"/>
    <mergeCell ref="C2:J2"/>
    <mergeCell ref="O5:P5"/>
    <mergeCell ref="O6:P6"/>
    <mergeCell ref="O7:P7"/>
    <mergeCell ref="O24:P24"/>
    <mergeCell ref="O9:P9"/>
    <mergeCell ref="O10:P10"/>
    <mergeCell ref="O13:P13"/>
    <mergeCell ref="O14:P14"/>
    <mergeCell ref="O15:P15"/>
    <mergeCell ref="O16:P16"/>
    <mergeCell ref="O17:P17"/>
    <mergeCell ref="O18:P18"/>
    <mergeCell ref="O21:P21"/>
    <mergeCell ref="O22:P22"/>
    <mergeCell ref="O23:P23"/>
    <mergeCell ref="O40:P40"/>
    <mergeCell ref="O25:P25"/>
    <mergeCell ref="O26:P26"/>
    <mergeCell ref="O29:P29"/>
    <mergeCell ref="O30:P30"/>
    <mergeCell ref="O31:P31"/>
    <mergeCell ref="O32:P32"/>
    <mergeCell ref="O33:P33"/>
    <mergeCell ref="O34:P34"/>
    <mergeCell ref="O37:P37"/>
    <mergeCell ref="O38:P38"/>
    <mergeCell ref="O39:P39"/>
    <mergeCell ref="O56:P56"/>
    <mergeCell ref="O41:P41"/>
    <mergeCell ref="O42:P42"/>
    <mergeCell ref="O45:P45"/>
    <mergeCell ref="O46:P46"/>
    <mergeCell ref="O47:P47"/>
    <mergeCell ref="O48:P48"/>
    <mergeCell ref="O49:P49"/>
    <mergeCell ref="O50:P50"/>
    <mergeCell ref="O53:P53"/>
    <mergeCell ref="O54:P54"/>
    <mergeCell ref="O55:P55"/>
    <mergeCell ref="O72:P72"/>
    <mergeCell ref="O57:P57"/>
    <mergeCell ref="O58:P58"/>
    <mergeCell ref="O61:P61"/>
    <mergeCell ref="O62:P62"/>
    <mergeCell ref="O63:P63"/>
    <mergeCell ref="O64:P64"/>
    <mergeCell ref="O65:P65"/>
    <mergeCell ref="O66:P66"/>
    <mergeCell ref="O69:P69"/>
    <mergeCell ref="O70:P70"/>
    <mergeCell ref="O71:P71"/>
    <mergeCell ref="O88:P88"/>
    <mergeCell ref="O73:P73"/>
    <mergeCell ref="O74:P74"/>
    <mergeCell ref="O77:P77"/>
    <mergeCell ref="O78:P78"/>
    <mergeCell ref="O79:P79"/>
    <mergeCell ref="O80:P80"/>
    <mergeCell ref="O81:P81"/>
    <mergeCell ref="O82:P82"/>
    <mergeCell ref="O85:P85"/>
    <mergeCell ref="O86:P86"/>
    <mergeCell ref="O87:P87"/>
    <mergeCell ref="O97:P97"/>
    <mergeCell ref="O98:P98"/>
    <mergeCell ref="O89:P89"/>
    <mergeCell ref="O90:P90"/>
    <mergeCell ref="O93:P93"/>
    <mergeCell ref="O94:P94"/>
    <mergeCell ref="O95:P95"/>
    <mergeCell ref="O96:P96"/>
  </mergeCells>
  <conditionalFormatting sqref="I65">
    <cfRule type="expression" dxfId="45" priority="1">
      <formula>I65&lt;&gt;""</formula>
    </cfRule>
  </conditionalFormatting>
  <hyperlinks>
    <hyperlink ref="K39" r:id="rId1" xr:uid="{00000000-0004-0000-0200-000000000000}"/>
  </hyperlinks>
  <printOptions horizontalCentered="1" verticalCentered="1"/>
  <pageMargins left="0.25" right="0.25" top="0.51" bottom="0.51" header="0.3" footer="0.3"/>
  <pageSetup scale="84" fitToHeight="2" orientation="portrait" r:id="rId2"/>
  <rowBreaks count="1" manualBreakCount="1">
    <brk id="50" min="2"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
  <sheetViews>
    <sheetView workbookViewId="0"/>
  </sheetViews>
  <sheetFormatPr defaultRowHeight="12.75" x14ac:dyDescent="0.35"/>
  <cols>
    <col min="1" max="2" width="36.53125" customWidth="1"/>
  </cols>
  <sheetData>
    <row r="1" spans="1:3" ht="13.15" x14ac:dyDescent="0.4">
      <c r="A1" s="357" t="s">
        <v>615</v>
      </c>
    </row>
    <row r="3" spans="1:3" x14ac:dyDescent="0.35">
      <c r="A3" t="s">
        <v>616</v>
      </c>
      <c r="B3" t="s">
        <v>617</v>
      </c>
      <c r="C3">
        <v>0</v>
      </c>
    </row>
    <row r="4" spans="1:3" x14ac:dyDescent="0.35">
      <c r="A4" t="s">
        <v>618</v>
      </c>
    </row>
    <row r="5" spans="1:3" x14ac:dyDescent="0.35">
      <c r="A5" t="s">
        <v>619</v>
      </c>
    </row>
    <row r="7" spans="1:3" ht="13.15" x14ac:dyDescent="0.4">
      <c r="A7" s="357" t="s">
        <v>620</v>
      </c>
      <c r="B7" t="s">
        <v>621</v>
      </c>
    </row>
    <row r="8" spans="1:3" x14ac:dyDescent="0.35">
      <c r="B8">
        <v>2</v>
      </c>
    </row>
    <row r="10" spans="1:3" x14ac:dyDescent="0.35">
      <c r="A10" t="s">
        <v>622</v>
      </c>
    </row>
    <row r="11" spans="1:3" x14ac:dyDescent="0.35">
      <c r="A11" t="e">
        <f>CB_DATA_!#REF!</f>
        <v>#REF!</v>
      </c>
      <c r="B11" t="e">
        <f>Sheet2!#REF!</f>
        <v>#REF!</v>
      </c>
    </row>
    <row r="13" spans="1:3" x14ac:dyDescent="0.35">
      <c r="A13" t="s">
        <v>623</v>
      </c>
    </row>
    <row r="14" spans="1:3" x14ac:dyDescent="0.35">
      <c r="A14" t="s">
        <v>627</v>
      </c>
      <c r="B14" t="s">
        <v>631</v>
      </c>
    </row>
    <row r="16" spans="1:3" x14ac:dyDescent="0.35">
      <c r="A16" t="s">
        <v>624</v>
      </c>
    </row>
    <row r="19" spans="1:2" x14ac:dyDescent="0.35">
      <c r="A19" t="s">
        <v>625</v>
      </c>
    </row>
    <row r="20" spans="1:2" x14ac:dyDescent="0.35">
      <c r="A20">
        <v>28</v>
      </c>
      <c r="B20">
        <v>31</v>
      </c>
    </row>
    <row r="25" spans="1:2" ht="13.15" x14ac:dyDescent="0.4">
      <c r="A25" s="357" t="s">
        <v>626</v>
      </c>
    </row>
    <row r="26" spans="1:2" x14ac:dyDescent="0.35">
      <c r="A26" s="358" t="s">
        <v>628</v>
      </c>
      <c r="B26" s="358" t="s">
        <v>632</v>
      </c>
    </row>
    <row r="27" spans="1:2" x14ac:dyDescent="0.35">
      <c r="A27" t="s">
        <v>629</v>
      </c>
      <c r="B27" t="s">
        <v>686</v>
      </c>
    </row>
    <row r="28" spans="1:2" x14ac:dyDescent="0.35">
      <c r="A28" s="358" t="s">
        <v>630</v>
      </c>
      <c r="B28" s="358" t="s">
        <v>630</v>
      </c>
    </row>
    <row r="29" spans="1:2" x14ac:dyDescent="0.35">
      <c r="B29" s="358" t="s">
        <v>628</v>
      </c>
    </row>
    <row r="30" spans="1:2" x14ac:dyDescent="0.35">
      <c r="B30" t="s">
        <v>633</v>
      </c>
    </row>
    <row r="31" spans="1:2" x14ac:dyDescent="0.35">
      <c r="B31" s="358" t="s">
        <v>630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2:R107"/>
  <sheetViews>
    <sheetView showGridLines="0" topLeftCell="A88" zoomScaleNormal="100" zoomScaleSheetLayoutView="100" workbookViewId="0">
      <selection activeCell="I95" sqref="I95"/>
    </sheetView>
  </sheetViews>
  <sheetFormatPr defaultColWidth="9.19921875" defaultRowHeight="13.15" x14ac:dyDescent="0.4"/>
  <cols>
    <col min="1" max="1" width="8.53125" style="1" customWidth="1"/>
    <col min="2" max="2" width="4.46484375" style="1" hidden="1" customWidth="1"/>
    <col min="3" max="9" width="4.19921875" style="144" customWidth="1"/>
    <col min="10" max="10" width="1.73046875" style="1" customWidth="1"/>
    <col min="11" max="11" width="49" style="1" customWidth="1"/>
    <col min="12" max="12" width="2.53125" style="1" customWidth="1"/>
    <col min="13" max="13" width="17.796875" style="1" customWidth="1"/>
    <col min="14" max="14" width="2.53125" style="1" customWidth="1"/>
    <col min="15" max="15" width="17.19921875" style="144" customWidth="1"/>
    <col min="16" max="16" width="1.73046875" style="1" customWidth="1"/>
    <col min="17" max="17" width="6.73046875" style="177" customWidth="1"/>
    <col min="18" max="18" width="10.265625" style="19" customWidth="1"/>
    <col min="19" max="16384" width="9.19921875" style="1"/>
  </cols>
  <sheetData>
    <row r="2" spans="1:18" ht="21.75" customHeight="1" x14ac:dyDescent="0.4">
      <c r="C2" s="481" t="s">
        <v>299</v>
      </c>
      <c r="D2" s="481"/>
      <c r="E2" s="481"/>
      <c r="F2" s="481"/>
      <c r="G2" s="481"/>
      <c r="H2" s="481"/>
      <c r="I2" s="481"/>
      <c r="J2" s="481"/>
      <c r="K2" s="1" t="s">
        <v>203</v>
      </c>
      <c r="M2" s="1" t="s">
        <v>204</v>
      </c>
      <c r="O2" s="144" t="s">
        <v>202</v>
      </c>
      <c r="Q2" s="178"/>
    </row>
    <row r="3" spans="1:18" ht="9" customHeight="1" x14ac:dyDescent="0.4">
      <c r="Q3" s="144"/>
      <c r="R3" s="1"/>
    </row>
    <row r="4" spans="1:18" ht="18.75" customHeight="1" x14ac:dyDescent="0.65">
      <c r="A4" s="5" t="s">
        <v>6</v>
      </c>
      <c r="B4" s="5">
        <f>VLOOKUP(A4,Sheet1!$B$4:$C$15,2,FALSE)</f>
        <v>1</v>
      </c>
      <c r="C4" s="145" t="s">
        <v>0</v>
      </c>
      <c r="D4" s="146" t="s">
        <v>1</v>
      </c>
      <c r="E4" s="146" t="s">
        <v>2</v>
      </c>
      <c r="F4" s="146" t="s">
        <v>3</v>
      </c>
      <c r="G4" s="146" t="s">
        <v>2</v>
      </c>
      <c r="H4" s="146" t="s">
        <v>4</v>
      </c>
      <c r="I4" s="147" t="s">
        <v>0</v>
      </c>
      <c r="K4" s="6"/>
      <c r="M4" s="6"/>
      <c r="O4" s="179"/>
      <c r="Q4" s="177" t="s">
        <v>17</v>
      </c>
    </row>
    <row r="5" spans="1:18" ht="18.75" customHeight="1" x14ac:dyDescent="0.4">
      <c r="B5" s="6"/>
      <c r="C5" s="148" t="str">
        <f t="shared" ref="C5:I5" si="0">IF(B5&lt;&gt;"",B5+1,IF(COLUMN(A$3)&gt;=JanStart,1,""))</f>
        <v/>
      </c>
      <c r="D5" s="148" t="str">
        <f t="shared" si="0"/>
        <v/>
      </c>
      <c r="E5" s="148">
        <f t="shared" si="0"/>
        <v>1</v>
      </c>
      <c r="F5" s="152">
        <f t="shared" si="0"/>
        <v>2</v>
      </c>
      <c r="G5" s="152">
        <f t="shared" si="0"/>
        <v>3</v>
      </c>
      <c r="H5" s="155">
        <f t="shared" si="0"/>
        <v>4</v>
      </c>
      <c r="I5" s="155">
        <f t="shared" si="0"/>
        <v>5</v>
      </c>
      <c r="K5" s="6" t="s">
        <v>340</v>
      </c>
      <c r="M5" s="6"/>
      <c r="O5" s="482"/>
      <c r="P5" s="482"/>
      <c r="Q5" s="177">
        <f>IFERROR(WEEKNUM(DATE(Year,B4,H5)),"")</f>
        <v>1</v>
      </c>
      <c r="R5" s="20"/>
    </row>
    <row r="6" spans="1:18" ht="18.75" customHeight="1" x14ac:dyDescent="0.4">
      <c r="B6" s="6"/>
      <c r="C6" s="155">
        <f>I5+1</f>
        <v>6</v>
      </c>
      <c r="D6" s="155">
        <f t="shared" ref="D6:I8" si="1">C6+1</f>
        <v>7</v>
      </c>
      <c r="E6" s="155">
        <f t="shared" si="1"/>
        <v>8</v>
      </c>
      <c r="F6" s="155">
        <f t="shared" si="1"/>
        <v>9</v>
      </c>
      <c r="G6" s="155">
        <f t="shared" si="1"/>
        <v>10</v>
      </c>
      <c r="H6" s="148">
        <f t="shared" si="1"/>
        <v>11</v>
      </c>
      <c r="I6" s="148">
        <f t="shared" si="1"/>
        <v>12</v>
      </c>
      <c r="K6" s="6"/>
      <c r="M6" s="6"/>
      <c r="O6" s="482"/>
      <c r="P6" s="482"/>
      <c r="Q6" s="177">
        <f>IFERROR(WEEKNUM(DATE(Year,B4,H6)),"")</f>
        <v>2</v>
      </c>
      <c r="R6" s="20"/>
    </row>
    <row r="7" spans="1:18" ht="18.75" customHeight="1" x14ac:dyDescent="0.4">
      <c r="B7" s="6"/>
      <c r="C7" s="148">
        <f>I6+1</f>
        <v>13</v>
      </c>
      <c r="D7" s="163">
        <f t="shared" si="1"/>
        <v>14</v>
      </c>
      <c r="E7" s="163">
        <f t="shared" si="1"/>
        <v>15</v>
      </c>
      <c r="F7" s="163">
        <f t="shared" si="1"/>
        <v>16</v>
      </c>
      <c r="G7" s="163">
        <f t="shared" si="1"/>
        <v>17</v>
      </c>
      <c r="H7" s="163">
        <f t="shared" si="1"/>
        <v>18</v>
      </c>
      <c r="I7" s="163">
        <f t="shared" si="1"/>
        <v>19</v>
      </c>
      <c r="K7" s="6" t="s">
        <v>600</v>
      </c>
      <c r="M7" s="6"/>
      <c r="O7" s="482"/>
      <c r="P7" s="482"/>
      <c r="Q7" s="177">
        <f>IFERROR(WEEKNUM(DATE(Year,B4,H7)),"")</f>
        <v>3</v>
      </c>
      <c r="R7" s="20"/>
    </row>
    <row r="8" spans="1:18" ht="18.75" customHeight="1" x14ac:dyDescent="0.4">
      <c r="B8" s="6"/>
      <c r="C8" s="163">
        <f>I7+1</f>
        <v>20</v>
      </c>
      <c r="D8" s="163">
        <f t="shared" si="1"/>
        <v>21</v>
      </c>
      <c r="E8" s="161">
        <f t="shared" si="1"/>
        <v>22</v>
      </c>
      <c r="F8" s="161">
        <f t="shared" si="1"/>
        <v>23</v>
      </c>
      <c r="G8" s="161">
        <f t="shared" si="1"/>
        <v>24</v>
      </c>
      <c r="H8" s="161">
        <f t="shared" si="1"/>
        <v>25</v>
      </c>
      <c r="I8" s="161">
        <f t="shared" si="1"/>
        <v>26</v>
      </c>
      <c r="K8" s="6" t="s">
        <v>332</v>
      </c>
      <c r="M8" s="6"/>
      <c r="O8" s="482"/>
      <c r="P8" s="482"/>
      <c r="Q8" s="177">
        <f>IFERROR(WEEKNUM(DATE(Year,B4,H8)),"")</f>
        <v>4</v>
      </c>
      <c r="R8" s="20"/>
    </row>
    <row r="9" spans="1:18" ht="18.75" customHeight="1" x14ac:dyDescent="0.4">
      <c r="B9" s="6"/>
      <c r="C9" s="161">
        <f>I8+1</f>
        <v>27</v>
      </c>
      <c r="D9" s="161">
        <f t="shared" ref="D9:I10" si="2">IF(C9="","",IF(C9+1&gt;31,"",C9+1))</f>
        <v>28</v>
      </c>
      <c r="E9" s="155">
        <f t="shared" si="2"/>
        <v>29</v>
      </c>
      <c r="F9" s="155">
        <f t="shared" si="2"/>
        <v>30</v>
      </c>
      <c r="G9" s="155">
        <f t="shared" si="2"/>
        <v>31</v>
      </c>
      <c r="H9" s="148" t="str">
        <f t="shared" si="2"/>
        <v/>
      </c>
      <c r="I9" s="148" t="str">
        <f t="shared" si="2"/>
        <v/>
      </c>
      <c r="K9" s="6" t="s">
        <v>192</v>
      </c>
      <c r="M9" s="6"/>
      <c r="O9" s="482"/>
      <c r="P9" s="482"/>
      <c r="Q9" s="177" t="str">
        <f>IFERROR(WEEKNUM(DATE(Year,B4,H9)),"")</f>
        <v/>
      </c>
      <c r="R9" s="20"/>
    </row>
    <row r="10" spans="1:18" ht="18.75" customHeight="1" x14ac:dyDescent="0.4">
      <c r="B10" s="6"/>
      <c r="C10" s="148" t="str">
        <f>IF(I9="","",IF(I9+1&gt;31,"",I9+1))</f>
        <v/>
      </c>
      <c r="D10" s="148" t="str">
        <f t="shared" si="2"/>
        <v/>
      </c>
      <c r="E10" s="148" t="str">
        <f t="shared" si="2"/>
        <v/>
      </c>
      <c r="F10" s="148" t="str">
        <f t="shared" si="2"/>
        <v/>
      </c>
      <c r="G10" s="148" t="str">
        <f t="shared" si="2"/>
        <v/>
      </c>
      <c r="H10" s="148" t="str">
        <f t="shared" si="2"/>
        <v/>
      </c>
      <c r="I10" s="148" t="str">
        <f t="shared" si="2"/>
        <v/>
      </c>
      <c r="K10" s="6"/>
      <c r="M10" s="6"/>
      <c r="O10" s="482"/>
      <c r="P10" s="482"/>
      <c r="Q10" s="177" t="str">
        <f>IFERROR(WEEKNUM(DATE(Year,B4,H10)),"")</f>
        <v/>
      </c>
      <c r="R10" s="20"/>
    </row>
    <row r="11" spans="1:18" ht="9" customHeight="1" x14ac:dyDescent="0.4">
      <c r="P11" s="144"/>
    </row>
    <row r="12" spans="1:18" ht="18.75" customHeight="1" x14ac:dyDescent="0.65">
      <c r="A12" s="5" t="s">
        <v>7</v>
      </c>
      <c r="B12" s="5">
        <f>VLOOKUP(A12,Sheet1!$B$4:$C$15,2,FALSE)</f>
        <v>2</v>
      </c>
      <c r="C12" s="145" t="s">
        <v>0</v>
      </c>
      <c r="D12" s="146" t="s">
        <v>1</v>
      </c>
      <c r="E12" s="146" t="s">
        <v>2</v>
      </c>
      <c r="F12" s="146" t="s">
        <v>3</v>
      </c>
      <c r="G12" s="146" t="s">
        <v>2</v>
      </c>
      <c r="H12" s="146" t="s">
        <v>4</v>
      </c>
      <c r="I12" s="147" t="s">
        <v>0</v>
      </c>
      <c r="K12" s="6"/>
      <c r="M12" s="6"/>
      <c r="O12" s="179"/>
      <c r="P12" s="144"/>
    </row>
    <row r="13" spans="1:18" ht="18.75" customHeight="1" x14ac:dyDescent="0.4">
      <c r="B13" s="6"/>
      <c r="C13" s="148" t="str">
        <f t="shared" ref="C13:I13" si="3">IF(B13&lt;&gt;"",B13+1,IF(COLUMN(A$3)&gt;=FebStart,1,""))</f>
        <v/>
      </c>
      <c r="D13" s="148" t="str">
        <f t="shared" si="3"/>
        <v/>
      </c>
      <c r="E13" s="148" t="str">
        <f t="shared" si="3"/>
        <v/>
      </c>
      <c r="F13" s="148" t="str">
        <f t="shared" si="3"/>
        <v/>
      </c>
      <c r="G13" s="148" t="str">
        <f t="shared" si="3"/>
        <v/>
      </c>
      <c r="H13" s="155">
        <f t="shared" si="3"/>
        <v>1</v>
      </c>
      <c r="I13" s="155">
        <f t="shared" si="3"/>
        <v>2</v>
      </c>
      <c r="K13" s="6"/>
      <c r="M13" s="6"/>
      <c r="O13" s="482"/>
      <c r="P13" s="482"/>
      <c r="Q13" s="177">
        <f>IFERROR(WEEKNUM(DATE(Year,B12,H13)),"")</f>
        <v>5</v>
      </c>
      <c r="R13" s="20"/>
    </row>
    <row r="14" spans="1:18" ht="18.75" customHeight="1" x14ac:dyDescent="0.4">
      <c r="B14" s="6"/>
      <c r="C14" s="148">
        <f>I13+1</f>
        <v>3</v>
      </c>
      <c r="D14" s="303">
        <f t="shared" ref="D14:I16" si="4">C14+1</f>
        <v>4</v>
      </c>
      <c r="E14" s="303">
        <f t="shared" si="4"/>
        <v>5</v>
      </c>
      <c r="F14" s="303">
        <f t="shared" si="4"/>
        <v>6</v>
      </c>
      <c r="G14" s="303">
        <f t="shared" si="4"/>
        <v>7</v>
      </c>
      <c r="H14" s="303">
        <f t="shared" si="4"/>
        <v>8</v>
      </c>
      <c r="I14" s="303">
        <f t="shared" si="4"/>
        <v>9</v>
      </c>
      <c r="K14" s="6" t="s">
        <v>300</v>
      </c>
      <c r="M14" s="6"/>
      <c r="O14" s="482"/>
      <c r="P14" s="482"/>
      <c r="Q14" s="177">
        <f>IFERROR(WEEKNUM(DATE(Year,B12,H14)),"")</f>
        <v>6</v>
      </c>
      <c r="R14" s="20"/>
    </row>
    <row r="15" spans="1:18" ht="18.75" customHeight="1" x14ac:dyDescent="0.4">
      <c r="B15" s="6"/>
      <c r="C15" s="303">
        <f>I14+1</f>
        <v>10</v>
      </c>
      <c r="D15" s="352">
        <f t="shared" si="4"/>
        <v>11</v>
      </c>
      <c r="E15" s="352">
        <f t="shared" si="4"/>
        <v>12</v>
      </c>
      <c r="F15" s="352">
        <f t="shared" si="4"/>
        <v>13</v>
      </c>
      <c r="G15" s="352">
        <f t="shared" si="4"/>
        <v>14</v>
      </c>
      <c r="H15" s="352">
        <f t="shared" si="4"/>
        <v>15</v>
      </c>
      <c r="I15" s="167">
        <f t="shared" si="4"/>
        <v>16</v>
      </c>
      <c r="K15" s="6"/>
      <c r="M15" s="6"/>
      <c r="O15" s="482"/>
      <c r="P15" s="482"/>
      <c r="Q15" s="177">
        <f>IFERROR(WEEKNUM(DATE(Year,B12,H15)),"")</f>
        <v>7</v>
      </c>
      <c r="R15" s="20"/>
    </row>
    <row r="16" spans="1:18" ht="18.75" customHeight="1" x14ac:dyDescent="0.4">
      <c r="B16" s="6"/>
      <c r="C16" s="167">
        <f>I15+1</f>
        <v>17</v>
      </c>
      <c r="D16" s="168">
        <f t="shared" si="4"/>
        <v>18</v>
      </c>
      <c r="E16" s="353">
        <f t="shared" si="4"/>
        <v>19</v>
      </c>
      <c r="F16" s="155">
        <f t="shared" si="4"/>
        <v>20</v>
      </c>
      <c r="G16" s="155">
        <f t="shared" si="4"/>
        <v>21</v>
      </c>
      <c r="H16" s="155">
        <f t="shared" si="4"/>
        <v>22</v>
      </c>
      <c r="I16" s="148">
        <f t="shared" si="4"/>
        <v>23</v>
      </c>
      <c r="K16" s="6" t="s">
        <v>607</v>
      </c>
      <c r="M16" s="6"/>
      <c r="O16" s="482"/>
      <c r="P16" s="482"/>
      <c r="Q16" s="177">
        <f>IFERROR(WEEKNUM(DATE(Year,B12,H16)),"")</f>
        <v>8</v>
      </c>
      <c r="R16" s="20"/>
    </row>
    <row r="17" spans="1:18" ht="18.75" customHeight="1" x14ac:dyDescent="0.4">
      <c r="B17" s="6"/>
      <c r="C17" s="148">
        <f>I16+1</f>
        <v>24</v>
      </c>
      <c r="D17" s="148">
        <f t="shared" ref="D17:I18" si="5">IF(C17="","",IF(C17+1&gt;IF(IsLeapYear,29,28),"",C17+1))</f>
        <v>25</v>
      </c>
      <c r="E17" s="161">
        <f t="shared" si="5"/>
        <v>26</v>
      </c>
      <c r="F17" s="161">
        <f t="shared" si="5"/>
        <v>27</v>
      </c>
      <c r="G17" s="155">
        <f t="shared" si="5"/>
        <v>28</v>
      </c>
      <c r="H17" s="148" t="str">
        <f t="shared" si="5"/>
        <v/>
      </c>
      <c r="I17" s="148" t="str">
        <f t="shared" si="5"/>
        <v/>
      </c>
      <c r="K17" s="6" t="s">
        <v>608</v>
      </c>
      <c r="M17" s="6"/>
      <c r="O17" s="482"/>
      <c r="P17" s="482"/>
      <c r="Q17" s="177" t="str">
        <f>IFERROR(WEEKNUM(DATE(Year,B12,H17)),"")</f>
        <v/>
      </c>
      <c r="R17" s="20"/>
    </row>
    <row r="18" spans="1:18" ht="18.75" customHeight="1" x14ac:dyDescent="0.4">
      <c r="B18" s="6"/>
      <c r="C18" s="148" t="str">
        <f>IF(I17="","",IF(I17+1&gt;31,"",I17+1))</f>
        <v/>
      </c>
      <c r="D18" s="148" t="str">
        <f t="shared" si="5"/>
        <v/>
      </c>
      <c r="E18" s="148" t="str">
        <f t="shared" si="5"/>
        <v/>
      </c>
      <c r="F18" s="148" t="str">
        <f t="shared" si="5"/>
        <v/>
      </c>
      <c r="G18" s="148" t="str">
        <f t="shared" si="5"/>
        <v/>
      </c>
      <c r="H18" s="148" t="str">
        <f t="shared" si="5"/>
        <v/>
      </c>
      <c r="I18" s="148" t="str">
        <f t="shared" si="5"/>
        <v/>
      </c>
      <c r="K18" s="6"/>
      <c r="M18" s="6"/>
      <c r="O18" s="482"/>
      <c r="P18" s="482"/>
      <c r="Q18" s="177" t="str">
        <f>IFERROR(WEEKNUM(DATE(Year,B12,H18)),"")</f>
        <v/>
      </c>
      <c r="R18" s="20"/>
    </row>
    <row r="19" spans="1:18" ht="9" customHeight="1" x14ac:dyDescent="0.4">
      <c r="P19" s="144"/>
    </row>
    <row r="20" spans="1:18" ht="18.75" customHeight="1" x14ac:dyDescent="0.65">
      <c r="A20" s="5" t="s">
        <v>8</v>
      </c>
      <c r="B20" s="5">
        <f>VLOOKUP(A20,Sheet1!$B$4:$C$15,2,FALSE)</f>
        <v>3</v>
      </c>
      <c r="C20" s="145" t="s">
        <v>0</v>
      </c>
      <c r="D20" s="146" t="s">
        <v>1</v>
      </c>
      <c r="E20" s="146" t="s">
        <v>2</v>
      </c>
      <c r="F20" s="146" t="s">
        <v>3</v>
      </c>
      <c r="G20" s="146" t="s">
        <v>2</v>
      </c>
      <c r="H20" s="146" t="s">
        <v>4</v>
      </c>
      <c r="I20" s="147" t="s">
        <v>0</v>
      </c>
      <c r="K20" s="6"/>
      <c r="M20" s="6"/>
      <c r="O20" s="179"/>
      <c r="P20" s="144"/>
    </row>
    <row r="21" spans="1:18" ht="18.75" customHeight="1" x14ac:dyDescent="0.4">
      <c r="B21" s="6"/>
      <c r="C21" s="148" t="str">
        <f t="shared" ref="C21:I21" si="6">IF(B21&lt;&gt;"",B21+1,IF(COLUMN(A$3)&gt;=MarStart,1,""))</f>
        <v/>
      </c>
      <c r="D21" s="148" t="str">
        <f t="shared" si="6"/>
        <v/>
      </c>
      <c r="E21" s="148" t="str">
        <f t="shared" si="6"/>
        <v/>
      </c>
      <c r="F21" s="148" t="str">
        <f t="shared" si="6"/>
        <v/>
      </c>
      <c r="G21" s="148" t="str">
        <f t="shared" si="6"/>
        <v/>
      </c>
      <c r="H21" s="155">
        <f t="shared" si="6"/>
        <v>1</v>
      </c>
      <c r="I21" s="155">
        <f t="shared" si="6"/>
        <v>2</v>
      </c>
      <c r="K21" s="6" t="s">
        <v>609</v>
      </c>
      <c r="M21" s="6"/>
      <c r="O21" s="482"/>
      <c r="P21" s="482"/>
      <c r="Q21" s="177">
        <f>IFERROR(WEEKNUM(DATE(Year,B20,H21)),"")</f>
        <v>9</v>
      </c>
      <c r="R21" s="20"/>
    </row>
    <row r="22" spans="1:18" ht="18.75" customHeight="1" x14ac:dyDescent="0.4">
      <c r="B22" s="6"/>
      <c r="C22" s="294">
        <f>I21+1</f>
        <v>3</v>
      </c>
      <c r="D22" s="148">
        <f t="shared" ref="D22:I24" si="7">C22+1</f>
        <v>4</v>
      </c>
      <c r="E22" s="161">
        <f t="shared" si="7"/>
        <v>5</v>
      </c>
      <c r="F22" s="161">
        <f t="shared" si="7"/>
        <v>6</v>
      </c>
      <c r="G22" s="148">
        <f t="shared" si="7"/>
        <v>7</v>
      </c>
      <c r="H22" s="167">
        <f t="shared" si="7"/>
        <v>8</v>
      </c>
      <c r="I22" s="167">
        <f t="shared" si="7"/>
        <v>9</v>
      </c>
      <c r="K22" s="6"/>
      <c r="M22" s="6"/>
      <c r="O22" s="482"/>
      <c r="P22" s="482"/>
      <c r="Q22" s="177">
        <f>IFERROR(WEEKNUM(DATE(Year,B20,H22)),"")</f>
        <v>10</v>
      </c>
      <c r="R22" s="20"/>
    </row>
    <row r="23" spans="1:18" ht="18.75" customHeight="1" x14ac:dyDescent="0.4">
      <c r="B23" s="6"/>
      <c r="C23" s="163">
        <f>I22+1</f>
        <v>10</v>
      </c>
      <c r="D23" s="163">
        <f t="shared" si="7"/>
        <v>11</v>
      </c>
      <c r="E23" s="163">
        <f t="shared" si="7"/>
        <v>12</v>
      </c>
      <c r="F23" s="163">
        <f t="shared" si="7"/>
        <v>13</v>
      </c>
      <c r="G23" s="163">
        <f t="shared" si="7"/>
        <v>14</v>
      </c>
      <c r="H23" s="163">
        <f t="shared" si="7"/>
        <v>15</v>
      </c>
      <c r="I23" s="163">
        <f t="shared" si="7"/>
        <v>16</v>
      </c>
      <c r="K23" s="6" t="s">
        <v>341</v>
      </c>
      <c r="M23" s="6"/>
      <c r="O23" s="482"/>
      <c r="P23" s="482"/>
      <c r="Q23" s="177">
        <f>IFERROR(WEEKNUM(DATE(Year,B20,H23)),"")</f>
        <v>11</v>
      </c>
      <c r="R23" s="20"/>
    </row>
    <row r="24" spans="1:18" ht="18.75" customHeight="1" x14ac:dyDescent="0.4">
      <c r="B24" s="6"/>
      <c r="C24" s="294">
        <f>I23+1</f>
        <v>17</v>
      </c>
      <c r="D24" s="148">
        <f t="shared" si="7"/>
        <v>18</v>
      </c>
      <c r="E24" s="148">
        <f t="shared" si="7"/>
        <v>19</v>
      </c>
      <c r="F24" s="148">
        <f t="shared" si="7"/>
        <v>20</v>
      </c>
      <c r="G24" s="148">
        <f t="shared" si="7"/>
        <v>21</v>
      </c>
      <c r="H24" s="148">
        <f t="shared" si="7"/>
        <v>22</v>
      </c>
      <c r="I24" s="148">
        <f t="shared" si="7"/>
        <v>23</v>
      </c>
      <c r="K24" s="6"/>
      <c r="M24" s="6"/>
      <c r="O24" s="482"/>
      <c r="P24" s="482"/>
      <c r="Q24" s="177">
        <f>IFERROR(WEEKNUM(DATE(Year,B20,H24)),"")</f>
        <v>12</v>
      </c>
      <c r="R24" s="20"/>
    </row>
    <row r="25" spans="1:18" ht="18.75" customHeight="1" x14ac:dyDescent="0.4">
      <c r="B25" s="6"/>
      <c r="C25" s="148">
        <f>I24+1</f>
        <v>24</v>
      </c>
      <c r="D25" s="148">
        <f t="shared" ref="D25:I26" si="8">IF(C25="","",IF(C25+1&gt;31,"",C25+1))</f>
        <v>25</v>
      </c>
      <c r="E25" s="148">
        <f t="shared" si="8"/>
        <v>26</v>
      </c>
      <c r="F25" s="148">
        <f t="shared" si="8"/>
        <v>27</v>
      </c>
      <c r="G25" s="155">
        <f t="shared" si="8"/>
        <v>28</v>
      </c>
      <c r="H25" s="155">
        <f t="shared" si="8"/>
        <v>29</v>
      </c>
      <c r="I25" s="155">
        <f t="shared" si="8"/>
        <v>30</v>
      </c>
      <c r="K25" s="6" t="s">
        <v>634</v>
      </c>
      <c r="M25" s="6"/>
      <c r="O25" s="482"/>
      <c r="P25" s="482"/>
      <c r="Q25" s="177">
        <f>IFERROR(WEEKNUM(DATE(Year,B20,H25)),"")</f>
        <v>13</v>
      </c>
      <c r="R25" s="20"/>
    </row>
    <row r="26" spans="1:18" ht="18.75" customHeight="1" x14ac:dyDescent="0.4">
      <c r="B26" s="6"/>
      <c r="C26" s="155">
        <f>IF(I25="","",IF(I25+1&gt;31,"",I25+1))</f>
        <v>31</v>
      </c>
      <c r="D26" s="148" t="str">
        <f t="shared" si="8"/>
        <v/>
      </c>
      <c r="E26" s="148" t="str">
        <f t="shared" si="8"/>
        <v/>
      </c>
      <c r="F26" s="148" t="str">
        <f t="shared" si="8"/>
        <v/>
      </c>
      <c r="G26" s="148" t="str">
        <f t="shared" si="8"/>
        <v/>
      </c>
      <c r="H26" s="148" t="str">
        <f t="shared" si="8"/>
        <v/>
      </c>
      <c r="I26" s="148" t="str">
        <f t="shared" si="8"/>
        <v/>
      </c>
      <c r="K26" s="6"/>
      <c r="M26" s="6"/>
      <c r="O26" s="482"/>
      <c r="P26" s="482"/>
      <c r="Q26" s="177" t="str">
        <f>IFERROR(WEEKNUM(DATE(Year,B20,H26)),"")</f>
        <v/>
      </c>
      <c r="R26" s="20"/>
    </row>
    <row r="27" spans="1:18" ht="9" customHeight="1" x14ac:dyDescent="0.4">
      <c r="P27" s="144"/>
    </row>
    <row r="28" spans="1:18" ht="18.75" customHeight="1" x14ac:dyDescent="0.65">
      <c r="A28" s="5" t="s">
        <v>12</v>
      </c>
      <c r="B28" s="5">
        <f>VLOOKUP(A28,Sheet1!$B$4:$C$15,2,FALSE)</f>
        <v>4</v>
      </c>
      <c r="C28" s="145" t="s">
        <v>0</v>
      </c>
      <c r="D28" s="146" t="s">
        <v>1</v>
      </c>
      <c r="E28" s="146" t="s">
        <v>2</v>
      </c>
      <c r="F28" s="146" t="s">
        <v>3</v>
      </c>
      <c r="G28" s="146" t="s">
        <v>2</v>
      </c>
      <c r="H28" s="146" t="s">
        <v>4</v>
      </c>
      <c r="I28" s="147" t="s">
        <v>0</v>
      </c>
      <c r="K28" s="6"/>
      <c r="M28" s="6"/>
      <c r="O28" s="179"/>
      <c r="P28" s="144"/>
    </row>
    <row r="29" spans="1:18" ht="18.75" customHeight="1" x14ac:dyDescent="0.4">
      <c r="B29" s="6"/>
      <c r="C29" s="148" t="str">
        <f t="shared" ref="C29:I29" si="9">IF(B29&lt;&gt;"",B29+1,IF(COLUMN(A$3)&gt;=AprStart,1,""))</f>
        <v/>
      </c>
      <c r="D29" s="155">
        <f t="shared" si="9"/>
        <v>1</v>
      </c>
      <c r="E29" s="155">
        <f t="shared" si="9"/>
        <v>2</v>
      </c>
      <c r="F29" s="155">
        <f t="shared" si="9"/>
        <v>3</v>
      </c>
      <c r="G29" s="351">
        <f t="shared" si="9"/>
        <v>4</v>
      </c>
      <c r="H29" s="352">
        <f t="shared" si="9"/>
        <v>5</v>
      </c>
      <c r="I29" s="352">
        <f t="shared" si="9"/>
        <v>6</v>
      </c>
      <c r="K29" s="6" t="s">
        <v>610</v>
      </c>
      <c r="M29" s="6"/>
      <c r="O29" s="482"/>
      <c r="P29" s="482"/>
      <c r="Q29" s="177">
        <f>IFERROR(WEEKNUM(DATE(Year,B28,H29)),"")</f>
        <v>14</v>
      </c>
      <c r="R29" s="20"/>
    </row>
    <row r="30" spans="1:18" ht="18.75" customHeight="1" x14ac:dyDescent="0.4">
      <c r="B30" s="6"/>
      <c r="C30" s="352">
        <f>I29+1</f>
        <v>7</v>
      </c>
      <c r="D30" s="155">
        <f t="shared" ref="D30:I32" si="10">C30+1</f>
        <v>8</v>
      </c>
      <c r="E30" s="155">
        <f t="shared" si="10"/>
        <v>9</v>
      </c>
      <c r="F30" s="155">
        <f t="shared" si="10"/>
        <v>10</v>
      </c>
      <c r="G30" s="155">
        <f t="shared" si="10"/>
        <v>11</v>
      </c>
      <c r="H30" s="155">
        <f t="shared" si="10"/>
        <v>12</v>
      </c>
      <c r="I30" s="155">
        <f t="shared" si="10"/>
        <v>13</v>
      </c>
      <c r="K30" s="6" t="s">
        <v>599</v>
      </c>
      <c r="M30" s="6"/>
      <c r="O30" s="482"/>
      <c r="P30" s="482"/>
      <c r="Q30" s="177">
        <f>IFERROR(WEEKNUM(DATE(Year,B28,H30)),"")</f>
        <v>15</v>
      </c>
      <c r="R30" s="20"/>
    </row>
    <row r="31" spans="1:18" ht="18.75" customHeight="1" x14ac:dyDescent="0.4">
      <c r="B31" s="6"/>
      <c r="C31" s="155">
        <f>I30+1</f>
        <v>14</v>
      </c>
      <c r="D31" s="155">
        <f t="shared" si="10"/>
        <v>15</v>
      </c>
      <c r="E31" s="168">
        <f t="shared" si="10"/>
        <v>16</v>
      </c>
      <c r="F31" s="168">
        <f t="shared" si="10"/>
        <v>17</v>
      </c>
      <c r="G31" s="163">
        <f t="shared" si="10"/>
        <v>18</v>
      </c>
      <c r="H31" s="163">
        <f t="shared" si="10"/>
        <v>19</v>
      </c>
      <c r="I31" s="163">
        <f t="shared" si="10"/>
        <v>20</v>
      </c>
      <c r="K31" s="6" t="s">
        <v>640</v>
      </c>
      <c r="M31" s="6"/>
      <c r="O31" s="482"/>
      <c r="P31" s="482"/>
      <c r="Q31" s="177">
        <f>IFERROR(WEEKNUM(DATE(Year,B28,H31)),"")</f>
        <v>16</v>
      </c>
      <c r="R31" s="20"/>
    </row>
    <row r="32" spans="1:18" ht="18.75" customHeight="1" x14ac:dyDescent="0.4">
      <c r="B32" s="6"/>
      <c r="C32" s="163">
        <f>I31+1</f>
        <v>21</v>
      </c>
      <c r="D32" s="163">
        <f t="shared" si="10"/>
        <v>22</v>
      </c>
      <c r="E32" s="163">
        <f t="shared" si="10"/>
        <v>23</v>
      </c>
      <c r="F32" s="163">
        <f t="shared" si="10"/>
        <v>24</v>
      </c>
      <c r="G32" s="284">
        <f t="shared" si="10"/>
        <v>25</v>
      </c>
      <c r="H32" s="148">
        <f t="shared" si="10"/>
        <v>26</v>
      </c>
      <c r="I32" s="148">
        <f t="shared" si="10"/>
        <v>27</v>
      </c>
      <c r="K32" s="6"/>
      <c r="M32" s="6"/>
      <c r="O32" s="482"/>
      <c r="P32" s="482"/>
      <c r="Q32" s="177">
        <f>IFERROR(WEEKNUM(DATE(Year,B28,H32)),"")</f>
        <v>17</v>
      </c>
      <c r="R32" s="20"/>
    </row>
    <row r="33" spans="1:18" ht="18.75" customHeight="1" x14ac:dyDescent="0.4">
      <c r="B33" s="6"/>
      <c r="C33" s="284">
        <f>I32+1</f>
        <v>28</v>
      </c>
      <c r="D33" s="352">
        <f t="shared" ref="D33:I34" si="11">IF(C33="","",IF(C33+1&gt;30,"",C33+1))</f>
        <v>29</v>
      </c>
      <c r="E33" s="352">
        <f t="shared" si="11"/>
        <v>30</v>
      </c>
      <c r="F33" s="148" t="str">
        <f t="shared" si="11"/>
        <v/>
      </c>
      <c r="G33" s="148" t="str">
        <f t="shared" si="11"/>
        <v/>
      </c>
      <c r="H33" s="148" t="str">
        <f t="shared" si="11"/>
        <v/>
      </c>
      <c r="I33" s="148" t="str">
        <f t="shared" si="11"/>
        <v/>
      </c>
      <c r="K33" s="6" t="s">
        <v>338</v>
      </c>
      <c r="M33" s="6"/>
      <c r="O33" s="482"/>
      <c r="P33" s="482"/>
      <c r="Q33" s="177" t="str">
        <f>IFERROR(WEEKNUM(DATE(Year,B28,H33)),"")</f>
        <v/>
      </c>
      <c r="R33" s="20"/>
    </row>
    <row r="34" spans="1:18" ht="18.75" customHeight="1" x14ac:dyDescent="0.4">
      <c r="B34" s="6"/>
      <c r="C34" s="148" t="str">
        <f>IF(I33="","",IF(I33+1&gt;31,"",I33+1))</f>
        <v/>
      </c>
      <c r="D34" s="148" t="str">
        <f t="shared" si="11"/>
        <v/>
      </c>
      <c r="E34" s="148" t="str">
        <f t="shared" si="11"/>
        <v/>
      </c>
      <c r="F34" s="148" t="str">
        <f t="shared" si="11"/>
        <v/>
      </c>
      <c r="G34" s="148" t="str">
        <f t="shared" si="11"/>
        <v/>
      </c>
      <c r="H34" s="148" t="str">
        <f t="shared" si="11"/>
        <v/>
      </c>
      <c r="I34" s="148" t="str">
        <f t="shared" si="11"/>
        <v/>
      </c>
      <c r="K34" s="6"/>
      <c r="M34" s="6"/>
      <c r="O34" s="482"/>
      <c r="P34" s="482"/>
      <c r="Q34" s="177" t="str">
        <f>IFERROR(WEEKNUM(DATE(Year,B28,H34)),"")</f>
        <v/>
      </c>
      <c r="R34" s="20"/>
    </row>
    <row r="35" spans="1:18" ht="9" customHeight="1" x14ac:dyDescent="0.4">
      <c r="P35" s="144"/>
    </row>
    <row r="36" spans="1:18" ht="18.75" customHeight="1" x14ac:dyDescent="0.65">
      <c r="A36" s="5" t="s">
        <v>5</v>
      </c>
      <c r="B36" s="5">
        <f>VLOOKUP(A36,Sheet1!$B$4:$C$15,2,FALSE)</f>
        <v>5</v>
      </c>
      <c r="C36" s="145" t="s">
        <v>0</v>
      </c>
      <c r="D36" s="146" t="s">
        <v>1</v>
      </c>
      <c r="E36" s="146" t="s">
        <v>2</v>
      </c>
      <c r="F36" s="146" t="s">
        <v>3</v>
      </c>
      <c r="G36" s="146" t="s">
        <v>2</v>
      </c>
      <c r="H36" s="146" t="s">
        <v>4</v>
      </c>
      <c r="I36" s="147" t="s">
        <v>0</v>
      </c>
      <c r="K36" s="6"/>
      <c r="M36" s="6"/>
      <c r="O36" s="179"/>
      <c r="P36" s="144"/>
    </row>
    <row r="37" spans="1:18" ht="18.75" customHeight="1" x14ac:dyDescent="0.4">
      <c r="B37" s="6"/>
      <c r="C37" s="148" t="str">
        <f t="shared" ref="C37:I37" si="12">IF(B37&lt;&gt;"",B37+1,IF(COLUMN(A$3)&gt;=MayStart,1,""))</f>
        <v/>
      </c>
      <c r="D37" s="148" t="str">
        <f t="shared" si="12"/>
        <v/>
      </c>
      <c r="E37" s="148" t="str">
        <f t="shared" si="12"/>
        <v/>
      </c>
      <c r="F37" s="352">
        <f t="shared" si="12"/>
        <v>1</v>
      </c>
      <c r="G37" s="284">
        <f t="shared" si="12"/>
        <v>2</v>
      </c>
      <c r="H37" s="351">
        <f t="shared" si="12"/>
        <v>3</v>
      </c>
      <c r="I37" s="351">
        <f t="shared" si="12"/>
        <v>4</v>
      </c>
      <c r="K37" s="6"/>
      <c r="M37" s="6"/>
      <c r="O37" s="482"/>
      <c r="P37" s="482"/>
      <c r="Q37" s="177">
        <f>IFERROR(WEEKNUM(DATE(Year,B36,H37)),"")</f>
        <v>18</v>
      </c>
      <c r="R37" s="20"/>
    </row>
    <row r="38" spans="1:18" ht="18.75" customHeight="1" x14ac:dyDescent="0.4">
      <c r="B38" s="6"/>
      <c r="C38" s="351">
        <f>I37+1</f>
        <v>5</v>
      </c>
      <c r="D38" s="351">
        <f t="shared" ref="D38:I40" si="13">C38+1</f>
        <v>6</v>
      </c>
      <c r="E38" s="351">
        <f t="shared" si="13"/>
        <v>7</v>
      </c>
      <c r="F38" s="351">
        <f t="shared" si="13"/>
        <v>8</v>
      </c>
      <c r="G38" s="148">
        <f t="shared" si="13"/>
        <v>9</v>
      </c>
      <c r="H38" s="148">
        <f t="shared" si="13"/>
        <v>10</v>
      </c>
      <c r="I38" s="148">
        <f t="shared" si="13"/>
        <v>11</v>
      </c>
      <c r="K38" s="6"/>
      <c r="M38" s="6"/>
      <c r="O38" s="482"/>
      <c r="P38" s="482"/>
      <c r="Q38" s="177">
        <f>IFERROR(WEEKNUM(DATE(Year,B36,H38)),"")</f>
        <v>19</v>
      </c>
      <c r="R38" s="20"/>
    </row>
    <row r="39" spans="1:18" ht="18.75" customHeight="1" x14ac:dyDescent="0.4">
      <c r="B39" s="6"/>
      <c r="C39" s="148">
        <f>I38+1</f>
        <v>12</v>
      </c>
      <c r="D39" s="148">
        <f t="shared" si="13"/>
        <v>13</v>
      </c>
      <c r="E39" s="148">
        <f t="shared" si="13"/>
        <v>14</v>
      </c>
      <c r="F39" s="148">
        <f t="shared" si="13"/>
        <v>15</v>
      </c>
      <c r="G39" s="148">
        <f t="shared" si="13"/>
        <v>16</v>
      </c>
      <c r="H39" s="148">
        <f t="shared" si="13"/>
        <v>17</v>
      </c>
      <c r="I39" s="148">
        <f t="shared" si="13"/>
        <v>18</v>
      </c>
      <c r="K39" s="295"/>
      <c r="M39" s="6"/>
      <c r="O39" s="482"/>
      <c r="P39" s="482"/>
      <c r="Q39" s="177">
        <f>IFERROR(WEEKNUM(DATE(Year,B36,H39)),"")</f>
        <v>20</v>
      </c>
      <c r="R39" s="20"/>
    </row>
    <row r="40" spans="1:18" ht="18.75" customHeight="1" x14ac:dyDescent="0.4">
      <c r="B40" s="6"/>
      <c r="C40" s="148">
        <f>I39+1</f>
        <v>19</v>
      </c>
      <c r="D40" s="148">
        <f t="shared" si="13"/>
        <v>20</v>
      </c>
      <c r="E40" s="148">
        <f t="shared" si="13"/>
        <v>21</v>
      </c>
      <c r="F40" s="303">
        <f t="shared" si="13"/>
        <v>22</v>
      </c>
      <c r="G40" s="166">
        <f t="shared" si="13"/>
        <v>23</v>
      </c>
      <c r="H40" s="166">
        <f t="shared" si="13"/>
        <v>24</v>
      </c>
      <c r="I40" s="166">
        <f t="shared" si="13"/>
        <v>25</v>
      </c>
      <c r="K40" s="6" t="s">
        <v>344</v>
      </c>
      <c r="M40" s="6"/>
      <c r="O40" s="482"/>
      <c r="P40" s="482"/>
      <c r="Q40" s="177">
        <f>IFERROR(WEEKNUM(DATE(Year,B36,H40)),"")</f>
        <v>21</v>
      </c>
      <c r="R40" s="20"/>
    </row>
    <row r="41" spans="1:18" ht="18.75" customHeight="1" x14ac:dyDescent="0.4">
      <c r="B41" s="6"/>
      <c r="C41" s="166">
        <f>I40+1</f>
        <v>26</v>
      </c>
      <c r="D41" s="162">
        <f t="shared" ref="D41:I42" si="14">IF(C41="","",IF(C41+1&gt;31,"",C41+1))</f>
        <v>27</v>
      </c>
      <c r="E41" s="148">
        <f t="shared" si="14"/>
        <v>28</v>
      </c>
      <c r="F41" s="148">
        <f t="shared" si="14"/>
        <v>29</v>
      </c>
      <c r="G41" s="148">
        <f t="shared" si="14"/>
        <v>30</v>
      </c>
      <c r="H41" s="148">
        <f t="shared" si="14"/>
        <v>31</v>
      </c>
      <c r="I41" s="148" t="str">
        <f t="shared" si="14"/>
        <v/>
      </c>
      <c r="K41" s="6" t="s">
        <v>638</v>
      </c>
      <c r="M41" s="6"/>
      <c r="O41" s="482"/>
      <c r="P41" s="482"/>
      <c r="Q41" s="177">
        <f>IFERROR(WEEKNUM(DATE(Year,B36,H41)),"")</f>
        <v>22</v>
      </c>
      <c r="R41" s="20"/>
    </row>
    <row r="42" spans="1:18" ht="18.75" customHeight="1" x14ac:dyDescent="0.4">
      <c r="B42" s="6"/>
      <c r="C42" s="148" t="str">
        <f>IF(I41="","",IF(I41+1&gt;31,"",I41+1))</f>
        <v/>
      </c>
      <c r="D42" s="148" t="str">
        <f t="shared" si="14"/>
        <v/>
      </c>
      <c r="E42" s="148" t="str">
        <f t="shared" si="14"/>
        <v/>
      </c>
      <c r="F42" s="148" t="str">
        <f t="shared" si="14"/>
        <v/>
      </c>
      <c r="G42" s="148" t="str">
        <f t="shared" si="14"/>
        <v/>
      </c>
      <c r="H42" s="148" t="str">
        <f t="shared" si="14"/>
        <v/>
      </c>
      <c r="I42" s="148" t="str">
        <f t="shared" si="14"/>
        <v/>
      </c>
      <c r="K42" s="6"/>
      <c r="M42" s="6"/>
      <c r="O42" s="482"/>
      <c r="P42" s="482"/>
      <c r="Q42" s="177" t="str">
        <f>IFERROR(WEEKNUM(DATE(Year,B36,H42)),"")</f>
        <v/>
      </c>
      <c r="R42" s="20"/>
    </row>
    <row r="43" spans="1:18" ht="9" customHeight="1" x14ac:dyDescent="0.4">
      <c r="P43" s="144"/>
    </row>
    <row r="44" spans="1:18" ht="18.75" customHeight="1" x14ac:dyDescent="0.65">
      <c r="A44" s="5" t="s">
        <v>13</v>
      </c>
      <c r="B44" s="5">
        <f>VLOOKUP(A44,Sheet1!$B$4:$C$15,2,FALSE)</f>
        <v>6</v>
      </c>
      <c r="C44" s="145" t="s">
        <v>0</v>
      </c>
      <c r="D44" s="146" t="s">
        <v>1</v>
      </c>
      <c r="E44" s="146" t="s">
        <v>2</v>
      </c>
      <c r="F44" s="146" t="s">
        <v>3</v>
      </c>
      <c r="G44" s="146" t="s">
        <v>2</v>
      </c>
      <c r="H44" s="146" t="s">
        <v>4</v>
      </c>
      <c r="I44" s="147" t="s">
        <v>0</v>
      </c>
      <c r="K44" s="6"/>
      <c r="M44" s="6"/>
      <c r="O44" s="179"/>
      <c r="P44" s="144"/>
    </row>
    <row r="45" spans="1:18" ht="18.75" customHeight="1" x14ac:dyDescent="0.4">
      <c r="B45" s="6"/>
      <c r="C45" s="148" t="str">
        <f t="shared" ref="C45:I45" si="15">IF(B45&lt;&gt;"",B45+1,IF(COLUMN(A$3)&gt;=JunStart,1,""))</f>
        <v/>
      </c>
      <c r="D45" s="148" t="str">
        <f t="shared" si="15"/>
        <v/>
      </c>
      <c r="E45" s="148" t="str">
        <f t="shared" si="15"/>
        <v/>
      </c>
      <c r="F45" s="148" t="str">
        <f t="shared" si="15"/>
        <v/>
      </c>
      <c r="G45" s="148" t="str">
        <f t="shared" si="15"/>
        <v/>
      </c>
      <c r="H45" s="148" t="str">
        <f t="shared" si="15"/>
        <v/>
      </c>
      <c r="I45" s="148">
        <f t="shared" si="15"/>
        <v>1</v>
      </c>
      <c r="K45" s="6" t="s">
        <v>602</v>
      </c>
      <c r="M45" s="6"/>
      <c r="O45" s="482"/>
      <c r="P45" s="482"/>
      <c r="Q45" s="177" t="str">
        <f>IFERROR(WEEKNUM(DATE(Year,B44,H45)),"")</f>
        <v/>
      </c>
      <c r="R45" s="20"/>
    </row>
    <row r="46" spans="1:18" ht="18.75" customHeight="1" x14ac:dyDescent="0.4">
      <c r="B46" s="6"/>
      <c r="C46" s="148">
        <f>I45+1</f>
        <v>2</v>
      </c>
      <c r="D46" s="162">
        <f t="shared" ref="D46:I48" si="16">C46+1</f>
        <v>3</v>
      </c>
      <c r="E46" s="148">
        <f t="shared" si="16"/>
        <v>4</v>
      </c>
      <c r="F46" s="148">
        <f t="shared" si="16"/>
        <v>5</v>
      </c>
      <c r="G46" s="148">
        <f t="shared" si="16"/>
        <v>6</v>
      </c>
      <c r="H46" s="305">
        <f t="shared" si="16"/>
        <v>7</v>
      </c>
      <c r="I46" s="305">
        <f t="shared" si="16"/>
        <v>8</v>
      </c>
      <c r="K46" s="6" t="s">
        <v>641</v>
      </c>
      <c r="M46" s="6"/>
      <c r="O46" s="482"/>
      <c r="P46" s="482"/>
      <c r="Q46" s="177">
        <f>IFERROR(WEEKNUM(DATE(Year,B44,H46)),"")</f>
        <v>23</v>
      </c>
      <c r="R46" s="20"/>
    </row>
    <row r="47" spans="1:18" ht="18.75" customHeight="1" x14ac:dyDescent="0.4">
      <c r="B47" s="6"/>
      <c r="C47" s="305">
        <f>I46+1</f>
        <v>9</v>
      </c>
      <c r="D47" s="148">
        <f t="shared" si="16"/>
        <v>10</v>
      </c>
      <c r="E47" s="148">
        <f t="shared" si="16"/>
        <v>11</v>
      </c>
      <c r="F47" s="163">
        <f t="shared" si="16"/>
        <v>12</v>
      </c>
      <c r="G47" s="163">
        <f t="shared" si="16"/>
        <v>13</v>
      </c>
      <c r="H47" s="163">
        <f t="shared" si="16"/>
        <v>14</v>
      </c>
      <c r="I47" s="163">
        <f t="shared" si="16"/>
        <v>15</v>
      </c>
      <c r="K47" s="6" t="s">
        <v>649</v>
      </c>
      <c r="M47" s="6"/>
      <c r="O47" s="482"/>
      <c r="P47" s="482"/>
      <c r="Q47" s="177">
        <f>IFERROR(WEEKNUM(DATE(Year,B44,H47)),"")</f>
        <v>24</v>
      </c>
      <c r="R47" s="20"/>
    </row>
    <row r="48" spans="1:18" ht="18.75" customHeight="1" x14ac:dyDescent="0.4">
      <c r="B48" s="6"/>
      <c r="C48" s="163">
        <f>I47+1</f>
        <v>16</v>
      </c>
      <c r="D48" s="163">
        <f t="shared" si="16"/>
        <v>17</v>
      </c>
      <c r="E48" s="163">
        <f t="shared" si="16"/>
        <v>18</v>
      </c>
      <c r="F48" s="148">
        <f t="shared" si="16"/>
        <v>19</v>
      </c>
      <c r="G48" s="148">
        <f t="shared" si="16"/>
        <v>20</v>
      </c>
      <c r="H48" s="155">
        <f t="shared" si="16"/>
        <v>21</v>
      </c>
      <c r="I48" s="155">
        <f t="shared" si="16"/>
        <v>22</v>
      </c>
      <c r="K48" s="6" t="s">
        <v>349</v>
      </c>
      <c r="M48" s="6" t="s">
        <v>645</v>
      </c>
      <c r="O48" s="482"/>
      <c r="P48" s="482"/>
      <c r="Q48" s="177">
        <f>IFERROR(WEEKNUM(DATE(Year,B44,H48)),"")</f>
        <v>25</v>
      </c>
      <c r="R48" s="20"/>
    </row>
    <row r="49" spans="1:18" ht="18.75" customHeight="1" x14ac:dyDescent="0.4">
      <c r="B49" s="6"/>
      <c r="C49" s="155">
        <f>I48+1</f>
        <v>23</v>
      </c>
      <c r="D49" s="155">
        <f t="shared" ref="D49:I50" si="17">IF(C49="","",IF(C49+1&gt;30,"",C49+1))</f>
        <v>24</v>
      </c>
      <c r="E49" s="155">
        <f t="shared" si="17"/>
        <v>25</v>
      </c>
      <c r="F49" s="155">
        <f t="shared" si="17"/>
        <v>26</v>
      </c>
      <c r="G49" s="155">
        <f t="shared" si="17"/>
        <v>27</v>
      </c>
      <c r="H49" s="155">
        <f t="shared" si="17"/>
        <v>28</v>
      </c>
      <c r="I49" s="148">
        <f t="shared" si="17"/>
        <v>29</v>
      </c>
      <c r="K49" s="6"/>
      <c r="M49" s="6" t="s">
        <v>646</v>
      </c>
      <c r="O49" s="482"/>
      <c r="P49" s="482"/>
      <c r="Q49" s="177">
        <f>IFERROR(WEEKNUM(DATE(Year,B44,H49)),"")</f>
        <v>26</v>
      </c>
      <c r="R49" s="20"/>
    </row>
    <row r="50" spans="1:18" ht="18.75" customHeight="1" x14ac:dyDescent="0.4">
      <c r="B50" s="6"/>
      <c r="C50" s="148"/>
      <c r="D50" s="148" t="str">
        <f t="shared" si="17"/>
        <v/>
      </c>
      <c r="E50" s="148" t="str">
        <f t="shared" si="17"/>
        <v/>
      </c>
      <c r="F50" s="148" t="str">
        <f t="shared" si="17"/>
        <v/>
      </c>
      <c r="G50" s="148" t="str">
        <f t="shared" si="17"/>
        <v/>
      </c>
      <c r="H50" s="148" t="str">
        <f t="shared" si="17"/>
        <v/>
      </c>
      <c r="I50" s="148" t="str">
        <f t="shared" si="17"/>
        <v/>
      </c>
      <c r="K50" s="6"/>
      <c r="M50" s="6"/>
      <c r="O50" s="482"/>
      <c r="P50" s="482"/>
      <c r="Q50" s="177" t="str">
        <f>IFERROR(WEEKNUM(DATE(Year,B44,H50)),"")</f>
        <v/>
      </c>
      <c r="R50" s="20"/>
    </row>
    <row r="51" spans="1:18" ht="9" customHeight="1" x14ac:dyDescent="0.4">
      <c r="P51" s="144"/>
    </row>
    <row r="52" spans="1:18" ht="18.75" customHeight="1" x14ac:dyDescent="0.65">
      <c r="A52" s="5" t="s">
        <v>9</v>
      </c>
      <c r="B52" s="5">
        <f>VLOOKUP(A52,Sheet1!$B$4:$C$15,2,FALSE)</f>
        <v>7</v>
      </c>
      <c r="C52" s="145" t="s">
        <v>0</v>
      </c>
      <c r="D52" s="146" t="s">
        <v>1</v>
      </c>
      <c r="E52" s="146" t="s">
        <v>2</v>
      </c>
      <c r="F52" s="146" t="s">
        <v>3</v>
      </c>
      <c r="G52" s="146" t="s">
        <v>2</v>
      </c>
      <c r="H52" s="146" t="s">
        <v>4</v>
      </c>
      <c r="I52" s="147" t="s">
        <v>0</v>
      </c>
      <c r="K52" s="6"/>
      <c r="M52" s="6"/>
      <c r="O52" s="179"/>
      <c r="P52" s="144"/>
    </row>
    <row r="53" spans="1:18" ht="18.75" customHeight="1" x14ac:dyDescent="0.4">
      <c r="B53" s="6"/>
      <c r="C53" s="148" t="str">
        <f t="shared" ref="C53:I53" si="18">IF(B53&lt;&gt;"",B53+1,IF(COLUMN(A$3)&gt;=JulStart,1,""))</f>
        <v/>
      </c>
      <c r="D53" s="148">
        <f t="shared" si="18"/>
        <v>1</v>
      </c>
      <c r="E53" s="148">
        <f t="shared" si="18"/>
        <v>2</v>
      </c>
      <c r="F53" s="148">
        <f t="shared" si="18"/>
        <v>3</v>
      </c>
      <c r="G53" s="162">
        <f t="shared" si="18"/>
        <v>4</v>
      </c>
      <c r="H53" s="148">
        <f t="shared" si="18"/>
        <v>5</v>
      </c>
      <c r="I53" s="148">
        <f t="shared" si="18"/>
        <v>6</v>
      </c>
      <c r="K53" s="6" t="s">
        <v>639</v>
      </c>
      <c r="M53" s="6"/>
      <c r="O53" s="482"/>
      <c r="P53" s="485"/>
      <c r="Q53" s="177">
        <f>IFERROR(WEEKNUM(DATE(Year,B52,H53)),"")</f>
        <v>27</v>
      </c>
      <c r="R53" s="20"/>
    </row>
    <row r="54" spans="1:18" ht="18.75" customHeight="1" x14ac:dyDescent="0.4">
      <c r="B54" s="10"/>
      <c r="C54" s="148">
        <f>I53+1</f>
        <v>7</v>
      </c>
      <c r="D54" s="148">
        <f t="shared" ref="D54:I56" si="19">C54+1</f>
        <v>8</v>
      </c>
      <c r="E54" s="148">
        <f t="shared" si="19"/>
        <v>9</v>
      </c>
      <c r="F54" s="148">
        <f t="shared" si="19"/>
        <v>10</v>
      </c>
      <c r="G54" s="148">
        <f t="shared" si="19"/>
        <v>11</v>
      </c>
      <c r="H54" s="148">
        <f t="shared" si="19"/>
        <v>12</v>
      </c>
      <c r="I54" s="148">
        <f t="shared" si="19"/>
        <v>13</v>
      </c>
      <c r="K54" s="6"/>
      <c r="M54" s="10" t="s">
        <v>645</v>
      </c>
      <c r="O54" s="483"/>
      <c r="P54" s="484"/>
      <c r="Q54" s="177">
        <f>IFERROR(WEEKNUM(DATE(Year,B52,H54)),"")</f>
        <v>28</v>
      </c>
      <c r="R54" s="20"/>
    </row>
    <row r="55" spans="1:18" ht="18.75" customHeight="1" x14ac:dyDescent="0.4">
      <c r="B55" s="10"/>
      <c r="C55" s="148">
        <f>I54+1</f>
        <v>14</v>
      </c>
      <c r="D55" s="148">
        <f t="shared" si="19"/>
        <v>15</v>
      </c>
      <c r="E55" s="148">
        <f t="shared" si="19"/>
        <v>16</v>
      </c>
      <c r="F55" s="148">
        <f t="shared" si="19"/>
        <v>17</v>
      </c>
      <c r="G55" s="148">
        <f t="shared" si="19"/>
        <v>18</v>
      </c>
      <c r="H55" s="148">
        <f t="shared" si="19"/>
        <v>19</v>
      </c>
      <c r="I55" s="148">
        <f t="shared" si="19"/>
        <v>20</v>
      </c>
      <c r="K55" s="6"/>
      <c r="M55" s="10"/>
      <c r="O55" s="483"/>
      <c r="P55" s="484"/>
      <c r="Q55" s="177">
        <f>IFERROR(WEEKNUM(DATE(Year,B52,H55)),"")</f>
        <v>29</v>
      </c>
      <c r="R55" s="20"/>
    </row>
    <row r="56" spans="1:18" ht="18.75" customHeight="1" x14ac:dyDescent="0.4">
      <c r="B56" s="10"/>
      <c r="C56" s="164">
        <f>I55+1</f>
        <v>21</v>
      </c>
      <c r="D56" s="164">
        <f t="shared" si="19"/>
        <v>22</v>
      </c>
      <c r="E56" s="164">
        <f t="shared" si="19"/>
        <v>23</v>
      </c>
      <c r="F56" s="164">
        <f t="shared" si="19"/>
        <v>24</v>
      </c>
      <c r="G56" s="164">
        <f t="shared" si="19"/>
        <v>25</v>
      </c>
      <c r="H56" s="164">
        <f t="shared" si="19"/>
        <v>26</v>
      </c>
      <c r="I56" s="164">
        <f t="shared" si="19"/>
        <v>27</v>
      </c>
      <c r="K56" s="10" t="s">
        <v>661</v>
      </c>
      <c r="M56" s="6" t="s">
        <v>646</v>
      </c>
      <c r="O56" s="483"/>
      <c r="P56" s="484"/>
      <c r="Q56" s="177">
        <f>IFERROR(WEEKNUM(DATE(Year,B52,H56)),"")</f>
        <v>30</v>
      </c>
      <c r="R56" s="20"/>
    </row>
    <row r="57" spans="1:18" ht="18.75" customHeight="1" x14ac:dyDescent="0.4">
      <c r="B57" s="10"/>
      <c r="C57" s="148">
        <f>I56+1</f>
        <v>28</v>
      </c>
      <c r="D57" s="148">
        <f t="shared" ref="D57:I58" si="20">IF(C57="","",IF(C57+1&gt;31,"",C57+1))</f>
        <v>29</v>
      </c>
      <c r="E57" s="148">
        <f t="shared" si="20"/>
        <v>30</v>
      </c>
      <c r="F57" s="148">
        <f t="shared" si="20"/>
        <v>31</v>
      </c>
      <c r="G57" s="148" t="str">
        <f t="shared" si="20"/>
        <v/>
      </c>
      <c r="H57" s="148" t="str">
        <f t="shared" si="20"/>
        <v/>
      </c>
      <c r="I57" s="148" t="str">
        <f t="shared" si="20"/>
        <v/>
      </c>
      <c r="K57" s="10"/>
      <c r="M57" s="18"/>
      <c r="O57" s="483"/>
      <c r="P57" s="484"/>
      <c r="Q57" s="177" t="str">
        <f>IFERROR(WEEKNUM(DATE(Year,B52,H57)),"")</f>
        <v/>
      </c>
      <c r="R57" s="20"/>
    </row>
    <row r="58" spans="1:18" ht="18.75" customHeight="1" x14ac:dyDescent="0.4">
      <c r="B58" s="10"/>
      <c r="C58" s="148" t="str">
        <f>IF(I57="","",IF(I57+1&gt;31,"",I57+1))</f>
        <v/>
      </c>
      <c r="D58" s="148" t="str">
        <f t="shared" si="20"/>
        <v/>
      </c>
      <c r="E58" s="148" t="str">
        <f t="shared" si="20"/>
        <v/>
      </c>
      <c r="F58" s="148" t="str">
        <f t="shared" si="20"/>
        <v/>
      </c>
      <c r="G58" s="148" t="str">
        <f t="shared" si="20"/>
        <v/>
      </c>
      <c r="H58" s="148" t="str">
        <f t="shared" si="20"/>
        <v/>
      </c>
      <c r="I58" s="148" t="str">
        <f t="shared" si="20"/>
        <v/>
      </c>
      <c r="K58" s="10"/>
      <c r="M58" s="10"/>
      <c r="O58" s="483"/>
      <c r="P58" s="484"/>
      <c r="Q58" s="177" t="str">
        <f>IFERROR(WEEKNUM(DATE(Year,B52,H58)),"")</f>
        <v/>
      </c>
      <c r="R58" s="20"/>
    </row>
    <row r="59" spans="1:18" ht="9" customHeight="1" x14ac:dyDescent="0.4">
      <c r="P59" s="144"/>
    </row>
    <row r="60" spans="1:18" ht="18.75" customHeight="1" x14ac:dyDescent="0.65">
      <c r="A60" s="5" t="s">
        <v>10</v>
      </c>
      <c r="B60" s="5">
        <f>VLOOKUP(A60,Sheet1!$B$4:$C$15,2,FALSE)</f>
        <v>8</v>
      </c>
      <c r="C60" s="145" t="s">
        <v>0</v>
      </c>
      <c r="D60" s="146" t="s">
        <v>1</v>
      </c>
      <c r="E60" s="146" t="s">
        <v>2</v>
      </c>
      <c r="F60" s="146" t="s">
        <v>3</v>
      </c>
      <c r="G60" s="146" t="s">
        <v>2</v>
      </c>
      <c r="H60" s="146" t="s">
        <v>4</v>
      </c>
      <c r="I60" s="147" t="s">
        <v>0</v>
      </c>
      <c r="K60" s="6"/>
      <c r="M60" s="6"/>
      <c r="O60" s="179"/>
      <c r="P60" s="144"/>
    </row>
    <row r="61" spans="1:18" ht="18.75" customHeight="1" x14ac:dyDescent="0.4">
      <c r="B61" s="6"/>
      <c r="C61" s="148" t="str">
        <f t="shared" ref="C61:I61" si="21">IF(B61&lt;&gt;"",B61+1,IF(COLUMN(A$3)&gt;=AugStart,1,""))</f>
        <v/>
      </c>
      <c r="D61" s="148" t="str">
        <f t="shared" si="21"/>
        <v/>
      </c>
      <c r="E61" s="148" t="str">
        <f t="shared" si="21"/>
        <v/>
      </c>
      <c r="F61" s="148" t="str">
        <f t="shared" si="21"/>
        <v/>
      </c>
      <c r="G61" s="148">
        <f t="shared" si="21"/>
        <v>1</v>
      </c>
      <c r="H61" s="148">
        <f t="shared" si="21"/>
        <v>2</v>
      </c>
      <c r="I61" s="148">
        <f t="shared" si="21"/>
        <v>3</v>
      </c>
      <c r="K61" s="6"/>
      <c r="M61" s="20"/>
      <c r="O61" s="482"/>
      <c r="P61" s="485"/>
      <c r="Q61" s="177">
        <f>IFERROR(WEEKNUM(DATE(Year,B60,H61)),"")</f>
        <v>31</v>
      </c>
      <c r="R61" s="20"/>
    </row>
    <row r="62" spans="1:18" ht="18.75" customHeight="1" x14ac:dyDescent="0.4">
      <c r="B62" s="10"/>
      <c r="C62" s="168">
        <f>I61+1</f>
        <v>4</v>
      </c>
      <c r="D62" s="168">
        <f t="shared" ref="D62:I64" si="22">C62+1</f>
        <v>5</v>
      </c>
      <c r="E62" s="168">
        <f t="shared" si="22"/>
        <v>6</v>
      </c>
      <c r="F62" s="168">
        <f t="shared" si="22"/>
        <v>7</v>
      </c>
      <c r="G62" s="148">
        <f t="shared" si="22"/>
        <v>8</v>
      </c>
      <c r="H62" s="152">
        <f t="shared" si="22"/>
        <v>9</v>
      </c>
      <c r="I62" s="148">
        <f t="shared" si="22"/>
        <v>10</v>
      </c>
      <c r="K62" s="10" t="s">
        <v>655</v>
      </c>
      <c r="M62" s="10" t="s">
        <v>645</v>
      </c>
      <c r="O62" s="483"/>
      <c r="P62" s="484"/>
      <c r="Q62" s="177">
        <f>IFERROR(WEEKNUM(DATE(Year,B60,H62)),"")</f>
        <v>32</v>
      </c>
      <c r="R62" s="20"/>
    </row>
    <row r="63" spans="1:18" ht="18.75" customHeight="1" x14ac:dyDescent="0.4">
      <c r="B63" s="10"/>
      <c r="C63" s="148">
        <f>I62+1</f>
        <v>11</v>
      </c>
      <c r="D63" s="148">
        <f t="shared" si="22"/>
        <v>12</v>
      </c>
      <c r="E63" s="148">
        <f t="shared" si="22"/>
        <v>13</v>
      </c>
      <c r="F63" s="148">
        <f t="shared" si="22"/>
        <v>14</v>
      </c>
      <c r="G63" s="148">
        <f t="shared" si="22"/>
        <v>15</v>
      </c>
      <c r="H63" s="148">
        <f t="shared" si="22"/>
        <v>16</v>
      </c>
      <c r="I63" s="162">
        <f t="shared" si="22"/>
        <v>17</v>
      </c>
      <c r="K63" s="10" t="s">
        <v>637</v>
      </c>
      <c r="M63" s="6" t="s">
        <v>646</v>
      </c>
      <c r="O63" s="483"/>
      <c r="P63" s="484"/>
      <c r="Q63" s="177">
        <f>IFERROR(WEEKNUM(DATE(Year,B60,H63)),"")</f>
        <v>33</v>
      </c>
      <c r="R63" s="20"/>
    </row>
    <row r="64" spans="1:18" ht="18.75" customHeight="1" x14ac:dyDescent="0.4">
      <c r="B64" s="10"/>
      <c r="C64" s="148">
        <f>I63+1</f>
        <v>18</v>
      </c>
      <c r="D64" s="148">
        <f t="shared" si="22"/>
        <v>19</v>
      </c>
      <c r="E64" s="163">
        <f t="shared" si="22"/>
        <v>20</v>
      </c>
      <c r="F64" s="163">
        <f t="shared" si="22"/>
        <v>21</v>
      </c>
      <c r="G64" s="163">
        <f t="shared" si="22"/>
        <v>22</v>
      </c>
      <c r="H64" s="148">
        <f t="shared" si="22"/>
        <v>23</v>
      </c>
      <c r="I64" s="148">
        <f t="shared" si="22"/>
        <v>24</v>
      </c>
      <c r="K64" s="10" t="s">
        <v>650</v>
      </c>
      <c r="M64" s="10"/>
      <c r="O64" s="483"/>
      <c r="P64" s="484"/>
      <c r="Q64" s="177">
        <f>IFERROR(WEEKNUM(DATE(Year,B60,H64)),"")</f>
        <v>34</v>
      </c>
      <c r="R64" s="20"/>
    </row>
    <row r="65" spans="1:18" ht="18.75" customHeight="1" x14ac:dyDescent="0.4">
      <c r="B65" s="10"/>
      <c r="C65" s="148">
        <f>I64+1</f>
        <v>25</v>
      </c>
      <c r="D65" s="148">
        <f t="shared" ref="D65:I66" si="23">IF(C65="","",IF(C65+1&gt;31,"",C65+1))</f>
        <v>26</v>
      </c>
      <c r="E65" s="168">
        <f t="shared" si="23"/>
        <v>27</v>
      </c>
      <c r="F65" s="168">
        <f t="shared" si="23"/>
        <v>28</v>
      </c>
      <c r="G65" s="168">
        <f t="shared" si="23"/>
        <v>29</v>
      </c>
      <c r="H65" s="168">
        <f t="shared" si="23"/>
        <v>30</v>
      </c>
      <c r="I65" s="168">
        <f t="shared" si="23"/>
        <v>31</v>
      </c>
      <c r="K65" s="10"/>
      <c r="M65" s="10"/>
      <c r="O65" s="483"/>
      <c r="P65" s="484"/>
      <c r="Q65" s="177">
        <f>IFERROR(WEEKNUM(DATE(Year,B60,H65)),"")</f>
        <v>35</v>
      </c>
      <c r="R65" s="20"/>
    </row>
    <row r="66" spans="1:18" ht="18.75" customHeight="1" x14ac:dyDescent="0.4">
      <c r="B66" s="6"/>
      <c r="C66" s="148" t="str">
        <f>IF(I65="","",IF(I65+1&gt;31,"",I65+1))</f>
        <v/>
      </c>
      <c r="D66" s="148" t="str">
        <f t="shared" si="23"/>
        <v/>
      </c>
      <c r="E66" s="148" t="str">
        <f t="shared" si="23"/>
        <v/>
      </c>
      <c r="F66" s="148" t="str">
        <f t="shared" si="23"/>
        <v/>
      </c>
      <c r="G66" s="148" t="str">
        <f t="shared" si="23"/>
        <v/>
      </c>
      <c r="H66" s="148" t="str">
        <f t="shared" si="23"/>
        <v/>
      </c>
      <c r="I66" s="148" t="str">
        <f t="shared" si="23"/>
        <v/>
      </c>
      <c r="K66" s="6"/>
      <c r="M66" s="6"/>
      <c r="O66" s="482"/>
      <c r="P66" s="482"/>
      <c r="Q66" s="177" t="str">
        <f>IFERROR(WEEKNUM(DATE(Year,B60,H66)),"")</f>
        <v/>
      </c>
      <c r="R66" s="20"/>
    </row>
    <row r="67" spans="1:18" ht="9" customHeight="1" x14ac:dyDescent="0.4">
      <c r="P67" s="144"/>
    </row>
    <row r="68" spans="1:18" ht="18.75" customHeight="1" x14ac:dyDescent="0.65">
      <c r="A68" s="5" t="s">
        <v>11</v>
      </c>
      <c r="B68" s="5">
        <f>VLOOKUP(A68,Sheet1!$B$4:$C$15,2,FALSE)</f>
        <v>9</v>
      </c>
      <c r="C68" s="145" t="s">
        <v>0</v>
      </c>
      <c r="D68" s="146" t="s">
        <v>1</v>
      </c>
      <c r="E68" s="146" t="s">
        <v>2</v>
      </c>
      <c r="F68" s="146" t="s">
        <v>3</v>
      </c>
      <c r="G68" s="146" t="s">
        <v>2</v>
      </c>
      <c r="H68" s="146" t="s">
        <v>4</v>
      </c>
      <c r="I68" s="147" t="s">
        <v>0</v>
      </c>
      <c r="K68" s="6"/>
      <c r="M68" s="6"/>
      <c r="O68" s="179"/>
      <c r="P68" s="144"/>
    </row>
    <row r="69" spans="1:18" ht="18.75" customHeight="1" x14ac:dyDescent="0.4">
      <c r="B69" s="6"/>
      <c r="C69" s="168">
        <f t="shared" ref="C69:I69" si="24">IF(B69&lt;&gt;"",B69+1,IF(COLUMN(A$3)&gt;=SepStart,1,""))</f>
        <v>1</v>
      </c>
      <c r="D69" s="168">
        <f t="shared" si="24"/>
        <v>2</v>
      </c>
      <c r="E69" s="148">
        <f t="shared" si="24"/>
        <v>3</v>
      </c>
      <c r="F69" s="288">
        <f t="shared" si="24"/>
        <v>4</v>
      </c>
      <c r="G69" s="288">
        <f t="shared" si="24"/>
        <v>5</v>
      </c>
      <c r="H69" s="148">
        <f t="shared" si="24"/>
        <v>6</v>
      </c>
      <c r="I69" s="148">
        <f t="shared" si="24"/>
        <v>7</v>
      </c>
      <c r="K69" s="6" t="s">
        <v>664</v>
      </c>
      <c r="M69" s="6"/>
      <c r="O69" s="482"/>
      <c r="P69" s="482"/>
      <c r="Q69" s="177">
        <f>IFERROR(WEEKNUM(DATE(Year,B68,H69)),"")</f>
        <v>36</v>
      </c>
      <c r="R69" s="20"/>
    </row>
    <row r="70" spans="1:18" ht="18.75" customHeight="1" x14ac:dyDescent="0.4">
      <c r="B70" s="6"/>
      <c r="C70" s="148">
        <f>I69+1</f>
        <v>8</v>
      </c>
      <c r="D70" s="148">
        <f t="shared" ref="D70:I72" si="25">C70+1</f>
        <v>9</v>
      </c>
      <c r="E70" s="148">
        <f t="shared" si="25"/>
        <v>10</v>
      </c>
      <c r="F70" s="148">
        <f t="shared" si="25"/>
        <v>11</v>
      </c>
      <c r="G70" s="148">
        <f t="shared" si="25"/>
        <v>12</v>
      </c>
      <c r="H70" s="288">
        <f t="shared" si="25"/>
        <v>13</v>
      </c>
      <c r="I70" s="288">
        <f t="shared" si="25"/>
        <v>14</v>
      </c>
      <c r="K70" s="6" t="s">
        <v>642</v>
      </c>
      <c r="M70" s="6"/>
      <c r="O70" s="482"/>
      <c r="P70" s="482"/>
      <c r="Q70" s="177">
        <f>IFERROR(WEEKNUM(DATE(Year,B68,H70)),"")</f>
        <v>37</v>
      </c>
      <c r="R70" s="20"/>
    </row>
    <row r="71" spans="1:18" ht="18.75" customHeight="1" x14ac:dyDescent="0.4">
      <c r="B71" s="6"/>
      <c r="C71" s="288">
        <f>I70+1</f>
        <v>15</v>
      </c>
      <c r="D71" s="148">
        <f t="shared" si="25"/>
        <v>16</v>
      </c>
      <c r="E71" s="163">
        <f t="shared" si="25"/>
        <v>17</v>
      </c>
      <c r="F71" s="163">
        <f t="shared" si="25"/>
        <v>18</v>
      </c>
      <c r="G71" s="163">
        <f t="shared" si="25"/>
        <v>19</v>
      </c>
      <c r="H71" s="163">
        <f t="shared" si="25"/>
        <v>20</v>
      </c>
      <c r="I71" s="163">
        <f t="shared" si="25"/>
        <v>21</v>
      </c>
      <c r="K71" s="6"/>
      <c r="M71" s="10" t="s">
        <v>645</v>
      </c>
      <c r="O71" s="482"/>
      <c r="P71" s="482"/>
      <c r="Q71" s="177">
        <f>IFERROR(WEEKNUM(DATE(Year,B68,H71)),"")</f>
        <v>38</v>
      </c>
      <c r="R71" s="20"/>
    </row>
    <row r="72" spans="1:18" ht="18.75" customHeight="1" x14ac:dyDescent="0.4">
      <c r="B72" s="6"/>
      <c r="C72" s="163">
        <f>I71+1</f>
        <v>22</v>
      </c>
      <c r="D72" s="163">
        <f t="shared" si="25"/>
        <v>23</v>
      </c>
      <c r="E72" s="155">
        <f t="shared" si="25"/>
        <v>24</v>
      </c>
      <c r="F72" s="155">
        <f t="shared" si="25"/>
        <v>25</v>
      </c>
      <c r="G72" s="155">
        <f t="shared" si="25"/>
        <v>26</v>
      </c>
      <c r="H72" s="155">
        <f t="shared" si="25"/>
        <v>27</v>
      </c>
      <c r="I72" s="155">
        <f t="shared" si="25"/>
        <v>28</v>
      </c>
      <c r="K72" s="6" t="s">
        <v>296</v>
      </c>
      <c r="M72" s="6" t="s">
        <v>646</v>
      </c>
      <c r="O72" s="482"/>
      <c r="P72" s="482"/>
      <c r="Q72" s="177">
        <f>IFERROR(WEEKNUM(DATE(Year,B68,H72)),"")</f>
        <v>39</v>
      </c>
      <c r="R72" s="20"/>
    </row>
    <row r="73" spans="1:18" ht="18.75" customHeight="1" x14ac:dyDescent="0.4">
      <c r="B73" s="6"/>
      <c r="C73" s="155">
        <f>I72+1</f>
        <v>29</v>
      </c>
      <c r="D73" s="155">
        <f t="shared" ref="D73:I74" si="26">IF(C73="","",IF(C73+1&gt;30,"",C73+1))</f>
        <v>30</v>
      </c>
      <c r="E73" s="148" t="str">
        <f t="shared" si="26"/>
        <v/>
      </c>
      <c r="F73" s="148" t="str">
        <f t="shared" si="26"/>
        <v/>
      </c>
      <c r="G73" s="148" t="str">
        <f t="shared" si="26"/>
        <v/>
      </c>
      <c r="H73" s="148" t="str">
        <f t="shared" si="26"/>
        <v/>
      </c>
      <c r="I73" s="148" t="str">
        <f t="shared" si="26"/>
        <v/>
      </c>
      <c r="K73" s="6"/>
      <c r="M73" s="20"/>
      <c r="O73" s="482"/>
      <c r="P73" s="482"/>
      <c r="Q73" s="177" t="str">
        <f>IFERROR(WEEKNUM(DATE(Year,B68,H73)),"")</f>
        <v/>
      </c>
      <c r="R73" s="20"/>
    </row>
    <row r="74" spans="1:18" ht="18.75" customHeight="1" x14ac:dyDescent="0.4">
      <c r="B74" s="6"/>
      <c r="C74" s="148" t="str">
        <f>IF(I73="","",IF(I73+1&gt;31,"",I73+1))</f>
        <v/>
      </c>
      <c r="D74" s="148" t="str">
        <f t="shared" si="26"/>
        <v/>
      </c>
      <c r="E74" s="148" t="str">
        <f t="shared" si="26"/>
        <v/>
      </c>
      <c r="F74" s="148" t="str">
        <f t="shared" si="26"/>
        <v/>
      </c>
      <c r="G74" s="148" t="str">
        <f t="shared" si="26"/>
        <v/>
      </c>
      <c r="H74" s="148" t="str">
        <f t="shared" si="26"/>
        <v/>
      </c>
      <c r="I74" s="148" t="str">
        <f t="shared" si="26"/>
        <v/>
      </c>
      <c r="K74" s="6"/>
      <c r="M74" s="6"/>
      <c r="O74" s="482"/>
      <c r="P74" s="482"/>
      <c r="Q74" s="177" t="str">
        <f>IFERROR(WEEKNUM(DATE(Year,B68,H74)),"")</f>
        <v/>
      </c>
      <c r="R74" s="20"/>
    </row>
    <row r="75" spans="1:18" ht="9" customHeight="1" x14ac:dyDescent="0.4">
      <c r="P75" s="144"/>
    </row>
    <row r="76" spans="1:18" ht="18.75" customHeight="1" x14ac:dyDescent="0.65">
      <c r="A76" s="5" t="s">
        <v>14</v>
      </c>
      <c r="B76" s="5">
        <f>VLOOKUP(A76,Sheet1!$B$4:$C$15,2,FALSE)</f>
        <v>10</v>
      </c>
      <c r="C76" s="145" t="s">
        <v>0</v>
      </c>
      <c r="D76" s="146" t="s">
        <v>1</v>
      </c>
      <c r="E76" s="146" t="s">
        <v>2</v>
      </c>
      <c r="F76" s="146" t="s">
        <v>3</v>
      </c>
      <c r="G76" s="146" t="s">
        <v>2</v>
      </c>
      <c r="H76" s="146" t="s">
        <v>4</v>
      </c>
      <c r="I76" s="147" t="s">
        <v>0</v>
      </c>
      <c r="K76" s="6"/>
      <c r="M76" s="6"/>
      <c r="O76" s="179"/>
      <c r="P76" s="144"/>
    </row>
    <row r="77" spans="1:18" ht="18.75" customHeight="1" x14ac:dyDescent="0.4">
      <c r="B77" s="6"/>
      <c r="C77" s="148" t="str">
        <f t="shared" ref="C77:I77" si="27">IF(B77&lt;&gt;"",B77+1,IF(COLUMN(A$3)&gt;=OctStart,1,""))</f>
        <v/>
      </c>
      <c r="D77" s="148" t="str">
        <f t="shared" si="27"/>
        <v/>
      </c>
      <c r="E77" s="288">
        <f t="shared" si="27"/>
        <v>1</v>
      </c>
      <c r="F77" s="288">
        <f t="shared" si="27"/>
        <v>2</v>
      </c>
      <c r="G77" s="288">
        <f t="shared" si="27"/>
        <v>3</v>
      </c>
      <c r="H77" s="288">
        <f t="shared" si="27"/>
        <v>4</v>
      </c>
      <c r="I77" s="288">
        <f t="shared" si="27"/>
        <v>5</v>
      </c>
      <c r="K77" s="6" t="s">
        <v>643</v>
      </c>
      <c r="M77" s="6"/>
      <c r="O77" s="482"/>
      <c r="P77" s="482"/>
      <c r="Q77" s="177">
        <f>IFERROR(WEEKNUM(DATE(Year,B76,H77)),"")</f>
        <v>40</v>
      </c>
      <c r="R77" s="20"/>
    </row>
    <row r="78" spans="1:18" ht="18.75" customHeight="1" x14ac:dyDescent="0.4">
      <c r="B78" s="6"/>
      <c r="C78" s="288">
        <f>I77+1</f>
        <v>6</v>
      </c>
      <c r="D78" s="288">
        <f t="shared" ref="D78:I80" si="28">C78+1</f>
        <v>7</v>
      </c>
      <c r="E78" s="148">
        <f t="shared" si="28"/>
        <v>8</v>
      </c>
      <c r="F78" s="148">
        <f t="shared" si="28"/>
        <v>9</v>
      </c>
      <c r="G78" s="148">
        <f t="shared" si="28"/>
        <v>10</v>
      </c>
      <c r="H78" s="148">
        <f t="shared" si="28"/>
        <v>11</v>
      </c>
      <c r="I78" s="148">
        <f t="shared" si="28"/>
        <v>12</v>
      </c>
      <c r="K78" s="6"/>
      <c r="M78" s="6"/>
      <c r="O78" s="482"/>
      <c r="P78" s="482"/>
      <c r="Q78" s="177">
        <f>IFERROR(WEEKNUM(DATE(Year,B76,H78)),"")</f>
        <v>41</v>
      </c>
      <c r="R78" s="20"/>
    </row>
    <row r="79" spans="1:18" ht="18.75" customHeight="1" x14ac:dyDescent="0.4">
      <c r="B79" s="6"/>
      <c r="C79" s="148">
        <f>I78+1</f>
        <v>13</v>
      </c>
      <c r="D79" s="152">
        <f t="shared" si="28"/>
        <v>14</v>
      </c>
      <c r="E79" s="152">
        <f t="shared" si="28"/>
        <v>15</v>
      </c>
      <c r="F79" s="148">
        <f t="shared" si="28"/>
        <v>16</v>
      </c>
      <c r="G79" s="148">
        <f t="shared" si="28"/>
        <v>17</v>
      </c>
      <c r="H79" s="148">
        <f t="shared" si="28"/>
        <v>18</v>
      </c>
      <c r="I79" s="148">
        <f t="shared" si="28"/>
        <v>19</v>
      </c>
      <c r="K79" s="6" t="s">
        <v>644</v>
      </c>
      <c r="M79" s="21"/>
      <c r="O79" s="482"/>
      <c r="P79" s="482"/>
      <c r="Q79" s="177">
        <f>IFERROR(WEEKNUM(DATE(Year,B76,H79)),"")</f>
        <v>42</v>
      </c>
      <c r="R79" s="20"/>
    </row>
    <row r="80" spans="1:18" ht="18.75" customHeight="1" x14ac:dyDescent="0.4">
      <c r="B80" s="6"/>
      <c r="C80" s="148">
        <f>I79+1</f>
        <v>20</v>
      </c>
      <c r="D80" s="148">
        <f t="shared" si="28"/>
        <v>21</v>
      </c>
      <c r="E80" s="148">
        <f t="shared" si="28"/>
        <v>22</v>
      </c>
      <c r="F80" s="148">
        <f t="shared" si="28"/>
        <v>23</v>
      </c>
      <c r="G80" s="148">
        <f t="shared" si="28"/>
        <v>24</v>
      </c>
      <c r="H80" s="164">
        <f t="shared" si="28"/>
        <v>25</v>
      </c>
      <c r="I80" s="164">
        <f t="shared" si="28"/>
        <v>26</v>
      </c>
      <c r="J80" s="365"/>
      <c r="K80" s="6" t="s">
        <v>660</v>
      </c>
      <c r="M80" s="10" t="s">
        <v>645</v>
      </c>
      <c r="O80" s="482"/>
      <c r="P80" s="482"/>
      <c r="Q80" s="177">
        <f>IFERROR(WEEKNUM(DATE(Year,B76,H80)),"")</f>
        <v>43</v>
      </c>
      <c r="R80" s="20"/>
    </row>
    <row r="81" spans="1:18" ht="18.75" customHeight="1" x14ac:dyDescent="0.4">
      <c r="B81" s="6"/>
      <c r="C81" s="164">
        <f>I80+1</f>
        <v>27</v>
      </c>
      <c r="D81" s="164">
        <f t="shared" ref="D81:I82" si="29">IF(C81="","",IF(C81+1&gt;31,"",C81+1))</f>
        <v>28</v>
      </c>
      <c r="E81" s="164">
        <f t="shared" si="29"/>
        <v>29</v>
      </c>
      <c r="F81" s="164">
        <f t="shared" si="29"/>
        <v>30</v>
      </c>
      <c r="G81" s="164">
        <f t="shared" si="29"/>
        <v>31</v>
      </c>
      <c r="H81" s="148" t="str">
        <f t="shared" si="29"/>
        <v/>
      </c>
      <c r="I81" s="148" t="str">
        <f t="shared" si="29"/>
        <v/>
      </c>
      <c r="K81" s="6"/>
      <c r="M81" s="6" t="s">
        <v>646</v>
      </c>
      <c r="O81" s="482"/>
      <c r="P81" s="482"/>
      <c r="Q81" s="177" t="str">
        <f>IFERROR(WEEKNUM(DATE(Year,B76,H81)),"")</f>
        <v/>
      </c>
      <c r="R81" s="20"/>
    </row>
    <row r="82" spans="1:18" ht="18.75" customHeight="1" x14ac:dyDescent="0.4">
      <c r="B82" s="6"/>
      <c r="C82" s="148" t="str">
        <f>IF(I81="","",IF(I81+1&gt;31,"",I81+1))</f>
        <v/>
      </c>
      <c r="D82" s="148" t="str">
        <f t="shared" si="29"/>
        <v/>
      </c>
      <c r="E82" s="148" t="str">
        <f t="shared" si="29"/>
        <v/>
      </c>
      <c r="F82" s="148" t="str">
        <f t="shared" si="29"/>
        <v/>
      </c>
      <c r="G82" s="148" t="str">
        <f t="shared" si="29"/>
        <v/>
      </c>
      <c r="H82" s="148" t="str">
        <f t="shared" si="29"/>
        <v/>
      </c>
      <c r="I82" s="148" t="str">
        <f t="shared" si="29"/>
        <v/>
      </c>
      <c r="K82" s="6"/>
      <c r="M82" s="6"/>
      <c r="O82" s="482"/>
      <c r="P82" s="482"/>
      <c r="Q82" s="177" t="str">
        <f>IFERROR(WEEKNUM(DATE(Year,B76,H82)),"")</f>
        <v/>
      </c>
      <c r="R82" s="20"/>
    </row>
    <row r="83" spans="1:18" ht="9" customHeight="1" x14ac:dyDescent="0.4">
      <c r="P83" s="144"/>
      <c r="R83" s="20"/>
    </row>
    <row r="84" spans="1:18" ht="18.75" customHeight="1" x14ac:dyDescent="0.65">
      <c r="A84" s="5" t="s">
        <v>15</v>
      </c>
      <c r="B84" s="5">
        <f>VLOOKUP(A84,Sheet1!$B$4:$C$15,2,FALSE)</f>
        <v>11</v>
      </c>
      <c r="C84" s="145" t="s">
        <v>0</v>
      </c>
      <c r="D84" s="146" t="s">
        <v>1</v>
      </c>
      <c r="E84" s="146" t="s">
        <v>2</v>
      </c>
      <c r="F84" s="146" t="s">
        <v>3</v>
      </c>
      <c r="G84" s="146" t="s">
        <v>2</v>
      </c>
      <c r="H84" s="146" t="s">
        <v>4</v>
      </c>
      <c r="I84" s="147" t="s">
        <v>0</v>
      </c>
      <c r="K84" s="6"/>
      <c r="M84" s="6"/>
      <c r="O84" s="179"/>
      <c r="P84" s="144"/>
    </row>
    <row r="85" spans="1:18" ht="18.75" customHeight="1" x14ac:dyDescent="0.4">
      <c r="B85" s="6"/>
      <c r="C85" s="148" t="str">
        <f t="shared" ref="C85:I85" si="30">IF(B85&lt;&gt;"",B85+1,IF(COLUMN(A$3)&gt;=NovStart,1,""))</f>
        <v/>
      </c>
      <c r="D85" s="148" t="str">
        <f t="shared" si="30"/>
        <v/>
      </c>
      <c r="E85" s="148" t="str">
        <f t="shared" si="30"/>
        <v/>
      </c>
      <c r="F85" s="148" t="str">
        <f t="shared" si="30"/>
        <v/>
      </c>
      <c r="G85" s="148" t="str">
        <f t="shared" si="30"/>
        <v/>
      </c>
      <c r="H85" s="148">
        <f t="shared" si="30"/>
        <v>1</v>
      </c>
      <c r="I85" s="148">
        <f t="shared" si="30"/>
        <v>2</v>
      </c>
      <c r="K85" s="6"/>
      <c r="M85" s="6"/>
      <c r="O85" s="482"/>
      <c r="P85" s="482"/>
      <c r="Q85" s="177">
        <f>IFERROR(WEEKNUM(DATE(Year,B84,H85)),"")</f>
        <v>44</v>
      </c>
      <c r="R85" s="20"/>
    </row>
    <row r="86" spans="1:18" ht="18.75" customHeight="1" x14ac:dyDescent="0.4">
      <c r="B86" s="6"/>
      <c r="C86" s="148">
        <f>I85+1</f>
        <v>3</v>
      </c>
      <c r="D86" s="148">
        <f t="shared" ref="D86:I88" si="31">C86+1</f>
        <v>4</v>
      </c>
      <c r="E86" s="148">
        <f t="shared" si="31"/>
        <v>5</v>
      </c>
      <c r="F86" s="148">
        <f t="shared" si="31"/>
        <v>6</v>
      </c>
      <c r="G86" s="148">
        <f t="shared" si="31"/>
        <v>7</v>
      </c>
      <c r="H86" s="148">
        <f t="shared" si="31"/>
        <v>8</v>
      </c>
      <c r="I86" s="148">
        <f t="shared" si="31"/>
        <v>9</v>
      </c>
      <c r="K86" s="6" t="s">
        <v>689</v>
      </c>
      <c r="M86" s="6"/>
      <c r="O86" s="482"/>
      <c r="P86" s="482"/>
      <c r="Q86" s="177">
        <f>IFERROR(WEEKNUM(DATE(Year,B84,H86)),"")</f>
        <v>45</v>
      </c>
      <c r="R86" s="20"/>
    </row>
    <row r="87" spans="1:18" ht="18.75" customHeight="1" x14ac:dyDescent="0.4">
      <c r="B87" s="6"/>
      <c r="C87" s="148">
        <f>I86+1</f>
        <v>10</v>
      </c>
      <c r="D87" s="148">
        <f t="shared" si="31"/>
        <v>11</v>
      </c>
      <c r="E87" s="148">
        <f t="shared" si="31"/>
        <v>12</v>
      </c>
      <c r="F87" s="163">
        <f t="shared" si="31"/>
        <v>13</v>
      </c>
      <c r="G87" s="163">
        <f t="shared" si="31"/>
        <v>14</v>
      </c>
      <c r="H87" s="163">
        <f t="shared" si="31"/>
        <v>15</v>
      </c>
      <c r="I87" s="163">
        <f t="shared" si="31"/>
        <v>16</v>
      </c>
      <c r="K87" s="6" t="s">
        <v>690</v>
      </c>
      <c r="M87" s="6" t="s">
        <v>692</v>
      </c>
      <c r="O87" s="482"/>
      <c r="P87" s="482"/>
      <c r="Q87" s="177">
        <f>IFERROR(WEEKNUM(DATE(Year,B84,H87)),"")</f>
        <v>46</v>
      </c>
      <c r="R87" s="20"/>
    </row>
    <row r="88" spans="1:18" ht="18.75" customHeight="1" x14ac:dyDescent="0.4">
      <c r="B88" s="6"/>
      <c r="C88" s="163">
        <f>I87+1</f>
        <v>17</v>
      </c>
      <c r="D88" s="163">
        <f t="shared" si="31"/>
        <v>18</v>
      </c>
      <c r="E88" s="163">
        <f t="shared" si="31"/>
        <v>19</v>
      </c>
      <c r="F88" s="161">
        <f t="shared" si="31"/>
        <v>20</v>
      </c>
      <c r="G88" s="148">
        <f t="shared" si="31"/>
        <v>21</v>
      </c>
      <c r="H88" s="148">
        <f t="shared" si="31"/>
        <v>22</v>
      </c>
      <c r="I88" s="152">
        <f t="shared" si="31"/>
        <v>23</v>
      </c>
      <c r="K88" s="6" t="s">
        <v>742</v>
      </c>
      <c r="M88" s="6"/>
      <c r="O88" s="482"/>
      <c r="P88" s="482"/>
      <c r="Q88" s="177">
        <f>IFERROR(WEEKNUM(DATE(Year,B84,H88)),"")</f>
        <v>47</v>
      </c>
      <c r="R88" s="20"/>
    </row>
    <row r="89" spans="1:18" ht="18.75" customHeight="1" x14ac:dyDescent="0.4">
      <c r="B89" s="6"/>
      <c r="C89" s="148">
        <f>I88+1</f>
        <v>24</v>
      </c>
      <c r="D89" s="148">
        <f t="shared" ref="D89:I90" si="32">IF(C89="","",IF(C89+1&gt;30,"",C89+1))</f>
        <v>25</v>
      </c>
      <c r="E89" s="148">
        <f t="shared" si="32"/>
        <v>26</v>
      </c>
      <c r="F89" s="148">
        <f t="shared" si="32"/>
        <v>27</v>
      </c>
      <c r="G89" s="162">
        <f t="shared" si="32"/>
        <v>28</v>
      </c>
      <c r="H89" s="148">
        <f t="shared" si="32"/>
        <v>29</v>
      </c>
      <c r="I89" s="152">
        <f t="shared" si="32"/>
        <v>30</v>
      </c>
      <c r="K89" s="6" t="s">
        <v>688</v>
      </c>
      <c r="M89" s="6"/>
      <c r="O89" s="482"/>
      <c r="P89" s="482"/>
      <c r="Q89" s="177">
        <f>IFERROR(WEEKNUM(DATE(Year,B84,H89)),"")</f>
        <v>48</v>
      </c>
      <c r="R89" s="20"/>
    </row>
    <row r="90" spans="1:18" ht="18.75" customHeight="1" x14ac:dyDescent="0.4">
      <c r="B90" s="6"/>
      <c r="C90" s="148">
        <f>IF(I89="","",IF(I89+1&gt;31,"",I89+1))</f>
        <v>31</v>
      </c>
      <c r="D90" s="148" t="str">
        <f t="shared" si="32"/>
        <v/>
      </c>
      <c r="E90" s="148" t="str">
        <f t="shared" si="32"/>
        <v/>
      </c>
      <c r="F90" s="148" t="str">
        <f t="shared" si="32"/>
        <v/>
      </c>
      <c r="G90" s="148" t="str">
        <f t="shared" si="32"/>
        <v/>
      </c>
      <c r="H90" s="148" t="str">
        <f t="shared" si="32"/>
        <v/>
      </c>
      <c r="I90" s="148" t="str">
        <f t="shared" si="32"/>
        <v/>
      </c>
      <c r="K90" s="6"/>
      <c r="M90" s="6"/>
      <c r="O90" s="482"/>
      <c r="P90" s="482"/>
      <c r="Q90" s="177" t="str">
        <f>IFERROR(WEEKNUM(DATE(Year,B84,H90)),"")</f>
        <v/>
      </c>
      <c r="R90" s="20"/>
    </row>
    <row r="91" spans="1:18" ht="9" customHeight="1" x14ac:dyDescent="0.4">
      <c r="P91" s="144"/>
    </row>
    <row r="92" spans="1:18" ht="18.75" customHeight="1" x14ac:dyDescent="0.65">
      <c r="A92" s="5" t="s">
        <v>16</v>
      </c>
      <c r="B92" s="5">
        <f>VLOOKUP(A92,Sheet1!$B$4:$C$15,2,FALSE)</f>
        <v>12</v>
      </c>
      <c r="C92" s="145" t="s">
        <v>0</v>
      </c>
      <c r="D92" s="146" t="s">
        <v>1</v>
      </c>
      <c r="E92" s="146" t="s">
        <v>2</v>
      </c>
      <c r="F92" s="146" t="s">
        <v>3</v>
      </c>
      <c r="G92" s="146" t="s">
        <v>2</v>
      </c>
      <c r="H92" s="146" t="s">
        <v>4</v>
      </c>
      <c r="I92" s="147" t="s">
        <v>0</v>
      </c>
      <c r="K92" s="6"/>
      <c r="M92" s="6"/>
      <c r="O92" s="179"/>
      <c r="P92" s="144"/>
    </row>
    <row r="93" spans="1:18" ht="18.75" customHeight="1" x14ac:dyDescent="0.4">
      <c r="B93" s="6"/>
      <c r="C93" s="152">
        <f t="shared" ref="C93:I93" si="33">IF(B93&lt;&gt;"",B93+1,IF(COLUMN(A$3)&gt;=DecStart,1,""))</f>
        <v>1</v>
      </c>
      <c r="D93" s="304">
        <f t="shared" si="33"/>
        <v>2</v>
      </c>
      <c r="E93" s="161">
        <f t="shared" si="33"/>
        <v>3</v>
      </c>
      <c r="F93" s="161">
        <f t="shared" si="33"/>
        <v>4</v>
      </c>
      <c r="G93" s="161">
        <f t="shared" si="33"/>
        <v>5</v>
      </c>
      <c r="H93" s="304">
        <f t="shared" si="33"/>
        <v>6</v>
      </c>
      <c r="I93" s="168">
        <f t="shared" si="33"/>
        <v>7</v>
      </c>
      <c r="K93" s="6" t="s">
        <v>691</v>
      </c>
      <c r="M93" s="18"/>
      <c r="O93" s="482"/>
      <c r="P93" s="482"/>
      <c r="Q93" s="177">
        <f>IFERROR(WEEKNUM(DATE(Year,B92,H93)),"")</f>
        <v>49</v>
      </c>
      <c r="R93" s="20"/>
    </row>
    <row r="94" spans="1:18" ht="18.75" customHeight="1" x14ac:dyDescent="0.4">
      <c r="B94" s="6"/>
      <c r="C94" s="163">
        <f>I93+1</f>
        <v>8</v>
      </c>
      <c r="D94" s="163">
        <f t="shared" ref="D94:I97" si="34">C94+1</f>
        <v>9</v>
      </c>
      <c r="E94" s="163">
        <f t="shared" si="34"/>
        <v>10</v>
      </c>
      <c r="F94" s="163">
        <f t="shared" si="34"/>
        <v>11</v>
      </c>
      <c r="G94" s="163">
        <f t="shared" si="34"/>
        <v>12</v>
      </c>
      <c r="H94" s="163">
        <f t="shared" si="34"/>
        <v>13</v>
      </c>
      <c r="I94" s="163">
        <f t="shared" si="34"/>
        <v>14</v>
      </c>
      <c r="K94" s="6" t="s">
        <v>672</v>
      </c>
      <c r="M94" s="6"/>
      <c r="O94" s="482"/>
      <c r="P94" s="482"/>
      <c r="Q94" s="177">
        <f>IFERROR(WEEKNUM(DATE(Year,B92,H94)),"")</f>
        <v>50</v>
      </c>
      <c r="R94" s="20"/>
    </row>
    <row r="95" spans="1:18" ht="18.75" customHeight="1" x14ac:dyDescent="0.4">
      <c r="B95" s="6"/>
      <c r="C95" s="148">
        <f>I94+1</f>
        <v>15</v>
      </c>
      <c r="D95" s="161">
        <f t="shared" si="34"/>
        <v>16</v>
      </c>
      <c r="E95" s="161">
        <f t="shared" si="34"/>
        <v>17</v>
      </c>
      <c r="F95" s="161">
        <f t="shared" si="34"/>
        <v>18</v>
      </c>
      <c r="G95" s="148">
        <f t="shared" si="34"/>
        <v>19</v>
      </c>
      <c r="H95" s="148">
        <f t="shared" si="34"/>
        <v>20</v>
      </c>
      <c r="I95" s="148">
        <f t="shared" si="34"/>
        <v>21</v>
      </c>
      <c r="K95" s="6" t="s">
        <v>694</v>
      </c>
      <c r="M95" s="10" t="s">
        <v>645</v>
      </c>
      <c r="O95" s="482"/>
      <c r="P95" s="482"/>
      <c r="Q95" s="177">
        <f>IFERROR(WEEKNUM(DATE(Year,B92,H95)),"")</f>
        <v>51</v>
      </c>
      <c r="R95" s="20"/>
    </row>
    <row r="96" spans="1:18" ht="18.75" customHeight="1" x14ac:dyDescent="0.4">
      <c r="B96" s="6"/>
      <c r="C96" s="148">
        <f>I95+1</f>
        <v>22</v>
      </c>
      <c r="D96" s="148">
        <f t="shared" si="34"/>
        <v>23</v>
      </c>
      <c r="E96" s="148">
        <f t="shared" si="34"/>
        <v>24</v>
      </c>
      <c r="F96" s="162">
        <f t="shared" si="34"/>
        <v>25</v>
      </c>
      <c r="G96" s="148">
        <f t="shared" si="34"/>
        <v>26</v>
      </c>
      <c r="H96" s="148">
        <f t="shared" si="34"/>
        <v>27</v>
      </c>
      <c r="I96" s="148">
        <f t="shared" si="34"/>
        <v>28</v>
      </c>
      <c r="K96" s="6" t="s">
        <v>687</v>
      </c>
      <c r="M96" s="6" t="s">
        <v>646</v>
      </c>
      <c r="O96" s="482"/>
      <c r="P96" s="482"/>
      <c r="Q96" s="177">
        <f>IFERROR(WEEKNUM(DATE(Year,B92,H96)),"")</f>
        <v>52</v>
      </c>
      <c r="R96" s="20"/>
    </row>
    <row r="97" spans="2:18" ht="18.75" customHeight="1" x14ac:dyDescent="0.4">
      <c r="B97" s="6"/>
      <c r="C97" s="148">
        <f>I96+1</f>
        <v>29</v>
      </c>
      <c r="D97" s="148">
        <f t="shared" si="34"/>
        <v>30</v>
      </c>
      <c r="E97" s="148">
        <f t="shared" ref="D97:I98" si="35">IF(D97="","",IF(D97+1&gt;31,"",D97+1))</f>
        <v>31</v>
      </c>
      <c r="F97" s="148" t="str">
        <f t="shared" si="35"/>
        <v/>
      </c>
      <c r="G97" s="148" t="str">
        <f t="shared" si="35"/>
        <v/>
      </c>
      <c r="H97" s="148" t="str">
        <f t="shared" si="35"/>
        <v/>
      </c>
      <c r="I97" s="148" t="str">
        <f t="shared" si="35"/>
        <v/>
      </c>
      <c r="K97" s="6"/>
      <c r="M97" s="6"/>
      <c r="O97" s="482"/>
      <c r="P97" s="482"/>
      <c r="Q97" s="177" t="str">
        <f>IFERROR(WEEKNUM(DATE(Year,B92,H97)),"")</f>
        <v/>
      </c>
      <c r="R97" s="20"/>
    </row>
    <row r="98" spans="2:18" ht="18.75" customHeight="1" x14ac:dyDescent="0.4">
      <c r="B98" s="6"/>
      <c r="C98" s="148" t="str">
        <f>IF(I97="","",IF(I97+1&gt;31,"",I97+1))</f>
        <v/>
      </c>
      <c r="D98" s="148" t="str">
        <f t="shared" si="35"/>
        <v/>
      </c>
      <c r="E98" s="148" t="str">
        <f t="shared" si="35"/>
        <v/>
      </c>
      <c r="F98" s="148" t="str">
        <f t="shared" si="35"/>
        <v/>
      </c>
      <c r="G98" s="148" t="str">
        <f t="shared" si="35"/>
        <v/>
      </c>
      <c r="H98" s="148" t="str">
        <f t="shared" si="35"/>
        <v/>
      </c>
      <c r="I98" s="148" t="str">
        <f t="shared" si="35"/>
        <v/>
      </c>
      <c r="K98" s="6"/>
      <c r="M98" s="6"/>
      <c r="O98" s="482"/>
      <c r="P98" s="482"/>
      <c r="Q98" s="177" t="str">
        <f>IFERROR(WEEKNUM(DATE(Year,B92,H98)),"")</f>
        <v/>
      </c>
      <c r="R98" s="20"/>
    </row>
    <row r="99" spans="2:18" ht="18.75" customHeight="1" x14ac:dyDescent="0.4"/>
    <row r="100" spans="2:18" ht="18.75" customHeight="1" x14ac:dyDescent="0.4">
      <c r="C100" s="144" t="s">
        <v>21</v>
      </c>
    </row>
    <row r="101" spans="2:18" ht="18.75" customHeight="1" x14ac:dyDescent="0.4">
      <c r="D101" s="144" t="s">
        <v>22</v>
      </c>
    </row>
    <row r="102" spans="2:18" ht="18.75" customHeight="1" x14ac:dyDescent="0.4">
      <c r="D102" s="144" t="s">
        <v>26</v>
      </c>
    </row>
    <row r="103" spans="2:18" ht="18.75" customHeight="1" x14ac:dyDescent="0.4"/>
    <row r="104" spans="2:18" ht="18.75" customHeight="1" x14ac:dyDescent="0.4">
      <c r="C104" s="144" t="s">
        <v>23</v>
      </c>
    </row>
    <row r="105" spans="2:18" ht="18.75" customHeight="1" x14ac:dyDescent="0.4">
      <c r="D105" s="144" t="s">
        <v>22</v>
      </c>
    </row>
    <row r="106" spans="2:18" ht="18.75" customHeight="1" x14ac:dyDescent="0.4"/>
    <row r="107" spans="2:18" ht="18.75" customHeight="1" x14ac:dyDescent="0.4"/>
  </sheetData>
  <mergeCells count="73">
    <mergeCell ref="O98:P98"/>
    <mergeCell ref="O90:P90"/>
    <mergeCell ref="O93:P93"/>
    <mergeCell ref="O94:P94"/>
    <mergeCell ref="O95:P95"/>
    <mergeCell ref="O96:P96"/>
    <mergeCell ref="O97:P97"/>
    <mergeCell ref="O89:P89"/>
    <mergeCell ref="O74:P74"/>
    <mergeCell ref="O77:P77"/>
    <mergeCell ref="O78:P78"/>
    <mergeCell ref="O79:P79"/>
    <mergeCell ref="O80:P80"/>
    <mergeCell ref="O81:P81"/>
    <mergeCell ref="O82:P82"/>
    <mergeCell ref="O85:P85"/>
    <mergeCell ref="O86:P86"/>
    <mergeCell ref="O87:P87"/>
    <mergeCell ref="O88:P88"/>
    <mergeCell ref="O73:P73"/>
    <mergeCell ref="O58:P58"/>
    <mergeCell ref="O61:P61"/>
    <mergeCell ref="O62:P62"/>
    <mergeCell ref="O63:P63"/>
    <mergeCell ref="O64:P64"/>
    <mergeCell ref="O65:P65"/>
    <mergeCell ref="O66:P66"/>
    <mergeCell ref="O69:P69"/>
    <mergeCell ref="O70:P70"/>
    <mergeCell ref="O71:P71"/>
    <mergeCell ref="O72:P72"/>
    <mergeCell ref="O57:P57"/>
    <mergeCell ref="O42:P42"/>
    <mergeCell ref="O45:P45"/>
    <mergeCell ref="O46:P46"/>
    <mergeCell ref="O47:P47"/>
    <mergeCell ref="O48:P48"/>
    <mergeCell ref="O49:P49"/>
    <mergeCell ref="O50:P50"/>
    <mergeCell ref="O53:P53"/>
    <mergeCell ref="O54:P54"/>
    <mergeCell ref="O55:P55"/>
    <mergeCell ref="O56:P56"/>
    <mergeCell ref="O41:P41"/>
    <mergeCell ref="O26:P26"/>
    <mergeCell ref="O29:P29"/>
    <mergeCell ref="O30:P30"/>
    <mergeCell ref="O31:P31"/>
    <mergeCell ref="O32:P32"/>
    <mergeCell ref="O33:P33"/>
    <mergeCell ref="O34:P34"/>
    <mergeCell ref="O37:P37"/>
    <mergeCell ref="O38:P38"/>
    <mergeCell ref="O39:P39"/>
    <mergeCell ref="O40:P40"/>
    <mergeCell ref="O25:P25"/>
    <mergeCell ref="O10:P10"/>
    <mergeCell ref="O13:P13"/>
    <mergeCell ref="O14:P14"/>
    <mergeCell ref="O15:P15"/>
    <mergeCell ref="O16:P16"/>
    <mergeCell ref="O17:P17"/>
    <mergeCell ref="O18:P18"/>
    <mergeCell ref="O21:P21"/>
    <mergeCell ref="O22:P22"/>
    <mergeCell ref="O23:P23"/>
    <mergeCell ref="O24:P24"/>
    <mergeCell ref="O9:P9"/>
    <mergeCell ref="C2:J2"/>
    <mergeCell ref="O5:P5"/>
    <mergeCell ref="O6:P6"/>
    <mergeCell ref="O7:P7"/>
    <mergeCell ref="O8:P8"/>
  </mergeCells>
  <printOptions horizontalCentered="1" verticalCentered="1"/>
  <pageMargins left="0.25" right="0.25" top="0.51" bottom="0.51" header="0.3" footer="0.3"/>
  <pageSetup scale="84" fitToHeight="2" orientation="portrait" r:id="rId1"/>
  <rowBreaks count="1" manualBreakCount="1">
    <brk id="50" min="2"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2:R107"/>
  <sheetViews>
    <sheetView showGridLines="0" topLeftCell="A58" zoomScale="80" zoomScaleNormal="80" zoomScaleSheetLayoutView="100" workbookViewId="0">
      <selection activeCell="H64" sqref="H64"/>
    </sheetView>
  </sheetViews>
  <sheetFormatPr defaultColWidth="9.19921875" defaultRowHeight="13.15" x14ac:dyDescent="0.4"/>
  <cols>
    <col min="1" max="1" width="8.53125" style="1" customWidth="1"/>
    <col min="2" max="2" width="4.46484375" style="1" hidden="1" customWidth="1"/>
    <col min="3" max="9" width="4.19921875" style="144" customWidth="1"/>
    <col min="10" max="10" width="1.73046875" style="1" customWidth="1"/>
    <col min="11" max="11" width="31.19921875" style="1" customWidth="1"/>
    <col min="12" max="12" width="2.53125" style="1" customWidth="1"/>
    <col min="13" max="13" width="24.53125" style="1" customWidth="1"/>
    <col min="14" max="14" width="2.53125" style="1" customWidth="1"/>
    <col min="15" max="15" width="17.19921875" style="144" customWidth="1"/>
    <col min="16" max="16" width="1.73046875" style="1" customWidth="1"/>
    <col min="17" max="17" width="6.73046875" style="177" customWidth="1"/>
    <col min="18" max="18" width="10.265625" style="19" customWidth="1"/>
    <col min="19" max="16384" width="9.19921875" style="1"/>
  </cols>
  <sheetData>
    <row r="2" spans="1:18" ht="21.75" customHeight="1" x14ac:dyDescent="0.4">
      <c r="C2" s="481" t="s">
        <v>662</v>
      </c>
      <c r="D2" s="481"/>
      <c r="E2" s="481"/>
      <c r="F2" s="481"/>
      <c r="G2" s="481"/>
      <c r="H2" s="481"/>
      <c r="I2" s="481"/>
      <c r="J2" s="481"/>
      <c r="K2" s="1" t="s">
        <v>203</v>
      </c>
      <c r="M2" s="1" t="s">
        <v>204</v>
      </c>
      <c r="O2" s="144" t="s">
        <v>202</v>
      </c>
      <c r="Q2" s="178"/>
    </row>
    <row r="3" spans="1:18" ht="9" customHeight="1" x14ac:dyDescent="0.4">
      <c r="Q3" s="144"/>
      <c r="R3" s="1"/>
    </row>
    <row r="4" spans="1:18" ht="18.75" customHeight="1" x14ac:dyDescent="0.65">
      <c r="A4" s="5" t="s">
        <v>6</v>
      </c>
      <c r="B4" s="5">
        <f>VLOOKUP(A4,Sheet1!$B$4:$C$15,2,FALSE)</f>
        <v>1</v>
      </c>
      <c r="C4" s="145" t="s">
        <v>0</v>
      </c>
      <c r="D4" s="146" t="s">
        <v>1</v>
      </c>
      <c r="E4" s="146" t="s">
        <v>2</v>
      </c>
      <c r="F4" s="146" t="s">
        <v>3</v>
      </c>
      <c r="G4" s="146" t="s">
        <v>2</v>
      </c>
      <c r="H4" s="146" t="s">
        <v>4</v>
      </c>
      <c r="I4" s="147" t="s">
        <v>0</v>
      </c>
      <c r="K4" s="389"/>
      <c r="M4" s="389"/>
      <c r="O4" s="391"/>
      <c r="Q4" s="177" t="s">
        <v>17</v>
      </c>
    </row>
    <row r="5" spans="1:18" ht="18.75" customHeight="1" x14ac:dyDescent="0.4">
      <c r="B5" s="389"/>
      <c r="C5" s="148" t="str">
        <f t="shared" ref="C5:I5" si="0">IF(B5&lt;&gt;"",B5+1,IF(COLUMN(A$3)&gt;=JanStart,1,""))</f>
        <v/>
      </c>
      <c r="D5" s="148" t="str">
        <f t="shared" si="0"/>
        <v/>
      </c>
      <c r="E5" s="148" t="str">
        <f t="shared" si="0"/>
        <v/>
      </c>
      <c r="F5" s="148">
        <f t="shared" si="0"/>
        <v>1</v>
      </c>
      <c r="G5" s="148">
        <f t="shared" si="0"/>
        <v>2</v>
      </c>
      <c r="H5" s="148">
        <f t="shared" si="0"/>
        <v>3</v>
      </c>
      <c r="I5" s="148">
        <f t="shared" si="0"/>
        <v>4</v>
      </c>
      <c r="K5" s="389"/>
      <c r="M5" s="389"/>
      <c r="O5" s="482"/>
      <c r="P5" s="482"/>
      <c r="Q5" s="177">
        <f>IFERROR(WEEKNUM(DATE(Year,B4,H5)),"")</f>
        <v>1</v>
      </c>
      <c r="R5" s="20"/>
    </row>
    <row r="6" spans="1:18" ht="18.75" customHeight="1" x14ac:dyDescent="0.4">
      <c r="B6" s="389"/>
      <c r="C6" s="148">
        <f>I5+1</f>
        <v>5</v>
      </c>
      <c r="D6" s="148">
        <f t="shared" ref="D6:I8" si="1">C6+1</f>
        <v>6</v>
      </c>
      <c r="E6" s="155">
        <f t="shared" si="1"/>
        <v>7</v>
      </c>
      <c r="F6" s="155">
        <f t="shared" si="1"/>
        <v>8</v>
      </c>
      <c r="G6" s="155">
        <f t="shared" si="1"/>
        <v>9</v>
      </c>
      <c r="H6" s="155">
        <f t="shared" si="1"/>
        <v>10</v>
      </c>
      <c r="I6" s="155">
        <f t="shared" si="1"/>
        <v>11</v>
      </c>
      <c r="K6" s="389" t="s">
        <v>673</v>
      </c>
      <c r="M6" s="389"/>
      <c r="O6" s="482"/>
      <c r="P6" s="482"/>
      <c r="Q6" s="177">
        <f>IFERROR(WEEKNUM(DATE(Year,B4,H6)),"")</f>
        <v>2</v>
      </c>
      <c r="R6" s="20"/>
    </row>
    <row r="7" spans="1:18" ht="18.75" customHeight="1" x14ac:dyDescent="0.4">
      <c r="B7" s="389"/>
      <c r="C7" s="155">
        <f>I6+1</f>
        <v>12</v>
      </c>
      <c r="D7" s="155">
        <f t="shared" si="1"/>
        <v>13</v>
      </c>
      <c r="E7" s="163">
        <f t="shared" si="1"/>
        <v>14</v>
      </c>
      <c r="F7" s="163">
        <f t="shared" si="1"/>
        <v>15</v>
      </c>
      <c r="G7" s="163">
        <f t="shared" si="1"/>
        <v>16</v>
      </c>
      <c r="H7" s="163">
        <f t="shared" si="1"/>
        <v>17</v>
      </c>
      <c r="I7" s="163">
        <f t="shared" si="1"/>
        <v>18</v>
      </c>
      <c r="K7" s="389" t="s">
        <v>744</v>
      </c>
      <c r="M7" s="389"/>
      <c r="O7" s="482"/>
      <c r="P7" s="482"/>
      <c r="Q7" s="177">
        <f>IFERROR(WEEKNUM(DATE(Year,B4,H7)),"")</f>
        <v>3</v>
      </c>
      <c r="R7" s="20"/>
    </row>
    <row r="8" spans="1:18" ht="18.75" customHeight="1" x14ac:dyDescent="0.4">
      <c r="B8" s="389"/>
      <c r="C8" s="163">
        <f>I7+1</f>
        <v>19</v>
      </c>
      <c r="D8" s="163">
        <f t="shared" si="1"/>
        <v>20</v>
      </c>
      <c r="E8" s="148">
        <f t="shared" si="1"/>
        <v>21</v>
      </c>
      <c r="F8" s="148">
        <f t="shared" si="1"/>
        <v>22</v>
      </c>
      <c r="G8" s="148">
        <f t="shared" si="1"/>
        <v>23</v>
      </c>
      <c r="H8" s="148">
        <f t="shared" si="1"/>
        <v>24</v>
      </c>
      <c r="I8" s="303">
        <f t="shared" si="1"/>
        <v>25</v>
      </c>
      <c r="K8" s="389" t="s">
        <v>745</v>
      </c>
      <c r="M8" s="389"/>
      <c r="O8" s="482"/>
      <c r="P8" s="482"/>
      <c r="Q8" s="177">
        <f>IFERROR(WEEKNUM(DATE(Year,B4,H8)),"")</f>
        <v>4</v>
      </c>
      <c r="R8" s="20"/>
    </row>
    <row r="9" spans="1:18" ht="18.75" customHeight="1" x14ac:dyDescent="0.4">
      <c r="B9" s="389"/>
      <c r="C9" s="148">
        <f>I8+1</f>
        <v>26</v>
      </c>
      <c r="D9" s="148">
        <f t="shared" ref="D9:I10" si="2">IF(C9="","",IF(C9+1&gt;31,"",C9+1))</f>
        <v>27</v>
      </c>
      <c r="E9" s="148">
        <f t="shared" si="2"/>
        <v>28</v>
      </c>
      <c r="F9" s="148">
        <f t="shared" si="2"/>
        <v>29</v>
      </c>
      <c r="G9" s="148">
        <f t="shared" si="2"/>
        <v>30</v>
      </c>
      <c r="H9" s="148">
        <f t="shared" si="2"/>
        <v>31</v>
      </c>
      <c r="I9" s="148" t="str">
        <f t="shared" si="2"/>
        <v/>
      </c>
      <c r="K9" s="389"/>
      <c r="M9" s="389"/>
      <c r="O9" s="482"/>
      <c r="P9" s="482"/>
      <c r="Q9" s="177">
        <f>IFERROR(WEEKNUM(DATE(Year,B4,H9)),"")</f>
        <v>5</v>
      </c>
      <c r="R9" s="20"/>
    </row>
    <row r="10" spans="1:18" ht="18.75" customHeight="1" x14ac:dyDescent="0.4">
      <c r="B10" s="389"/>
      <c r="C10" s="148" t="str">
        <f>IF(I9="","",IF(I9+1&gt;31,"",I9+1))</f>
        <v/>
      </c>
      <c r="D10" s="148" t="str">
        <f t="shared" si="2"/>
        <v/>
      </c>
      <c r="E10" s="148" t="str">
        <f t="shared" si="2"/>
        <v/>
      </c>
      <c r="F10" s="148" t="str">
        <f t="shared" si="2"/>
        <v/>
      </c>
      <c r="G10" s="148" t="str">
        <f t="shared" si="2"/>
        <v/>
      </c>
      <c r="H10" s="148" t="str">
        <f t="shared" si="2"/>
        <v/>
      </c>
      <c r="I10" s="148" t="str">
        <f t="shared" si="2"/>
        <v/>
      </c>
      <c r="K10" s="389"/>
      <c r="M10" s="389"/>
      <c r="O10" s="482"/>
      <c r="P10" s="482"/>
      <c r="Q10" s="177" t="str">
        <f>IFERROR(WEEKNUM(DATE(Year,B4,H10)),"")</f>
        <v/>
      </c>
      <c r="R10" s="20"/>
    </row>
    <row r="11" spans="1:18" ht="9" customHeight="1" x14ac:dyDescent="0.4">
      <c r="C11" s="395"/>
      <c r="D11" s="395"/>
      <c r="E11" s="395"/>
      <c r="F11" s="395"/>
      <c r="G11" s="395"/>
      <c r="H11" s="395"/>
      <c r="I11" s="395"/>
      <c r="P11" s="144"/>
    </row>
    <row r="12" spans="1:18" ht="18.75" customHeight="1" x14ac:dyDescent="0.65">
      <c r="A12" s="5" t="s">
        <v>7</v>
      </c>
      <c r="B12" s="5">
        <f>VLOOKUP(A12,Sheet1!$B$4:$C$15,2,FALSE)</f>
        <v>2</v>
      </c>
      <c r="C12" s="396" t="s">
        <v>0</v>
      </c>
      <c r="D12" s="397" t="s">
        <v>1</v>
      </c>
      <c r="E12" s="397" t="s">
        <v>2</v>
      </c>
      <c r="F12" s="397" t="s">
        <v>3</v>
      </c>
      <c r="G12" s="397" t="s">
        <v>2</v>
      </c>
      <c r="H12" s="397" t="s">
        <v>4</v>
      </c>
      <c r="I12" s="398" t="s">
        <v>0</v>
      </c>
      <c r="K12" s="389"/>
      <c r="M12" s="389"/>
      <c r="O12" s="391"/>
      <c r="P12" s="144"/>
    </row>
    <row r="13" spans="1:18" ht="18.75" customHeight="1" x14ac:dyDescent="0.4">
      <c r="B13" s="389"/>
      <c r="C13" s="148" t="str">
        <f t="shared" ref="C13:I13" si="3">IF(B13&lt;&gt;"",B13+1,IF(COLUMN(A$3)&gt;=FebStart,1,""))</f>
        <v/>
      </c>
      <c r="D13" s="148" t="str">
        <f t="shared" si="3"/>
        <v/>
      </c>
      <c r="E13" s="148" t="str">
        <f t="shared" si="3"/>
        <v/>
      </c>
      <c r="F13" s="148" t="str">
        <f t="shared" si="3"/>
        <v/>
      </c>
      <c r="G13" s="148" t="str">
        <f t="shared" si="3"/>
        <v/>
      </c>
      <c r="H13" s="148" t="str">
        <f t="shared" si="3"/>
        <v/>
      </c>
      <c r="I13" s="166">
        <f t="shared" si="3"/>
        <v>1</v>
      </c>
      <c r="K13" s="389" t="s">
        <v>743</v>
      </c>
      <c r="M13" s="389"/>
      <c r="O13" s="482"/>
      <c r="P13" s="482"/>
      <c r="Q13" s="177" t="str">
        <f>IFERROR(WEEKNUM(DATE(Year,B12,H13)),"")</f>
        <v/>
      </c>
      <c r="R13" s="20"/>
    </row>
    <row r="14" spans="1:18" ht="18.75" customHeight="1" x14ac:dyDescent="0.4">
      <c r="B14" s="389"/>
      <c r="C14" s="166">
        <f>I13+1</f>
        <v>2</v>
      </c>
      <c r="D14" s="166">
        <f t="shared" ref="D14:I16" si="4">C14+1</f>
        <v>3</v>
      </c>
      <c r="E14" s="148">
        <f t="shared" si="4"/>
        <v>4</v>
      </c>
      <c r="F14" s="148">
        <f t="shared" si="4"/>
        <v>5</v>
      </c>
      <c r="G14" s="148">
        <f t="shared" si="4"/>
        <v>6</v>
      </c>
      <c r="H14" s="148">
        <f t="shared" si="4"/>
        <v>7</v>
      </c>
      <c r="I14" s="148">
        <f t="shared" si="4"/>
        <v>8</v>
      </c>
      <c r="K14" s="389"/>
      <c r="M14" s="389"/>
      <c r="O14" s="482"/>
      <c r="P14" s="482"/>
      <c r="Q14" s="177">
        <f>IFERROR(WEEKNUM(DATE(Year,B12,H14)),"")</f>
        <v>6</v>
      </c>
      <c r="R14" s="20"/>
    </row>
    <row r="15" spans="1:18" ht="18.75" customHeight="1" x14ac:dyDescent="0.4">
      <c r="B15" s="389"/>
      <c r="C15" s="148">
        <f>I14+1</f>
        <v>9</v>
      </c>
      <c r="D15" s="148">
        <f t="shared" si="4"/>
        <v>10</v>
      </c>
      <c r="E15" s="148">
        <f t="shared" si="4"/>
        <v>11</v>
      </c>
      <c r="F15" s="148">
        <f t="shared" si="4"/>
        <v>12</v>
      </c>
      <c r="G15" s="148">
        <f t="shared" si="4"/>
        <v>13</v>
      </c>
      <c r="H15" s="148">
        <f t="shared" si="4"/>
        <v>14</v>
      </c>
      <c r="I15" s="148">
        <f t="shared" si="4"/>
        <v>15</v>
      </c>
      <c r="K15" s="389"/>
      <c r="M15" s="389"/>
      <c r="O15" s="482"/>
      <c r="P15" s="482"/>
      <c r="Q15" s="177">
        <f>IFERROR(WEEKNUM(DATE(Year,B12,H15)),"")</f>
        <v>7</v>
      </c>
      <c r="R15" s="20"/>
    </row>
    <row r="16" spans="1:18" ht="18.75" customHeight="1" x14ac:dyDescent="0.4">
      <c r="B16" s="389"/>
      <c r="C16" s="148">
        <f>I15+1</f>
        <v>16</v>
      </c>
      <c r="D16" s="148">
        <f t="shared" si="4"/>
        <v>17</v>
      </c>
      <c r="E16" s="148">
        <f t="shared" si="4"/>
        <v>18</v>
      </c>
      <c r="F16" s="163">
        <f t="shared" si="4"/>
        <v>19</v>
      </c>
      <c r="G16" s="163">
        <f t="shared" si="4"/>
        <v>20</v>
      </c>
      <c r="H16" s="163">
        <f t="shared" si="4"/>
        <v>21</v>
      </c>
      <c r="I16" s="163">
        <f t="shared" si="4"/>
        <v>22</v>
      </c>
      <c r="K16" s="389" t="s">
        <v>758</v>
      </c>
      <c r="M16" s="389"/>
      <c r="O16" s="482"/>
      <c r="P16" s="482"/>
      <c r="Q16" s="177">
        <f>IFERROR(WEEKNUM(DATE(Year,B12,H16)),"")</f>
        <v>8</v>
      </c>
      <c r="R16" s="20"/>
    </row>
    <row r="17" spans="1:18" ht="18.75" customHeight="1" x14ac:dyDescent="0.4">
      <c r="B17" s="389"/>
      <c r="C17" s="163">
        <f>I16+1</f>
        <v>23</v>
      </c>
      <c r="D17" s="163">
        <f t="shared" ref="D17:I18" si="5">IF(C17="","",IF(C17+1&gt;IF(IsLeapYear,29,28),"",C17+1))</f>
        <v>24</v>
      </c>
      <c r="E17" s="163">
        <f t="shared" si="5"/>
        <v>25</v>
      </c>
      <c r="F17" s="148">
        <f t="shared" si="5"/>
        <v>26</v>
      </c>
      <c r="G17" s="148">
        <f t="shared" si="5"/>
        <v>27</v>
      </c>
      <c r="H17" s="148">
        <f t="shared" si="5"/>
        <v>28</v>
      </c>
      <c r="I17" s="148">
        <f t="shared" si="5"/>
        <v>29</v>
      </c>
      <c r="K17" s="389"/>
      <c r="M17" s="389"/>
      <c r="O17" s="482"/>
      <c r="P17" s="482"/>
      <c r="Q17" s="177">
        <f>IFERROR(WEEKNUM(DATE(Year,B12,H17)),"")</f>
        <v>9</v>
      </c>
      <c r="R17" s="20"/>
    </row>
    <row r="18" spans="1:18" ht="18.75" customHeight="1" x14ac:dyDescent="0.4">
      <c r="B18" s="389"/>
      <c r="C18" s="148">
        <f>IF(I17="","",IF(I17+1&gt;31,"",I17+1))</f>
        <v>30</v>
      </c>
      <c r="D18" s="148" t="str">
        <f t="shared" si="5"/>
        <v/>
      </c>
      <c r="E18" s="148" t="str">
        <f t="shared" si="5"/>
        <v/>
      </c>
      <c r="F18" s="148" t="str">
        <f t="shared" si="5"/>
        <v/>
      </c>
      <c r="G18" s="148" t="str">
        <f t="shared" si="5"/>
        <v/>
      </c>
      <c r="H18" s="148" t="str">
        <f t="shared" si="5"/>
        <v/>
      </c>
      <c r="I18" s="148" t="str">
        <f t="shared" si="5"/>
        <v/>
      </c>
      <c r="K18" s="389"/>
      <c r="M18" s="389"/>
      <c r="O18" s="482"/>
      <c r="P18" s="482"/>
      <c r="Q18" s="177" t="str">
        <f>IFERROR(WEEKNUM(DATE(Year,B12,H18)),"")</f>
        <v/>
      </c>
      <c r="R18" s="20"/>
    </row>
    <row r="19" spans="1:18" ht="9" customHeight="1" x14ac:dyDescent="0.4">
      <c r="C19" s="395"/>
      <c r="D19" s="395"/>
      <c r="E19" s="395"/>
      <c r="F19" s="395"/>
      <c r="G19" s="395"/>
      <c r="H19" s="395"/>
      <c r="I19" s="395"/>
      <c r="P19" s="144"/>
    </row>
    <row r="20" spans="1:18" ht="18.75" customHeight="1" x14ac:dyDescent="0.65">
      <c r="A20" s="5" t="s">
        <v>8</v>
      </c>
      <c r="B20" s="5">
        <f>VLOOKUP(A20,Sheet1!$B$4:$C$15,2,FALSE)</f>
        <v>3</v>
      </c>
      <c r="C20" s="396" t="s">
        <v>0</v>
      </c>
      <c r="D20" s="397" t="s">
        <v>1</v>
      </c>
      <c r="E20" s="397" t="s">
        <v>2</v>
      </c>
      <c r="F20" s="397" t="s">
        <v>3</v>
      </c>
      <c r="G20" s="397" t="s">
        <v>2</v>
      </c>
      <c r="H20" s="397" t="s">
        <v>4</v>
      </c>
      <c r="I20" s="398" t="s">
        <v>0</v>
      </c>
      <c r="K20" s="389"/>
      <c r="M20" s="389"/>
      <c r="O20" s="391"/>
      <c r="P20" s="144"/>
    </row>
    <row r="21" spans="1:18" ht="18.75" customHeight="1" x14ac:dyDescent="0.4">
      <c r="B21" s="389"/>
      <c r="C21" s="155">
        <f t="shared" ref="C21:I21" si="6">IF(B21&lt;&gt;"",B21+1,IF(COLUMN(A$3)&gt;=MarStart,1,""))</f>
        <v>1</v>
      </c>
      <c r="D21" s="155">
        <f t="shared" si="6"/>
        <v>2</v>
      </c>
      <c r="E21" s="155">
        <f t="shared" si="6"/>
        <v>3</v>
      </c>
      <c r="F21" s="284">
        <f t="shared" si="6"/>
        <v>4</v>
      </c>
      <c r="G21" s="284">
        <f t="shared" si="6"/>
        <v>5</v>
      </c>
      <c r="H21" s="155">
        <f t="shared" si="6"/>
        <v>6</v>
      </c>
      <c r="I21" s="155">
        <f t="shared" si="6"/>
        <v>7</v>
      </c>
      <c r="K21" s="389" t="s">
        <v>757</v>
      </c>
      <c r="M21" s="389"/>
      <c r="O21" s="482"/>
      <c r="P21" s="482"/>
      <c r="Q21" s="177">
        <f>IFERROR(WEEKNUM(DATE(Year,B20,H21)),"")</f>
        <v>10</v>
      </c>
      <c r="R21" s="20"/>
    </row>
    <row r="22" spans="1:18" ht="18.75" customHeight="1" x14ac:dyDescent="0.4">
      <c r="B22" s="389"/>
      <c r="C22" s="148">
        <f>I21+1</f>
        <v>8</v>
      </c>
      <c r="D22" s="148">
        <f t="shared" ref="D22:I24" si="7">C22+1</f>
        <v>9</v>
      </c>
      <c r="E22" s="148">
        <f t="shared" si="7"/>
        <v>10</v>
      </c>
      <c r="F22" s="148">
        <f t="shared" si="7"/>
        <v>11</v>
      </c>
      <c r="G22" s="148">
        <f t="shared" si="7"/>
        <v>12</v>
      </c>
      <c r="H22" s="148">
        <f t="shared" si="7"/>
        <v>13</v>
      </c>
      <c r="I22" s="148">
        <f t="shared" si="7"/>
        <v>14</v>
      </c>
      <c r="K22" s="389"/>
      <c r="M22" s="389"/>
      <c r="O22" s="482"/>
      <c r="P22" s="482"/>
      <c r="Q22" s="177">
        <f>IFERROR(WEEKNUM(DATE(Year,B20,H22)),"")</f>
        <v>11</v>
      </c>
      <c r="R22" s="20"/>
    </row>
    <row r="23" spans="1:18" ht="18.75" customHeight="1" x14ac:dyDescent="0.4">
      <c r="B23" s="389"/>
      <c r="C23" s="148">
        <f>I22+1</f>
        <v>15</v>
      </c>
      <c r="D23" s="148">
        <f t="shared" si="7"/>
        <v>16</v>
      </c>
      <c r="E23" s="148">
        <f t="shared" si="7"/>
        <v>17</v>
      </c>
      <c r="F23" s="148">
        <f t="shared" si="7"/>
        <v>18</v>
      </c>
      <c r="G23" s="148">
        <f t="shared" si="7"/>
        <v>19</v>
      </c>
      <c r="H23" s="148">
        <f t="shared" si="7"/>
        <v>20</v>
      </c>
      <c r="I23" s="148">
        <f t="shared" si="7"/>
        <v>21</v>
      </c>
      <c r="K23" s="389"/>
      <c r="M23" s="389"/>
      <c r="O23" s="482"/>
      <c r="P23" s="482"/>
      <c r="Q23" s="177">
        <f>IFERROR(WEEKNUM(DATE(Year,B20,H23)),"")</f>
        <v>12</v>
      </c>
      <c r="R23" s="20"/>
    </row>
    <row r="24" spans="1:18" ht="18.75" customHeight="1" x14ac:dyDescent="0.4">
      <c r="B24" s="389"/>
      <c r="C24" s="148">
        <f>I23+1</f>
        <v>22</v>
      </c>
      <c r="D24" s="163">
        <f t="shared" si="7"/>
        <v>23</v>
      </c>
      <c r="E24" s="163">
        <f t="shared" si="7"/>
        <v>24</v>
      </c>
      <c r="F24" s="163">
        <f t="shared" si="7"/>
        <v>25</v>
      </c>
      <c r="G24" s="163">
        <f t="shared" si="7"/>
        <v>26</v>
      </c>
      <c r="H24" s="163">
        <f t="shared" si="7"/>
        <v>27</v>
      </c>
      <c r="I24" s="163">
        <f t="shared" si="7"/>
        <v>28</v>
      </c>
      <c r="K24" s="389" t="s">
        <v>777</v>
      </c>
      <c r="M24" s="389"/>
      <c r="O24" s="482"/>
      <c r="P24" s="482"/>
      <c r="Q24" s="177">
        <f>IFERROR(WEEKNUM(DATE(Year,B20,H24)),"")</f>
        <v>13</v>
      </c>
      <c r="R24" s="20"/>
    </row>
    <row r="25" spans="1:18" ht="18.75" customHeight="1" x14ac:dyDescent="0.4">
      <c r="B25" s="389"/>
      <c r="C25" s="148">
        <f>I24+1</f>
        <v>29</v>
      </c>
      <c r="D25" s="163">
        <f t="shared" ref="D25:I26" si="8">IF(C25="","",IF(C25+1&gt;31,"",C25+1))</f>
        <v>30</v>
      </c>
      <c r="E25" s="163">
        <f t="shared" si="8"/>
        <v>31</v>
      </c>
      <c r="F25" s="148" t="str">
        <f t="shared" si="8"/>
        <v/>
      </c>
      <c r="G25" s="148" t="str">
        <f t="shared" si="8"/>
        <v/>
      </c>
      <c r="H25" s="148" t="str">
        <f t="shared" si="8"/>
        <v/>
      </c>
      <c r="I25" s="148" t="str">
        <f t="shared" si="8"/>
        <v/>
      </c>
      <c r="K25" s="389"/>
      <c r="M25" s="389"/>
      <c r="O25" s="482"/>
      <c r="P25" s="482"/>
      <c r="Q25" s="177" t="str">
        <f>IFERROR(WEEKNUM(DATE(Year,B20,H25)),"")</f>
        <v/>
      </c>
      <c r="R25" s="20"/>
    </row>
    <row r="26" spans="1:18" ht="18.75" customHeight="1" x14ac:dyDescent="0.4">
      <c r="B26" s="389"/>
      <c r="C26" s="148" t="str">
        <f>IF(I25="","",IF(I25+1&gt;31,"",I25+1))</f>
        <v/>
      </c>
      <c r="D26" s="148" t="str">
        <f t="shared" si="8"/>
        <v/>
      </c>
      <c r="E26" s="148" t="str">
        <f t="shared" si="8"/>
        <v/>
      </c>
      <c r="F26" s="148" t="str">
        <f t="shared" si="8"/>
        <v/>
      </c>
      <c r="G26" s="148" t="str">
        <f t="shared" si="8"/>
        <v/>
      </c>
      <c r="H26" s="148" t="str">
        <f t="shared" si="8"/>
        <v/>
      </c>
      <c r="I26" s="148" t="str">
        <f t="shared" si="8"/>
        <v/>
      </c>
      <c r="K26" s="389"/>
      <c r="M26" s="389"/>
      <c r="O26" s="482"/>
      <c r="P26" s="482"/>
      <c r="Q26" s="177" t="str">
        <f>IFERROR(WEEKNUM(DATE(Year,B20,H26)),"")</f>
        <v/>
      </c>
      <c r="R26" s="20"/>
    </row>
    <row r="27" spans="1:18" ht="9" customHeight="1" x14ac:dyDescent="0.4">
      <c r="C27" s="395"/>
      <c r="D27" s="395"/>
      <c r="E27" s="395"/>
      <c r="F27" s="395"/>
      <c r="G27" s="395"/>
      <c r="H27" s="395"/>
      <c r="I27" s="395"/>
      <c r="P27" s="144"/>
    </row>
    <row r="28" spans="1:18" ht="18.75" customHeight="1" x14ac:dyDescent="0.65">
      <c r="A28" s="5" t="s">
        <v>12</v>
      </c>
      <c r="B28" s="5">
        <f>VLOOKUP(A28,Sheet1!$B$4:$C$15,2,FALSE)</f>
        <v>4</v>
      </c>
      <c r="C28" s="396" t="s">
        <v>0</v>
      </c>
      <c r="D28" s="397" t="s">
        <v>1</v>
      </c>
      <c r="E28" s="397" t="s">
        <v>2</v>
      </c>
      <c r="F28" s="397" t="s">
        <v>3</v>
      </c>
      <c r="G28" s="397" t="s">
        <v>2</v>
      </c>
      <c r="H28" s="397" t="s">
        <v>4</v>
      </c>
      <c r="I28" s="398" t="s">
        <v>0</v>
      </c>
      <c r="K28" s="389"/>
      <c r="M28" s="389"/>
      <c r="O28" s="391"/>
      <c r="P28" s="144"/>
    </row>
    <row r="29" spans="1:18" ht="18.75" customHeight="1" x14ac:dyDescent="0.4">
      <c r="B29" s="389"/>
      <c r="C29" s="148" t="str">
        <f t="shared" ref="C29:I29" si="9">IF(B29&lt;&gt;"",B29+1,IF(COLUMN(A$3)&gt;=AprStart,1,""))</f>
        <v/>
      </c>
      <c r="D29" s="148" t="str">
        <f t="shared" si="9"/>
        <v/>
      </c>
      <c r="E29" s="148" t="str">
        <f t="shared" si="9"/>
        <v/>
      </c>
      <c r="F29" s="163">
        <f t="shared" si="9"/>
        <v>1</v>
      </c>
      <c r="G29" s="163">
        <f t="shared" si="9"/>
        <v>2</v>
      </c>
      <c r="H29" s="163">
        <f t="shared" si="9"/>
        <v>3</v>
      </c>
      <c r="I29" s="148">
        <f t="shared" si="9"/>
        <v>4</v>
      </c>
      <c r="K29" s="389" t="s">
        <v>778</v>
      </c>
      <c r="M29" s="389"/>
      <c r="O29" s="482"/>
      <c r="P29" s="482"/>
      <c r="Q29" s="177">
        <f>IFERROR(WEEKNUM(DATE(Year,B28,H29)),"")</f>
        <v>14</v>
      </c>
      <c r="R29" s="20"/>
    </row>
    <row r="30" spans="1:18" ht="18.75" customHeight="1" x14ac:dyDescent="0.4">
      <c r="B30" s="389"/>
      <c r="C30" s="148">
        <f>I29+1</f>
        <v>5</v>
      </c>
      <c r="D30" s="148">
        <f t="shared" ref="D30:I32" si="10">C30+1</f>
        <v>6</v>
      </c>
      <c r="E30" s="163">
        <f t="shared" si="10"/>
        <v>7</v>
      </c>
      <c r="F30" s="163">
        <f t="shared" si="10"/>
        <v>8</v>
      </c>
      <c r="G30" s="163">
        <f t="shared" si="10"/>
        <v>9</v>
      </c>
      <c r="H30" s="163">
        <f t="shared" si="10"/>
        <v>10</v>
      </c>
      <c r="I30" s="163">
        <f t="shared" si="10"/>
        <v>11</v>
      </c>
      <c r="K30" s="389" t="s">
        <v>779</v>
      </c>
      <c r="M30" s="389"/>
      <c r="O30" s="482"/>
      <c r="P30" s="482"/>
      <c r="Q30" s="177">
        <f>IFERROR(WEEKNUM(DATE(Year,B28,H30)),"")</f>
        <v>15</v>
      </c>
      <c r="R30" s="20"/>
    </row>
    <row r="31" spans="1:18" ht="18.75" customHeight="1" x14ac:dyDescent="0.4">
      <c r="B31" s="389"/>
      <c r="C31" s="163">
        <f>I30+1</f>
        <v>12</v>
      </c>
      <c r="D31" s="163">
        <f t="shared" si="10"/>
        <v>13</v>
      </c>
      <c r="E31" s="163">
        <f t="shared" si="10"/>
        <v>14</v>
      </c>
      <c r="F31" s="163">
        <f t="shared" si="10"/>
        <v>15</v>
      </c>
      <c r="G31" s="148">
        <f t="shared" si="10"/>
        <v>16</v>
      </c>
      <c r="H31" s="148">
        <f t="shared" si="10"/>
        <v>17</v>
      </c>
      <c r="I31" s="148">
        <f t="shared" si="10"/>
        <v>18</v>
      </c>
      <c r="K31" s="389"/>
      <c r="M31" s="389"/>
      <c r="O31" s="482"/>
      <c r="P31" s="482"/>
      <c r="Q31" s="177">
        <f>IFERROR(WEEKNUM(DATE(Year,B28,H31)),"")</f>
        <v>16</v>
      </c>
      <c r="R31" s="20"/>
    </row>
    <row r="32" spans="1:18" ht="18.75" customHeight="1" x14ac:dyDescent="0.4">
      <c r="B32" s="389"/>
      <c r="C32" s="161">
        <f>I31+1</f>
        <v>19</v>
      </c>
      <c r="D32" s="161">
        <f t="shared" si="10"/>
        <v>20</v>
      </c>
      <c r="E32" s="161">
        <f t="shared" si="10"/>
        <v>21</v>
      </c>
      <c r="F32" s="161">
        <f t="shared" si="10"/>
        <v>22</v>
      </c>
      <c r="G32" s="161">
        <f t="shared" si="10"/>
        <v>23</v>
      </c>
      <c r="H32" s="161">
        <f t="shared" si="10"/>
        <v>24</v>
      </c>
      <c r="I32" s="161">
        <f t="shared" si="10"/>
        <v>25</v>
      </c>
      <c r="K32" s="389" t="s">
        <v>693</v>
      </c>
      <c r="M32" s="389"/>
      <c r="O32" s="482"/>
      <c r="P32" s="482"/>
      <c r="Q32" s="177">
        <f>IFERROR(WEEKNUM(DATE(Year,B28,H32)),"")</f>
        <v>17</v>
      </c>
      <c r="R32" s="20"/>
    </row>
    <row r="33" spans="1:18" ht="18.75" customHeight="1" x14ac:dyDescent="0.4">
      <c r="B33" s="389"/>
      <c r="C33" s="161">
        <f>I32+1</f>
        <v>26</v>
      </c>
      <c r="D33" s="161">
        <f t="shared" ref="D33:I34" si="11">IF(C33="","",IF(C33+1&gt;30,"",C33+1))</f>
        <v>27</v>
      </c>
      <c r="E33" s="148">
        <f t="shared" si="11"/>
        <v>28</v>
      </c>
      <c r="F33" s="154">
        <f t="shared" si="11"/>
        <v>29</v>
      </c>
      <c r="G33" s="154">
        <f t="shared" si="11"/>
        <v>30</v>
      </c>
      <c r="H33" s="148" t="str">
        <f t="shared" si="11"/>
        <v/>
      </c>
      <c r="I33" s="148" t="str">
        <f t="shared" si="11"/>
        <v/>
      </c>
      <c r="K33" s="389" t="s">
        <v>783</v>
      </c>
      <c r="M33" s="389"/>
      <c r="O33" s="482"/>
      <c r="P33" s="482"/>
      <c r="Q33" s="177" t="str">
        <f>IFERROR(WEEKNUM(DATE(Year,B28,H33)),"")</f>
        <v/>
      </c>
      <c r="R33" s="20"/>
    </row>
    <row r="34" spans="1:18" ht="18.75" customHeight="1" x14ac:dyDescent="0.4">
      <c r="B34" s="389"/>
      <c r="C34" s="148" t="str">
        <f>IF(I33="","",IF(I33+1&gt;31,"",I33+1))</f>
        <v/>
      </c>
      <c r="D34" s="148" t="str">
        <f t="shared" si="11"/>
        <v/>
      </c>
      <c r="E34" s="148" t="str">
        <f t="shared" si="11"/>
        <v/>
      </c>
      <c r="F34" s="148" t="str">
        <f t="shared" si="11"/>
        <v/>
      </c>
      <c r="G34" s="148" t="str">
        <f t="shared" si="11"/>
        <v/>
      </c>
      <c r="H34" s="148" t="str">
        <f t="shared" si="11"/>
        <v/>
      </c>
      <c r="I34" s="148" t="str">
        <f t="shared" si="11"/>
        <v/>
      </c>
      <c r="K34" s="389"/>
      <c r="M34" s="389"/>
      <c r="O34" s="482"/>
      <c r="P34" s="482"/>
      <c r="Q34" s="177" t="str">
        <f>IFERROR(WEEKNUM(DATE(Year,B28,H34)),"")</f>
        <v/>
      </c>
      <c r="R34" s="20"/>
    </row>
    <row r="35" spans="1:18" ht="9" customHeight="1" x14ac:dyDescent="0.4">
      <c r="C35" s="395"/>
      <c r="D35" s="395"/>
      <c r="E35" s="395"/>
      <c r="F35" s="395"/>
      <c r="G35" s="395"/>
      <c r="H35" s="395"/>
      <c r="I35" s="395"/>
      <c r="P35" s="144"/>
    </row>
    <row r="36" spans="1:18" ht="18.75" customHeight="1" x14ac:dyDescent="0.65">
      <c r="A36" s="5" t="s">
        <v>5</v>
      </c>
      <c r="B36" s="5">
        <f>VLOOKUP(A36,Sheet1!$B$4:$C$15,2,FALSE)</f>
        <v>5</v>
      </c>
      <c r="C36" s="396" t="s">
        <v>0</v>
      </c>
      <c r="D36" s="397" t="s">
        <v>1</v>
      </c>
      <c r="E36" s="397" t="s">
        <v>2</v>
      </c>
      <c r="F36" s="397" t="s">
        <v>3</v>
      </c>
      <c r="G36" s="397" t="s">
        <v>2</v>
      </c>
      <c r="H36" s="397" t="s">
        <v>4</v>
      </c>
      <c r="I36" s="398" t="s">
        <v>0</v>
      </c>
      <c r="K36" s="389"/>
      <c r="M36" s="389"/>
      <c r="O36" s="391"/>
      <c r="P36" s="144"/>
    </row>
    <row r="37" spans="1:18" ht="18.75" customHeight="1" x14ac:dyDescent="0.4">
      <c r="B37" s="389"/>
      <c r="C37" s="148" t="str">
        <f t="shared" ref="C37:I37" si="12">IF(B37&lt;&gt;"",B37+1,IF(COLUMN(A$3)&gt;=MayStart,1,""))</f>
        <v/>
      </c>
      <c r="D37" s="148" t="str">
        <f t="shared" si="12"/>
        <v/>
      </c>
      <c r="E37" s="148" t="str">
        <f t="shared" si="12"/>
        <v/>
      </c>
      <c r="F37" s="148" t="str">
        <f t="shared" si="12"/>
        <v/>
      </c>
      <c r="G37" s="148" t="str">
        <f t="shared" si="12"/>
        <v/>
      </c>
      <c r="H37" s="441">
        <f t="shared" si="12"/>
        <v>1</v>
      </c>
      <c r="I37" s="441">
        <f t="shared" si="12"/>
        <v>2</v>
      </c>
      <c r="K37" s="389" t="s">
        <v>781</v>
      </c>
      <c r="M37" s="389"/>
      <c r="O37" s="482"/>
      <c r="P37" s="482"/>
      <c r="Q37" s="177">
        <f>IFERROR(WEEKNUM(DATE(Year,B36,H37)),"")</f>
        <v>18</v>
      </c>
      <c r="R37" s="20"/>
    </row>
    <row r="38" spans="1:18" ht="18.75" customHeight="1" x14ac:dyDescent="0.4">
      <c r="B38" s="389"/>
      <c r="C38" s="441">
        <f>I37+1</f>
        <v>3</v>
      </c>
      <c r="D38" s="167">
        <f t="shared" ref="D38:I40" si="13">C38+1</f>
        <v>4</v>
      </c>
      <c r="E38" s="167">
        <f t="shared" si="13"/>
        <v>5</v>
      </c>
      <c r="F38" s="148">
        <f t="shared" si="13"/>
        <v>6</v>
      </c>
      <c r="G38" s="148">
        <f t="shared" si="13"/>
        <v>7</v>
      </c>
      <c r="H38" s="155">
        <f t="shared" si="13"/>
        <v>8</v>
      </c>
      <c r="I38" s="155">
        <f t="shared" si="13"/>
        <v>9</v>
      </c>
      <c r="K38" s="389" t="s">
        <v>782</v>
      </c>
      <c r="M38" s="389"/>
      <c r="O38" s="482"/>
      <c r="P38" s="482"/>
      <c r="Q38" s="177">
        <f>IFERROR(WEEKNUM(DATE(Year,B36,H38)),"")</f>
        <v>19</v>
      </c>
      <c r="R38" s="20"/>
    </row>
    <row r="39" spans="1:18" ht="18.75" customHeight="1" x14ac:dyDescent="0.4">
      <c r="B39" s="389"/>
      <c r="C39" s="155">
        <f>I38+1</f>
        <v>10</v>
      </c>
      <c r="D39" s="155">
        <f t="shared" si="13"/>
        <v>11</v>
      </c>
      <c r="E39" s="155">
        <f t="shared" si="13"/>
        <v>12</v>
      </c>
      <c r="F39" s="155">
        <f t="shared" si="13"/>
        <v>13</v>
      </c>
      <c r="G39" s="155">
        <f t="shared" si="13"/>
        <v>14</v>
      </c>
      <c r="H39" s="155">
        <f t="shared" si="13"/>
        <v>15</v>
      </c>
      <c r="I39" s="155">
        <f t="shared" si="13"/>
        <v>16</v>
      </c>
      <c r="K39" s="295"/>
      <c r="M39" s="389"/>
      <c r="O39" s="482"/>
      <c r="P39" s="482"/>
      <c r="Q39" s="177">
        <f>IFERROR(WEEKNUM(DATE(Year,B36,H39)),"")</f>
        <v>20</v>
      </c>
      <c r="R39" s="20"/>
    </row>
    <row r="40" spans="1:18" ht="18.75" customHeight="1" x14ac:dyDescent="0.4">
      <c r="B40" s="389"/>
      <c r="C40" s="148">
        <f>I39+1</f>
        <v>17</v>
      </c>
      <c r="D40" s="148">
        <f t="shared" si="13"/>
        <v>18</v>
      </c>
      <c r="E40" s="148">
        <f t="shared" si="13"/>
        <v>19</v>
      </c>
      <c r="F40" s="420">
        <f t="shared" si="13"/>
        <v>20</v>
      </c>
      <c r="G40" s="148">
        <f t="shared" si="13"/>
        <v>21</v>
      </c>
      <c r="H40" s="148">
        <f t="shared" si="13"/>
        <v>22</v>
      </c>
      <c r="I40" s="148">
        <f t="shared" si="13"/>
        <v>23</v>
      </c>
      <c r="K40" s="389" t="s">
        <v>754</v>
      </c>
      <c r="M40" s="389"/>
      <c r="O40" s="482"/>
      <c r="P40" s="482"/>
      <c r="Q40" s="177">
        <f>IFERROR(WEEKNUM(DATE(Year,B36,H40)),"")</f>
        <v>21</v>
      </c>
      <c r="R40" s="20"/>
    </row>
    <row r="41" spans="1:18" ht="18.75" customHeight="1" x14ac:dyDescent="0.4">
      <c r="B41" s="389"/>
      <c r="C41" s="148">
        <f>I40+1</f>
        <v>24</v>
      </c>
      <c r="D41" s="148">
        <f t="shared" ref="D41:I42" si="14">IF(C41="","",IF(C41+1&gt;31,"",C41+1))</f>
        <v>25</v>
      </c>
      <c r="E41" s="148">
        <f t="shared" si="14"/>
        <v>26</v>
      </c>
      <c r="F41" s="148">
        <f t="shared" si="14"/>
        <v>27</v>
      </c>
      <c r="G41" s="148">
        <f t="shared" si="14"/>
        <v>28</v>
      </c>
      <c r="H41" s="148">
        <f t="shared" si="14"/>
        <v>29</v>
      </c>
      <c r="I41" s="154">
        <f t="shared" si="14"/>
        <v>30</v>
      </c>
      <c r="K41" s="389" t="s">
        <v>785</v>
      </c>
      <c r="M41" s="389"/>
      <c r="O41" s="482"/>
      <c r="P41" s="482"/>
      <c r="Q41" s="177">
        <f>IFERROR(WEEKNUM(DATE(Year,B36,H41)),"")</f>
        <v>22</v>
      </c>
      <c r="R41" s="20"/>
    </row>
    <row r="42" spans="1:18" ht="18.75" customHeight="1" x14ac:dyDescent="0.4">
      <c r="B42" s="389"/>
      <c r="C42" s="154">
        <f>IF(I41="","",IF(I41+1&gt;31,"",I41+1))</f>
        <v>31</v>
      </c>
      <c r="D42" s="148" t="str">
        <f t="shared" si="14"/>
        <v/>
      </c>
      <c r="E42" s="148" t="str">
        <f t="shared" si="14"/>
        <v/>
      </c>
      <c r="F42" s="148" t="str">
        <f t="shared" si="14"/>
        <v/>
      </c>
      <c r="G42" s="148" t="str">
        <f t="shared" si="14"/>
        <v/>
      </c>
      <c r="H42" s="148" t="str">
        <f t="shared" si="14"/>
        <v/>
      </c>
      <c r="I42" s="148" t="str">
        <f t="shared" si="14"/>
        <v/>
      </c>
      <c r="K42" s="389"/>
      <c r="M42" s="389"/>
      <c r="O42" s="482"/>
      <c r="P42" s="482"/>
      <c r="Q42" s="177" t="str">
        <f>IFERROR(WEEKNUM(DATE(Year,B36,H42)),"")</f>
        <v/>
      </c>
      <c r="R42" s="20"/>
    </row>
    <row r="43" spans="1:18" ht="9" customHeight="1" x14ac:dyDescent="0.4">
      <c r="C43" s="395"/>
      <c r="D43" s="395"/>
      <c r="E43" s="395"/>
      <c r="F43" s="395"/>
      <c r="G43" s="395"/>
      <c r="H43" s="395"/>
      <c r="I43" s="395"/>
      <c r="P43" s="144"/>
    </row>
    <row r="44" spans="1:18" ht="18.75" customHeight="1" x14ac:dyDescent="0.65">
      <c r="A44" s="5" t="s">
        <v>13</v>
      </c>
      <c r="B44" s="5">
        <f>VLOOKUP(A44,Sheet1!$B$4:$C$15,2,FALSE)</f>
        <v>6</v>
      </c>
      <c r="C44" s="396" t="s">
        <v>0</v>
      </c>
      <c r="D44" s="397" t="s">
        <v>1</v>
      </c>
      <c r="E44" s="397" t="s">
        <v>2</v>
      </c>
      <c r="F44" s="397" t="s">
        <v>3</v>
      </c>
      <c r="G44" s="397" t="s">
        <v>2</v>
      </c>
      <c r="H44" s="397" t="s">
        <v>4</v>
      </c>
      <c r="I44" s="398" t="s">
        <v>0</v>
      </c>
      <c r="K44" s="389"/>
      <c r="M44" s="389"/>
      <c r="O44" s="391"/>
      <c r="P44" s="144"/>
    </row>
    <row r="45" spans="1:18" ht="18.75" customHeight="1" x14ac:dyDescent="0.4">
      <c r="B45" s="389"/>
      <c r="C45" s="148" t="str">
        <f t="shared" ref="C45:I45" si="15">IF(B45&lt;&gt;"",B45+1,IF(COLUMN(A$3)&gt;=JunStart,1,""))</f>
        <v/>
      </c>
      <c r="D45" s="148">
        <f t="shared" si="15"/>
        <v>1</v>
      </c>
      <c r="E45" s="148">
        <f t="shared" si="15"/>
        <v>2</v>
      </c>
      <c r="F45" s="148">
        <f t="shared" si="15"/>
        <v>3</v>
      </c>
      <c r="G45" s="148">
        <f t="shared" si="15"/>
        <v>4</v>
      </c>
      <c r="H45" s="148">
        <f t="shared" si="15"/>
        <v>5</v>
      </c>
      <c r="I45" s="441">
        <f t="shared" si="15"/>
        <v>6</v>
      </c>
      <c r="K45" s="445" t="s">
        <v>801</v>
      </c>
      <c r="M45" s="389"/>
      <c r="O45" s="482"/>
      <c r="P45" s="482"/>
      <c r="Q45" s="177">
        <f>IFERROR(WEEKNUM(DATE(Year,B44,H45)),"")</f>
        <v>23</v>
      </c>
      <c r="R45" s="20"/>
    </row>
    <row r="46" spans="1:18" ht="18.75" customHeight="1" x14ac:dyDescent="0.4">
      <c r="B46" s="389"/>
      <c r="C46" s="441">
        <f>I45+1</f>
        <v>7</v>
      </c>
      <c r="D46" s="148">
        <f t="shared" ref="D46:I48" si="16">C46+1</f>
        <v>8</v>
      </c>
      <c r="E46" s="148">
        <f t="shared" si="16"/>
        <v>9</v>
      </c>
      <c r="F46" s="148">
        <f t="shared" si="16"/>
        <v>10</v>
      </c>
      <c r="G46" s="294">
        <f t="shared" si="16"/>
        <v>11</v>
      </c>
      <c r="H46" s="294">
        <f t="shared" si="16"/>
        <v>12</v>
      </c>
      <c r="I46" s="294">
        <f t="shared" si="16"/>
        <v>13</v>
      </c>
      <c r="K46" s="389" t="s">
        <v>786</v>
      </c>
      <c r="M46" s="389"/>
      <c r="O46" s="482"/>
      <c r="P46" s="482"/>
      <c r="Q46" s="177">
        <f>IFERROR(WEEKNUM(DATE(Year,B44,H46)),"")</f>
        <v>24</v>
      </c>
      <c r="R46" s="20"/>
    </row>
    <row r="47" spans="1:18" ht="18.75" customHeight="1" x14ac:dyDescent="0.4">
      <c r="B47" s="389"/>
      <c r="C47" s="155">
        <f>I46+1</f>
        <v>14</v>
      </c>
      <c r="D47" s="155">
        <f t="shared" si="16"/>
        <v>15</v>
      </c>
      <c r="E47" s="155">
        <f t="shared" si="16"/>
        <v>16</v>
      </c>
      <c r="F47" s="155">
        <f t="shared" si="16"/>
        <v>17</v>
      </c>
      <c r="G47" s="155">
        <f t="shared" si="16"/>
        <v>18</v>
      </c>
      <c r="H47" s="155">
        <f t="shared" si="16"/>
        <v>19</v>
      </c>
      <c r="I47" s="155">
        <f t="shared" si="16"/>
        <v>20</v>
      </c>
      <c r="K47" s="389" t="s">
        <v>802</v>
      </c>
      <c r="M47" s="389"/>
      <c r="O47" s="482"/>
      <c r="P47" s="482"/>
      <c r="Q47" s="177">
        <f>IFERROR(WEEKNUM(DATE(Year,B44,H47)),"")</f>
        <v>25</v>
      </c>
      <c r="R47" s="20"/>
    </row>
    <row r="48" spans="1:18" ht="18.75" customHeight="1" x14ac:dyDescent="0.4">
      <c r="B48" s="389"/>
      <c r="C48" s="155">
        <f>I47+1</f>
        <v>21</v>
      </c>
      <c r="D48" s="148">
        <f t="shared" si="16"/>
        <v>22</v>
      </c>
      <c r="E48" s="148">
        <f t="shared" si="16"/>
        <v>23</v>
      </c>
      <c r="F48" s="148">
        <f t="shared" si="16"/>
        <v>24</v>
      </c>
      <c r="G48" s="148">
        <f t="shared" si="16"/>
        <v>25</v>
      </c>
      <c r="H48" s="149">
        <f t="shared" si="16"/>
        <v>26</v>
      </c>
      <c r="I48" s="149">
        <f t="shared" si="16"/>
        <v>27</v>
      </c>
      <c r="K48" s="455"/>
      <c r="M48" s="389"/>
      <c r="O48" s="482"/>
      <c r="P48" s="482"/>
      <c r="Q48" s="177">
        <f>IFERROR(WEEKNUM(DATE(Year,B44,H48)),"")</f>
        <v>26</v>
      </c>
      <c r="R48" s="20"/>
    </row>
    <row r="49" spans="1:18" ht="18.75" customHeight="1" x14ac:dyDescent="0.4">
      <c r="B49" s="389"/>
      <c r="C49" s="149">
        <f>I48+1</f>
        <v>28</v>
      </c>
      <c r="D49" s="149">
        <f t="shared" ref="D49:I50" si="17">IF(C49="","",IF(C49+1&gt;30,"",C49+1))</f>
        <v>29</v>
      </c>
      <c r="E49" s="149">
        <f t="shared" si="17"/>
        <v>30</v>
      </c>
      <c r="F49" s="148" t="str">
        <f t="shared" si="17"/>
        <v/>
      </c>
      <c r="G49" s="148" t="str">
        <f t="shared" si="17"/>
        <v/>
      </c>
      <c r="H49" s="148" t="str">
        <f t="shared" si="17"/>
        <v/>
      </c>
      <c r="I49" s="148" t="str">
        <f t="shared" si="17"/>
        <v/>
      </c>
      <c r="K49" s="389"/>
      <c r="M49" s="389"/>
      <c r="O49" s="482"/>
      <c r="P49" s="482"/>
      <c r="Q49" s="177" t="str">
        <f>IFERROR(WEEKNUM(DATE(Year,B44,H49)),"")</f>
        <v/>
      </c>
      <c r="R49" s="20"/>
    </row>
    <row r="50" spans="1:18" ht="18.75" customHeight="1" x14ac:dyDescent="0.4">
      <c r="B50" s="389"/>
      <c r="C50" s="148"/>
      <c r="D50" s="148" t="str">
        <f t="shared" si="17"/>
        <v/>
      </c>
      <c r="E50" s="148" t="str">
        <f t="shared" si="17"/>
        <v/>
      </c>
      <c r="F50" s="148" t="str">
        <f t="shared" si="17"/>
        <v/>
      </c>
      <c r="G50" s="148" t="str">
        <f t="shared" si="17"/>
        <v/>
      </c>
      <c r="H50" s="148" t="str">
        <f t="shared" si="17"/>
        <v/>
      </c>
      <c r="I50" s="148" t="str">
        <f t="shared" si="17"/>
        <v/>
      </c>
      <c r="K50" s="389"/>
      <c r="M50" s="389"/>
      <c r="O50" s="482"/>
      <c r="P50" s="482"/>
      <c r="Q50" s="177" t="str">
        <f>IFERROR(WEEKNUM(DATE(Year,B44,H50)),"")</f>
        <v/>
      </c>
      <c r="R50" s="20"/>
    </row>
    <row r="51" spans="1:18" ht="9" customHeight="1" x14ac:dyDescent="0.4">
      <c r="C51" s="395"/>
      <c r="D51" s="395"/>
      <c r="E51" s="395"/>
      <c r="F51" s="395"/>
      <c r="G51" s="395"/>
      <c r="H51" s="395"/>
      <c r="I51" s="395"/>
      <c r="P51" s="144"/>
    </row>
    <row r="52" spans="1:18" ht="18.75" customHeight="1" x14ac:dyDescent="0.65">
      <c r="A52" s="5" t="s">
        <v>9</v>
      </c>
      <c r="B52" s="5">
        <f>VLOOKUP(A52,Sheet1!$B$4:$C$15,2,FALSE)</f>
        <v>7</v>
      </c>
      <c r="C52" s="396" t="s">
        <v>0</v>
      </c>
      <c r="D52" s="397" t="s">
        <v>1</v>
      </c>
      <c r="E52" s="397" t="s">
        <v>2</v>
      </c>
      <c r="F52" s="397" t="s">
        <v>3</v>
      </c>
      <c r="G52" s="397" t="s">
        <v>2</v>
      </c>
      <c r="H52" s="397" t="s">
        <v>4</v>
      </c>
      <c r="I52" s="398" t="s">
        <v>0</v>
      </c>
      <c r="K52" s="389"/>
      <c r="M52" s="389"/>
      <c r="O52" s="391"/>
      <c r="P52" s="144"/>
    </row>
    <row r="53" spans="1:18" ht="18.75" customHeight="1" x14ac:dyDescent="0.4">
      <c r="B53" s="389"/>
      <c r="C53" s="148" t="str">
        <f t="shared" ref="C53:I53" si="18">IF(B53&lt;&gt;"",B53+1,IF(COLUMN(A$3)&gt;=JulStart,1,""))</f>
        <v/>
      </c>
      <c r="D53" s="148" t="str">
        <f t="shared" si="18"/>
        <v/>
      </c>
      <c r="E53" s="148" t="str">
        <f t="shared" si="18"/>
        <v/>
      </c>
      <c r="F53" s="149">
        <f t="shared" si="18"/>
        <v>1</v>
      </c>
      <c r="G53" s="149">
        <f t="shared" si="18"/>
        <v>2</v>
      </c>
      <c r="H53" s="149">
        <f t="shared" si="18"/>
        <v>3</v>
      </c>
      <c r="I53" s="163">
        <f t="shared" si="18"/>
        <v>4</v>
      </c>
      <c r="K53" s="389"/>
      <c r="M53" s="389"/>
      <c r="O53" s="482"/>
      <c r="P53" s="485"/>
      <c r="Q53" s="177">
        <f>IFERROR(WEEKNUM(DATE(Year,B52,H53)),"")</f>
        <v>27</v>
      </c>
      <c r="R53" s="20"/>
    </row>
    <row r="54" spans="1:18" ht="18.75" customHeight="1" x14ac:dyDescent="0.4">
      <c r="B54" s="390"/>
      <c r="C54" s="163">
        <f>I53+1</f>
        <v>5</v>
      </c>
      <c r="D54" s="163">
        <f t="shared" ref="D54:I56" si="19">C54+1</f>
        <v>6</v>
      </c>
      <c r="E54" s="163">
        <f t="shared" si="19"/>
        <v>7</v>
      </c>
      <c r="F54" s="163">
        <f t="shared" si="19"/>
        <v>8</v>
      </c>
      <c r="G54" s="163">
        <f t="shared" si="19"/>
        <v>9</v>
      </c>
      <c r="H54" s="163">
        <f t="shared" si="19"/>
        <v>10</v>
      </c>
      <c r="I54" s="148">
        <f t="shared" si="19"/>
        <v>11</v>
      </c>
      <c r="K54" s="389"/>
      <c r="M54" s="390"/>
      <c r="O54" s="483"/>
      <c r="P54" s="484"/>
      <c r="Q54" s="177">
        <f>IFERROR(WEEKNUM(DATE(Year,B52,H54)),"")</f>
        <v>28</v>
      </c>
      <c r="R54" s="20"/>
    </row>
    <row r="55" spans="1:18" ht="18.75" customHeight="1" x14ac:dyDescent="0.4">
      <c r="B55" s="390"/>
      <c r="C55" s="148">
        <f>I54+1</f>
        <v>12</v>
      </c>
      <c r="D55" s="148">
        <f t="shared" si="19"/>
        <v>13</v>
      </c>
      <c r="E55" s="148">
        <f t="shared" si="19"/>
        <v>14</v>
      </c>
      <c r="F55" s="163">
        <f t="shared" si="19"/>
        <v>15</v>
      </c>
      <c r="G55" s="163">
        <f t="shared" si="19"/>
        <v>16</v>
      </c>
      <c r="H55" s="163">
        <f t="shared" si="19"/>
        <v>17</v>
      </c>
      <c r="I55" s="163">
        <f t="shared" si="19"/>
        <v>18</v>
      </c>
      <c r="K55" s="411" t="s">
        <v>787</v>
      </c>
      <c r="M55" s="390"/>
      <c r="O55" s="483"/>
      <c r="P55" s="484"/>
      <c r="Q55" s="177">
        <f>IFERROR(WEEKNUM(DATE(Year,B52,H55)),"")</f>
        <v>29</v>
      </c>
      <c r="R55" s="20"/>
    </row>
    <row r="56" spans="1:18" ht="18.75" customHeight="1" x14ac:dyDescent="0.4">
      <c r="B56" s="390"/>
      <c r="C56" s="163">
        <f>I55+1</f>
        <v>19</v>
      </c>
      <c r="D56" s="163">
        <f t="shared" si="19"/>
        <v>20</v>
      </c>
      <c r="E56" s="163">
        <f t="shared" si="19"/>
        <v>21</v>
      </c>
      <c r="F56" s="163">
        <f t="shared" si="19"/>
        <v>22</v>
      </c>
      <c r="G56" s="148">
        <f t="shared" si="19"/>
        <v>23</v>
      </c>
      <c r="H56" s="289">
        <f t="shared" si="19"/>
        <v>24</v>
      </c>
      <c r="I56" s="289">
        <f t="shared" si="19"/>
        <v>25</v>
      </c>
      <c r="K56" s="390" t="s">
        <v>784</v>
      </c>
      <c r="M56" s="389"/>
      <c r="O56" s="483"/>
      <c r="P56" s="484"/>
      <c r="Q56" s="177">
        <f>IFERROR(WEEKNUM(DATE(Year,B52,H56)),"")</f>
        <v>30</v>
      </c>
      <c r="R56" s="20"/>
    </row>
    <row r="57" spans="1:18" ht="18.75" customHeight="1" x14ac:dyDescent="0.4">
      <c r="B57" s="390"/>
      <c r="C57" s="148">
        <f>I56+1</f>
        <v>26</v>
      </c>
      <c r="D57" s="148">
        <f t="shared" ref="D57:I58" si="20">IF(C57="","",IF(C57+1&gt;31,"",C57+1))</f>
        <v>27</v>
      </c>
      <c r="E57" s="148">
        <f t="shared" si="20"/>
        <v>28</v>
      </c>
      <c r="F57" s="148">
        <f t="shared" si="20"/>
        <v>29</v>
      </c>
      <c r="G57" s="148">
        <f t="shared" si="20"/>
        <v>30</v>
      </c>
      <c r="H57" s="148">
        <f t="shared" si="20"/>
        <v>31</v>
      </c>
      <c r="I57" s="148" t="str">
        <f t="shared" si="20"/>
        <v/>
      </c>
      <c r="K57" s="390"/>
      <c r="M57" s="18"/>
      <c r="O57" s="483"/>
      <c r="P57" s="484"/>
      <c r="Q57" s="177">
        <f>IFERROR(WEEKNUM(DATE(Year,B52,H57)),"")</f>
        <v>31</v>
      </c>
      <c r="R57" s="20"/>
    </row>
    <row r="58" spans="1:18" ht="18.75" customHeight="1" x14ac:dyDescent="0.4">
      <c r="B58" s="390"/>
      <c r="C58" s="148" t="str">
        <f>IF(I57="","",IF(I57+1&gt;31,"",I57+1))</f>
        <v/>
      </c>
      <c r="D58" s="148" t="str">
        <f t="shared" si="20"/>
        <v/>
      </c>
      <c r="E58" s="148" t="str">
        <f t="shared" si="20"/>
        <v/>
      </c>
      <c r="F58" s="148" t="str">
        <f t="shared" si="20"/>
        <v/>
      </c>
      <c r="G58" s="148" t="str">
        <f t="shared" si="20"/>
        <v/>
      </c>
      <c r="H58" s="148" t="str">
        <f t="shared" si="20"/>
        <v/>
      </c>
      <c r="I58" s="148" t="str">
        <f t="shared" si="20"/>
        <v/>
      </c>
      <c r="K58" s="390"/>
      <c r="M58" s="390"/>
      <c r="O58" s="483"/>
      <c r="P58" s="484"/>
      <c r="Q58" s="177" t="str">
        <f>IFERROR(WEEKNUM(DATE(Year,B52,H58)),"")</f>
        <v/>
      </c>
      <c r="R58" s="20"/>
    </row>
    <row r="59" spans="1:18" ht="9" customHeight="1" x14ac:dyDescent="0.4">
      <c r="C59" s="395"/>
      <c r="D59" s="395"/>
      <c r="E59" s="395"/>
      <c r="F59" s="395"/>
      <c r="G59" s="395"/>
      <c r="H59" s="395"/>
      <c r="I59" s="395"/>
      <c r="P59" s="144"/>
    </row>
    <row r="60" spans="1:18" ht="18.75" customHeight="1" x14ac:dyDescent="0.65">
      <c r="A60" s="5" t="s">
        <v>10</v>
      </c>
      <c r="B60" s="5">
        <f>VLOOKUP(A60,Sheet1!$B$4:$C$15,2,FALSE)</f>
        <v>8</v>
      </c>
      <c r="C60" s="396" t="s">
        <v>0</v>
      </c>
      <c r="D60" s="397" t="s">
        <v>1</v>
      </c>
      <c r="E60" s="397" t="s">
        <v>2</v>
      </c>
      <c r="F60" s="397" t="s">
        <v>3</v>
      </c>
      <c r="G60" s="397" t="s">
        <v>2</v>
      </c>
      <c r="H60" s="397" t="s">
        <v>4</v>
      </c>
      <c r="I60" s="398" t="s">
        <v>0</v>
      </c>
      <c r="K60" s="389"/>
      <c r="M60" s="389"/>
      <c r="O60" s="391"/>
      <c r="P60" s="144"/>
    </row>
    <row r="61" spans="1:18" ht="18.75" customHeight="1" x14ac:dyDescent="0.4">
      <c r="B61" s="389"/>
      <c r="C61" s="148" t="str">
        <f t="shared" ref="C61:I61" si="21">IF(B61&lt;&gt;"",B61+1,IF(COLUMN(A$3)&gt;=AugStart,1,""))</f>
        <v/>
      </c>
      <c r="D61" s="148" t="str">
        <f t="shared" si="21"/>
        <v/>
      </c>
      <c r="E61" s="148" t="str">
        <f t="shared" si="21"/>
        <v/>
      </c>
      <c r="F61" s="148" t="str">
        <f t="shared" si="21"/>
        <v/>
      </c>
      <c r="G61" s="148" t="str">
        <f t="shared" si="21"/>
        <v/>
      </c>
      <c r="H61" s="148" t="str">
        <f t="shared" si="21"/>
        <v/>
      </c>
      <c r="I61" s="148">
        <f t="shared" si="21"/>
        <v>1</v>
      </c>
      <c r="K61" s="389"/>
      <c r="M61" s="20"/>
      <c r="O61" s="482"/>
      <c r="P61" s="485"/>
      <c r="Q61" s="177" t="str">
        <f>IFERROR(WEEKNUM(DATE(Year,B60,H61)),"")</f>
        <v/>
      </c>
      <c r="R61" s="20"/>
    </row>
    <row r="62" spans="1:18" ht="18.75" customHeight="1" x14ac:dyDescent="0.4">
      <c r="B62" s="390"/>
      <c r="C62" s="148">
        <f>I61+1</f>
        <v>2</v>
      </c>
      <c r="D62" s="148">
        <f t="shared" ref="D62:I64" si="22">C62+1</f>
        <v>3</v>
      </c>
      <c r="E62" s="148">
        <f t="shared" si="22"/>
        <v>4</v>
      </c>
      <c r="F62" s="148">
        <f t="shared" si="22"/>
        <v>5</v>
      </c>
      <c r="G62" s="148">
        <f t="shared" si="22"/>
        <v>6</v>
      </c>
      <c r="H62" s="148">
        <f t="shared" si="22"/>
        <v>7</v>
      </c>
      <c r="I62" s="148">
        <f t="shared" si="22"/>
        <v>8</v>
      </c>
      <c r="K62" s="390"/>
      <c r="M62" s="390"/>
      <c r="O62" s="483"/>
      <c r="P62" s="484"/>
      <c r="Q62" s="177">
        <f>IFERROR(WEEKNUM(DATE(Year,B60,H62)),"")</f>
        <v>32</v>
      </c>
      <c r="R62" s="20"/>
    </row>
    <row r="63" spans="1:18" ht="18.75" customHeight="1" x14ac:dyDescent="0.4">
      <c r="B63" s="390"/>
      <c r="C63" s="148">
        <f>I62+1</f>
        <v>9</v>
      </c>
      <c r="D63" s="148">
        <f t="shared" si="22"/>
        <v>10</v>
      </c>
      <c r="E63" s="155">
        <f t="shared" si="22"/>
        <v>11</v>
      </c>
      <c r="F63" s="155">
        <f t="shared" si="22"/>
        <v>12</v>
      </c>
      <c r="G63" s="155">
        <f t="shared" si="22"/>
        <v>13</v>
      </c>
      <c r="H63" s="155">
        <f t="shared" si="22"/>
        <v>14</v>
      </c>
      <c r="I63" s="155">
        <f t="shared" si="22"/>
        <v>15</v>
      </c>
      <c r="K63" s="390"/>
      <c r="M63" s="389"/>
      <c r="O63" s="483"/>
      <c r="P63" s="484"/>
      <c r="Q63" s="177">
        <f>IFERROR(WEEKNUM(DATE(Year,B60,H63)),"")</f>
        <v>33</v>
      </c>
      <c r="R63" s="20"/>
    </row>
    <row r="64" spans="1:18" ht="18.75" customHeight="1" x14ac:dyDescent="0.4">
      <c r="B64" s="390"/>
      <c r="C64" s="155">
        <f>I63+1</f>
        <v>16</v>
      </c>
      <c r="D64" s="155">
        <f t="shared" si="22"/>
        <v>17</v>
      </c>
      <c r="E64" s="148">
        <f t="shared" si="22"/>
        <v>18</v>
      </c>
      <c r="F64" s="148">
        <f t="shared" si="22"/>
        <v>19</v>
      </c>
      <c r="G64" s="148">
        <f t="shared" si="22"/>
        <v>20</v>
      </c>
      <c r="H64" s="154">
        <f t="shared" si="22"/>
        <v>21</v>
      </c>
      <c r="I64" s="154">
        <f t="shared" si="22"/>
        <v>22</v>
      </c>
      <c r="K64" s="390" t="s">
        <v>784</v>
      </c>
      <c r="M64" s="390"/>
      <c r="O64" s="483"/>
      <c r="P64" s="484"/>
      <c r="Q64" s="177">
        <f>IFERROR(WEEKNUM(DATE(Year,B60,H64)),"")</f>
        <v>34</v>
      </c>
      <c r="R64" s="20"/>
    </row>
    <row r="65" spans="1:18" ht="18.75" customHeight="1" x14ac:dyDescent="0.4">
      <c r="B65" s="390"/>
      <c r="C65" s="148">
        <f>I64+1</f>
        <v>23</v>
      </c>
      <c r="D65" s="163">
        <f t="shared" ref="D65:I66" si="23">IF(C65="","",IF(C65+1&gt;31,"",C65+1))</f>
        <v>24</v>
      </c>
      <c r="E65" s="163">
        <f t="shared" si="23"/>
        <v>25</v>
      </c>
      <c r="F65" s="163">
        <f t="shared" si="23"/>
        <v>26</v>
      </c>
      <c r="G65" s="163">
        <f t="shared" si="23"/>
        <v>27</v>
      </c>
      <c r="H65" s="163">
        <f t="shared" si="23"/>
        <v>28</v>
      </c>
      <c r="I65" s="163">
        <f t="shared" si="23"/>
        <v>29</v>
      </c>
      <c r="K65" s="390" t="s">
        <v>788</v>
      </c>
      <c r="M65" s="390"/>
      <c r="O65" s="483"/>
      <c r="P65" s="484"/>
      <c r="Q65" s="177">
        <f>IFERROR(WEEKNUM(DATE(Year,B60,H65)),"")</f>
        <v>35</v>
      </c>
      <c r="R65" s="20"/>
    </row>
    <row r="66" spans="1:18" ht="18.75" customHeight="1" x14ac:dyDescent="0.4">
      <c r="B66" s="389"/>
      <c r="C66" s="163">
        <f>IF(I65="","",IF(I65+1&gt;31,"",I65+1))</f>
        <v>30</v>
      </c>
      <c r="D66" s="163">
        <f t="shared" si="23"/>
        <v>31</v>
      </c>
      <c r="E66" s="148" t="str">
        <f t="shared" si="23"/>
        <v/>
      </c>
      <c r="F66" s="148" t="str">
        <f t="shared" si="23"/>
        <v/>
      </c>
      <c r="G66" s="148" t="str">
        <f t="shared" si="23"/>
        <v/>
      </c>
      <c r="H66" s="148" t="str">
        <f t="shared" si="23"/>
        <v/>
      </c>
      <c r="I66" s="148" t="str">
        <f t="shared" si="23"/>
        <v/>
      </c>
      <c r="K66" s="389"/>
      <c r="M66" s="389"/>
      <c r="O66" s="482"/>
      <c r="P66" s="482"/>
      <c r="Q66" s="177" t="str">
        <f>IFERROR(WEEKNUM(DATE(Year,B60,H66)),"")</f>
        <v/>
      </c>
      <c r="R66" s="20"/>
    </row>
    <row r="67" spans="1:18" ht="9" customHeight="1" x14ac:dyDescent="0.4">
      <c r="C67" s="395"/>
      <c r="D67" s="395"/>
      <c r="E67" s="395"/>
      <c r="F67" s="395"/>
      <c r="G67" s="395"/>
      <c r="H67" s="395"/>
      <c r="I67" s="395"/>
      <c r="P67" s="144"/>
    </row>
    <row r="68" spans="1:18" ht="18.75" customHeight="1" x14ac:dyDescent="0.65">
      <c r="A68" s="5" t="s">
        <v>11</v>
      </c>
      <c r="B68" s="5">
        <f>VLOOKUP(A68,Sheet1!$B$4:$C$15,2,FALSE)</f>
        <v>9</v>
      </c>
      <c r="C68" s="396" t="s">
        <v>0</v>
      </c>
      <c r="D68" s="397" t="s">
        <v>1</v>
      </c>
      <c r="E68" s="397" t="s">
        <v>2</v>
      </c>
      <c r="F68" s="397" t="s">
        <v>3</v>
      </c>
      <c r="G68" s="397" t="s">
        <v>2</v>
      </c>
      <c r="H68" s="397" t="s">
        <v>4</v>
      </c>
      <c r="I68" s="398" t="s">
        <v>0</v>
      </c>
      <c r="K68" s="389"/>
      <c r="M68" s="389"/>
      <c r="O68" s="391"/>
      <c r="P68" s="144"/>
    </row>
    <row r="69" spans="1:18" ht="18.75" customHeight="1" x14ac:dyDescent="0.4">
      <c r="B69" s="389"/>
      <c r="C69" s="148" t="str">
        <f t="shared" ref="C69:I69" si="24">IF(B69&lt;&gt;"",B69+1,IF(COLUMN(A$3)&gt;=SepStart,1,""))</f>
        <v/>
      </c>
      <c r="D69" s="148" t="str">
        <f t="shared" si="24"/>
        <v/>
      </c>
      <c r="E69" s="148">
        <f t="shared" si="24"/>
        <v>1</v>
      </c>
      <c r="F69" s="148">
        <f t="shared" si="24"/>
        <v>2</v>
      </c>
      <c r="G69" s="163">
        <f t="shared" si="24"/>
        <v>3</v>
      </c>
      <c r="H69" s="163">
        <f t="shared" si="24"/>
        <v>4</v>
      </c>
      <c r="I69" s="163">
        <f t="shared" si="24"/>
        <v>5</v>
      </c>
      <c r="K69" s="389" t="s">
        <v>789</v>
      </c>
      <c r="M69" s="389"/>
      <c r="O69" s="482"/>
      <c r="P69" s="482"/>
      <c r="Q69" s="177">
        <f>IFERROR(WEEKNUM(DATE(Year,B68,H69)),"")</f>
        <v>36</v>
      </c>
      <c r="R69" s="20"/>
    </row>
    <row r="70" spans="1:18" ht="18.75" customHeight="1" x14ac:dyDescent="0.4">
      <c r="B70" s="389"/>
      <c r="C70" s="163">
        <f>I69+1</f>
        <v>6</v>
      </c>
      <c r="D70" s="163">
        <f t="shared" ref="D70:I72" si="25">C70+1</f>
        <v>7</v>
      </c>
      <c r="E70" s="163">
        <f t="shared" si="25"/>
        <v>8</v>
      </c>
      <c r="F70" s="163">
        <f t="shared" si="25"/>
        <v>9</v>
      </c>
      <c r="G70" s="163">
        <f t="shared" si="25"/>
        <v>10</v>
      </c>
      <c r="H70" s="161">
        <f t="shared" si="25"/>
        <v>11</v>
      </c>
      <c r="I70" s="161">
        <f t="shared" si="25"/>
        <v>12</v>
      </c>
      <c r="K70" s="389" t="s">
        <v>790</v>
      </c>
      <c r="M70" s="389"/>
      <c r="O70" s="482"/>
      <c r="P70" s="482"/>
      <c r="Q70" s="177">
        <f>IFERROR(WEEKNUM(DATE(Year,B68,H70)),"")</f>
        <v>37</v>
      </c>
      <c r="R70" s="20"/>
    </row>
    <row r="71" spans="1:18" ht="18.75" customHeight="1" x14ac:dyDescent="0.4">
      <c r="B71" s="389"/>
      <c r="C71" s="161">
        <f>I70+1</f>
        <v>13</v>
      </c>
      <c r="D71" s="161">
        <f t="shared" si="25"/>
        <v>14</v>
      </c>
      <c r="E71" s="161">
        <f t="shared" si="25"/>
        <v>15</v>
      </c>
      <c r="F71" s="161">
        <f t="shared" si="25"/>
        <v>16</v>
      </c>
      <c r="G71" s="161">
        <f t="shared" si="25"/>
        <v>17</v>
      </c>
      <c r="H71" s="161">
        <f t="shared" si="25"/>
        <v>18</v>
      </c>
      <c r="I71" s="289">
        <f t="shared" si="25"/>
        <v>19</v>
      </c>
      <c r="K71" s="389" t="s">
        <v>784</v>
      </c>
      <c r="M71" s="390"/>
      <c r="O71" s="482"/>
      <c r="P71" s="482"/>
      <c r="Q71" s="177">
        <f>IFERROR(WEEKNUM(DATE(Year,B68,H71)),"")</f>
        <v>38</v>
      </c>
      <c r="R71" s="20"/>
    </row>
    <row r="72" spans="1:18" ht="18.75" customHeight="1" x14ac:dyDescent="0.4">
      <c r="B72" s="389"/>
      <c r="C72" s="289">
        <f>I71+1</f>
        <v>20</v>
      </c>
      <c r="D72" s="163">
        <f t="shared" si="25"/>
        <v>21</v>
      </c>
      <c r="E72" s="163">
        <f t="shared" si="25"/>
        <v>22</v>
      </c>
      <c r="F72" s="163">
        <f t="shared" si="25"/>
        <v>23</v>
      </c>
      <c r="G72" s="163">
        <f t="shared" si="25"/>
        <v>24</v>
      </c>
      <c r="H72" s="163">
        <f t="shared" si="25"/>
        <v>25</v>
      </c>
      <c r="I72" s="163">
        <f t="shared" si="25"/>
        <v>26</v>
      </c>
      <c r="K72" s="389" t="s">
        <v>791</v>
      </c>
      <c r="M72" s="389"/>
      <c r="O72" s="482"/>
      <c r="P72" s="482"/>
      <c r="Q72" s="177">
        <f>IFERROR(WEEKNUM(DATE(Year,B68,H72)),"")</f>
        <v>39</v>
      </c>
      <c r="R72" s="20"/>
    </row>
    <row r="73" spans="1:18" ht="18.75" customHeight="1" x14ac:dyDescent="0.4">
      <c r="B73" s="389"/>
      <c r="C73" s="163">
        <f>I72+1</f>
        <v>27</v>
      </c>
      <c r="D73" s="163">
        <f t="shared" ref="D73:I74" si="26">IF(C73="","",IF(C73+1&gt;30,"",C73+1))</f>
        <v>28</v>
      </c>
      <c r="E73" s="148">
        <f t="shared" si="26"/>
        <v>29</v>
      </c>
      <c r="F73" s="148">
        <f t="shared" si="26"/>
        <v>30</v>
      </c>
      <c r="G73" s="148" t="str">
        <f t="shared" si="26"/>
        <v/>
      </c>
      <c r="H73" s="148" t="str">
        <f t="shared" si="26"/>
        <v/>
      </c>
      <c r="I73" s="148" t="str">
        <f t="shared" si="26"/>
        <v/>
      </c>
      <c r="K73" s="389"/>
      <c r="M73" s="20"/>
      <c r="O73" s="482"/>
      <c r="P73" s="482"/>
      <c r="Q73" s="177" t="str">
        <f>IFERROR(WEEKNUM(DATE(Year,B68,H73)),"")</f>
        <v/>
      </c>
      <c r="R73" s="20"/>
    </row>
    <row r="74" spans="1:18" ht="18.75" customHeight="1" x14ac:dyDescent="0.4">
      <c r="B74" s="389"/>
      <c r="C74" s="148" t="str">
        <f>IF(I73="","",IF(I73+1&gt;31,"",I73+1))</f>
        <v/>
      </c>
      <c r="D74" s="148" t="str">
        <f t="shared" si="26"/>
        <v/>
      </c>
      <c r="E74" s="148" t="str">
        <f t="shared" si="26"/>
        <v/>
      </c>
      <c r="F74" s="148" t="str">
        <f t="shared" si="26"/>
        <v/>
      </c>
      <c r="G74" s="148" t="str">
        <f t="shared" si="26"/>
        <v/>
      </c>
      <c r="H74" s="148" t="str">
        <f t="shared" si="26"/>
        <v/>
      </c>
      <c r="I74" s="148" t="str">
        <f t="shared" si="26"/>
        <v/>
      </c>
      <c r="K74" s="389"/>
      <c r="M74" s="389"/>
      <c r="O74" s="482"/>
      <c r="P74" s="482"/>
      <c r="Q74" s="177" t="str">
        <f>IFERROR(WEEKNUM(DATE(Year,B68,H74)),"")</f>
        <v/>
      </c>
      <c r="R74" s="20"/>
    </row>
    <row r="75" spans="1:18" ht="9" customHeight="1" x14ac:dyDescent="0.4">
      <c r="C75" s="395"/>
      <c r="D75" s="395"/>
      <c r="E75" s="395"/>
      <c r="F75" s="395"/>
      <c r="G75" s="395"/>
      <c r="H75" s="395"/>
      <c r="I75" s="395"/>
      <c r="P75" s="144"/>
    </row>
    <row r="76" spans="1:18" ht="18.75" customHeight="1" x14ac:dyDescent="0.65">
      <c r="A76" s="5" t="s">
        <v>14</v>
      </c>
      <c r="B76" s="5">
        <f>VLOOKUP(A76,Sheet1!$B$4:$C$15,2,FALSE)</f>
        <v>10</v>
      </c>
      <c r="C76" s="396" t="s">
        <v>0</v>
      </c>
      <c r="D76" s="397" t="s">
        <v>1</v>
      </c>
      <c r="E76" s="397" t="s">
        <v>2</v>
      </c>
      <c r="F76" s="397" t="s">
        <v>3</v>
      </c>
      <c r="G76" s="397" t="s">
        <v>2</v>
      </c>
      <c r="H76" s="397" t="s">
        <v>4</v>
      </c>
      <c r="I76" s="398" t="s">
        <v>0</v>
      </c>
      <c r="K76" s="389"/>
      <c r="M76" s="389"/>
      <c r="O76" s="391"/>
      <c r="P76" s="144"/>
    </row>
    <row r="77" spans="1:18" ht="18.75" customHeight="1" x14ac:dyDescent="0.4">
      <c r="B77" s="389"/>
      <c r="C77" s="148" t="str">
        <f t="shared" ref="C77:I77" si="27">IF(B77&lt;&gt;"",B77+1,IF(COLUMN(A$3)&gt;=OctStart,1,""))</f>
        <v/>
      </c>
      <c r="D77" s="148" t="str">
        <f t="shared" si="27"/>
        <v/>
      </c>
      <c r="E77" s="148" t="str">
        <f t="shared" si="27"/>
        <v/>
      </c>
      <c r="F77" s="148" t="str">
        <f t="shared" si="27"/>
        <v/>
      </c>
      <c r="G77" s="148">
        <f t="shared" si="27"/>
        <v>1</v>
      </c>
      <c r="H77" s="148">
        <f t="shared" si="27"/>
        <v>2</v>
      </c>
      <c r="I77" s="148">
        <f t="shared" si="27"/>
        <v>3</v>
      </c>
      <c r="K77" s="389"/>
      <c r="M77" s="389"/>
      <c r="O77" s="482"/>
      <c r="P77" s="482"/>
      <c r="Q77" s="177">
        <f>IFERROR(WEEKNUM(DATE(Year,B76,H77)),"")</f>
        <v>40</v>
      </c>
      <c r="R77" s="20"/>
    </row>
    <row r="78" spans="1:18" ht="18.75" customHeight="1" x14ac:dyDescent="0.4">
      <c r="B78" s="389"/>
      <c r="C78" s="148">
        <f>I77+1</f>
        <v>4</v>
      </c>
      <c r="D78" s="148">
        <f t="shared" ref="D78:I80" si="28">C78+1</f>
        <v>5</v>
      </c>
      <c r="E78" s="148">
        <f t="shared" si="28"/>
        <v>6</v>
      </c>
      <c r="F78" s="148">
        <f t="shared" si="28"/>
        <v>7</v>
      </c>
      <c r="G78" s="148">
        <f t="shared" si="28"/>
        <v>8</v>
      </c>
      <c r="H78" s="148">
        <f t="shared" si="28"/>
        <v>9</v>
      </c>
      <c r="I78" s="148">
        <f t="shared" si="28"/>
        <v>10</v>
      </c>
      <c r="K78" s="389"/>
      <c r="M78" s="389"/>
      <c r="O78" s="482"/>
      <c r="P78" s="482"/>
      <c r="Q78" s="177">
        <f>IFERROR(WEEKNUM(DATE(Year,B76,H78)),"")</f>
        <v>41</v>
      </c>
      <c r="R78" s="20"/>
    </row>
    <row r="79" spans="1:18" ht="18.75" customHeight="1" x14ac:dyDescent="0.4">
      <c r="B79" s="389"/>
      <c r="C79" s="148">
        <f>I78+1</f>
        <v>11</v>
      </c>
      <c r="D79" s="148">
        <f t="shared" si="28"/>
        <v>12</v>
      </c>
      <c r="E79" s="148">
        <f t="shared" si="28"/>
        <v>13</v>
      </c>
      <c r="F79" s="148">
        <f t="shared" si="28"/>
        <v>14</v>
      </c>
      <c r="G79" s="148">
        <f t="shared" si="28"/>
        <v>15</v>
      </c>
      <c r="H79" s="148">
        <f t="shared" si="28"/>
        <v>16</v>
      </c>
      <c r="I79" s="148">
        <f t="shared" si="28"/>
        <v>17</v>
      </c>
      <c r="K79" s="389"/>
      <c r="M79" s="21"/>
      <c r="O79" s="482"/>
      <c r="P79" s="482"/>
      <c r="Q79" s="177">
        <f>IFERROR(WEEKNUM(DATE(Year,B76,H79)),"")</f>
        <v>42</v>
      </c>
      <c r="R79" s="20"/>
    </row>
    <row r="80" spans="1:18" ht="18.75" customHeight="1" x14ac:dyDescent="0.4">
      <c r="B80" s="389"/>
      <c r="C80" s="148">
        <f>I79+1</f>
        <v>18</v>
      </c>
      <c r="D80" s="148">
        <f t="shared" si="28"/>
        <v>19</v>
      </c>
      <c r="E80" s="148">
        <f t="shared" si="28"/>
        <v>20</v>
      </c>
      <c r="F80" s="148">
        <f t="shared" si="28"/>
        <v>21</v>
      </c>
      <c r="G80" s="148">
        <f t="shared" si="28"/>
        <v>22</v>
      </c>
      <c r="H80" s="154">
        <f t="shared" si="28"/>
        <v>23</v>
      </c>
      <c r="I80" s="154">
        <f t="shared" si="28"/>
        <v>24</v>
      </c>
      <c r="J80" s="365"/>
      <c r="K80" s="442" t="s">
        <v>784</v>
      </c>
      <c r="M80" s="390"/>
      <c r="O80" s="482"/>
      <c r="P80" s="482"/>
      <c r="Q80" s="177">
        <f>IFERROR(WEEKNUM(DATE(Year,B76,H80)),"")</f>
        <v>43</v>
      </c>
      <c r="R80" s="20"/>
    </row>
    <row r="81" spans="1:18" ht="18.75" customHeight="1" x14ac:dyDescent="0.4">
      <c r="B81" s="389"/>
      <c r="C81" s="148">
        <f>I80+1</f>
        <v>25</v>
      </c>
      <c r="D81" s="148">
        <f t="shared" ref="D81:I82" si="29">IF(C81="","",IF(C81+1&gt;31,"",C81+1))</f>
        <v>26</v>
      </c>
      <c r="E81" s="148">
        <f t="shared" si="29"/>
        <v>27</v>
      </c>
      <c r="F81" s="148">
        <f t="shared" si="29"/>
        <v>28</v>
      </c>
      <c r="G81" s="148">
        <f t="shared" si="29"/>
        <v>29</v>
      </c>
      <c r="H81" s="148">
        <f t="shared" si="29"/>
        <v>30</v>
      </c>
      <c r="I81" s="148">
        <f t="shared" si="29"/>
        <v>31</v>
      </c>
      <c r="K81" s="389"/>
      <c r="M81" s="389"/>
      <c r="O81" s="482"/>
      <c r="P81" s="482"/>
      <c r="Q81" s="177">
        <f>IFERROR(WEEKNUM(DATE(Year,B76,H81)),"")</f>
        <v>44</v>
      </c>
      <c r="R81" s="20"/>
    </row>
    <row r="82" spans="1:18" ht="18.75" customHeight="1" x14ac:dyDescent="0.4">
      <c r="B82" s="389"/>
      <c r="C82" s="148" t="str">
        <f>IF(I81="","",IF(I81+1&gt;31,"",I81+1))</f>
        <v/>
      </c>
      <c r="D82" s="148" t="str">
        <f t="shared" si="29"/>
        <v/>
      </c>
      <c r="E82" s="148" t="str">
        <f t="shared" si="29"/>
        <v/>
      </c>
      <c r="F82" s="148" t="str">
        <f t="shared" si="29"/>
        <v/>
      </c>
      <c r="G82" s="148" t="str">
        <f t="shared" si="29"/>
        <v/>
      </c>
      <c r="H82" s="148" t="str">
        <f t="shared" si="29"/>
        <v/>
      </c>
      <c r="I82" s="148" t="str">
        <f t="shared" si="29"/>
        <v/>
      </c>
      <c r="K82" s="389"/>
      <c r="M82" s="389"/>
      <c r="O82" s="482"/>
      <c r="P82" s="482"/>
      <c r="Q82" s="177" t="str">
        <f>IFERROR(WEEKNUM(DATE(Year,B76,H82)),"")</f>
        <v/>
      </c>
      <c r="R82" s="20"/>
    </row>
    <row r="83" spans="1:18" ht="9" customHeight="1" x14ac:dyDescent="0.4">
      <c r="C83" s="395"/>
      <c r="D83" s="395"/>
      <c r="E83" s="395"/>
      <c r="F83" s="395"/>
      <c r="G83" s="395"/>
      <c r="H83" s="395"/>
      <c r="I83" s="395"/>
      <c r="P83" s="144"/>
      <c r="R83" s="20"/>
    </row>
    <row r="84" spans="1:18" ht="18.75" customHeight="1" x14ac:dyDescent="0.65">
      <c r="A84" s="5" t="s">
        <v>15</v>
      </c>
      <c r="B84" s="5">
        <f>VLOOKUP(A84,Sheet1!$B$4:$C$15,2,FALSE)</f>
        <v>11</v>
      </c>
      <c r="C84" s="396" t="s">
        <v>0</v>
      </c>
      <c r="D84" s="397" t="s">
        <v>1</v>
      </c>
      <c r="E84" s="397" t="s">
        <v>2</v>
      </c>
      <c r="F84" s="397" t="s">
        <v>3</v>
      </c>
      <c r="G84" s="397" t="s">
        <v>2</v>
      </c>
      <c r="H84" s="397" t="s">
        <v>4</v>
      </c>
      <c r="I84" s="398" t="s">
        <v>0</v>
      </c>
      <c r="K84" s="389"/>
      <c r="M84" s="389"/>
      <c r="O84" s="391"/>
      <c r="P84" s="144"/>
    </row>
    <row r="85" spans="1:18" ht="18.75" customHeight="1" x14ac:dyDescent="0.4">
      <c r="B85" s="389"/>
      <c r="C85" s="148">
        <f t="shared" ref="C85:I85" si="30">IF(B85&lt;&gt;"",B85+1,IF(COLUMN(A$3)&gt;=NovStart,1,""))</f>
        <v>1</v>
      </c>
      <c r="D85" s="148">
        <f t="shared" si="30"/>
        <v>2</v>
      </c>
      <c r="E85" s="148">
        <f t="shared" si="30"/>
        <v>3</v>
      </c>
      <c r="F85" s="148">
        <f t="shared" si="30"/>
        <v>4</v>
      </c>
      <c r="G85" s="148">
        <f t="shared" si="30"/>
        <v>5</v>
      </c>
      <c r="H85" s="148">
        <f t="shared" si="30"/>
        <v>6</v>
      </c>
      <c r="I85" s="148">
        <f t="shared" si="30"/>
        <v>7</v>
      </c>
      <c r="K85" s="389"/>
      <c r="M85" s="389"/>
      <c r="O85" s="482"/>
      <c r="P85" s="482"/>
      <c r="Q85" s="177">
        <f>IFERROR(WEEKNUM(DATE(Year,B84,H85)),"")</f>
        <v>45</v>
      </c>
      <c r="R85" s="20"/>
    </row>
    <row r="86" spans="1:18" ht="18.75" customHeight="1" x14ac:dyDescent="0.4">
      <c r="B86" s="389"/>
      <c r="C86" s="148">
        <f>I85+1</f>
        <v>8</v>
      </c>
      <c r="D86" s="148">
        <f t="shared" ref="D86:I88" si="31">C86+1</f>
        <v>9</v>
      </c>
      <c r="E86" s="148">
        <f t="shared" si="31"/>
        <v>10</v>
      </c>
      <c r="F86" s="148">
        <f t="shared" si="31"/>
        <v>11</v>
      </c>
      <c r="G86" s="148">
        <f t="shared" si="31"/>
        <v>12</v>
      </c>
      <c r="H86" s="148">
        <f t="shared" si="31"/>
        <v>13</v>
      </c>
      <c r="I86" s="148">
        <f t="shared" si="31"/>
        <v>14</v>
      </c>
      <c r="K86" s="389"/>
      <c r="M86" s="389"/>
      <c r="O86" s="482"/>
      <c r="P86" s="482"/>
      <c r="Q86" s="177">
        <f>IFERROR(WEEKNUM(DATE(Year,B84,H86)),"")</f>
        <v>46</v>
      </c>
      <c r="R86" s="20"/>
    </row>
    <row r="87" spans="1:18" ht="18.75" customHeight="1" x14ac:dyDescent="0.4">
      <c r="B87" s="389"/>
      <c r="C87" s="148">
        <f>I86+1</f>
        <v>15</v>
      </c>
      <c r="D87" s="148">
        <f t="shared" si="31"/>
        <v>16</v>
      </c>
      <c r="E87" s="148">
        <f t="shared" si="31"/>
        <v>17</v>
      </c>
      <c r="F87" s="148">
        <f t="shared" si="31"/>
        <v>18</v>
      </c>
      <c r="G87" s="148">
        <f t="shared" si="31"/>
        <v>19</v>
      </c>
      <c r="H87" s="154">
        <f t="shared" si="31"/>
        <v>20</v>
      </c>
      <c r="I87" s="154">
        <f t="shared" si="31"/>
        <v>21</v>
      </c>
      <c r="K87" s="442" t="s">
        <v>784</v>
      </c>
      <c r="M87" s="389"/>
      <c r="O87" s="482"/>
      <c r="P87" s="482"/>
      <c r="Q87" s="177">
        <f>IFERROR(WEEKNUM(DATE(Year,B84,H87)),"")</f>
        <v>47</v>
      </c>
      <c r="R87" s="20"/>
    </row>
    <row r="88" spans="1:18" ht="18.75" customHeight="1" x14ac:dyDescent="0.4">
      <c r="B88" s="389"/>
      <c r="C88" s="148">
        <f>I87+1</f>
        <v>22</v>
      </c>
      <c r="D88" s="148">
        <f t="shared" si="31"/>
        <v>23</v>
      </c>
      <c r="E88" s="148">
        <f t="shared" si="31"/>
        <v>24</v>
      </c>
      <c r="F88" s="148">
        <f t="shared" si="31"/>
        <v>25</v>
      </c>
      <c r="G88" s="148">
        <f t="shared" si="31"/>
        <v>26</v>
      </c>
      <c r="H88" s="148">
        <f t="shared" si="31"/>
        <v>27</v>
      </c>
      <c r="I88" s="148">
        <f t="shared" si="31"/>
        <v>28</v>
      </c>
      <c r="K88" s="389"/>
      <c r="M88" s="389"/>
      <c r="O88" s="482"/>
      <c r="P88" s="482"/>
      <c r="Q88" s="177">
        <f>IFERROR(WEEKNUM(DATE(Year,B84,H88)),"")</f>
        <v>48</v>
      </c>
      <c r="R88" s="20"/>
    </row>
    <row r="89" spans="1:18" ht="18.75" customHeight="1" x14ac:dyDescent="0.4">
      <c r="B89" s="389"/>
      <c r="C89" s="148">
        <f>I88+1</f>
        <v>29</v>
      </c>
      <c r="D89" s="148">
        <f t="shared" ref="D89:I90" si="32">IF(C89="","",IF(C89+1&gt;30,"",C89+1))</f>
        <v>30</v>
      </c>
      <c r="E89" s="148" t="str">
        <f t="shared" si="32"/>
        <v/>
      </c>
      <c r="F89" s="148" t="str">
        <f t="shared" si="32"/>
        <v/>
      </c>
      <c r="G89" s="148" t="str">
        <f t="shared" si="32"/>
        <v/>
      </c>
      <c r="H89" s="148" t="str">
        <f t="shared" si="32"/>
        <v/>
      </c>
      <c r="I89" s="148" t="str">
        <f t="shared" si="32"/>
        <v/>
      </c>
      <c r="K89" s="389"/>
      <c r="M89" s="389"/>
      <c r="O89" s="482"/>
      <c r="P89" s="482"/>
      <c r="Q89" s="177" t="str">
        <f>IFERROR(WEEKNUM(DATE(Year,B84,H89)),"")</f>
        <v/>
      </c>
      <c r="R89" s="20"/>
    </row>
    <row r="90" spans="1:18" ht="18.75" customHeight="1" x14ac:dyDescent="0.4">
      <c r="B90" s="389"/>
      <c r="C90" s="148" t="str">
        <f>IF(I89="","",IF(I89+1&gt;31,"",I89+1))</f>
        <v/>
      </c>
      <c r="D90" s="148" t="str">
        <f t="shared" si="32"/>
        <v/>
      </c>
      <c r="E90" s="148" t="str">
        <f t="shared" si="32"/>
        <v/>
      </c>
      <c r="F90" s="148" t="str">
        <f t="shared" si="32"/>
        <v/>
      </c>
      <c r="G90" s="148" t="str">
        <f t="shared" si="32"/>
        <v/>
      </c>
      <c r="H90" s="148" t="str">
        <f t="shared" si="32"/>
        <v/>
      </c>
      <c r="I90" s="148" t="str">
        <f t="shared" si="32"/>
        <v/>
      </c>
      <c r="K90" s="389"/>
      <c r="M90" s="389"/>
      <c r="O90" s="482"/>
      <c r="P90" s="482"/>
      <c r="Q90" s="177" t="str">
        <f>IFERROR(WEEKNUM(DATE(Year,B84,H90)),"")</f>
        <v/>
      </c>
      <c r="R90" s="20"/>
    </row>
    <row r="91" spans="1:18" ht="9" customHeight="1" x14ac:dyDescent="0.4">
      <c r="C91" s="395"/>
      <c r="D91" s="395"/>
      <c r="E91" s="395"/>
      <c r="F91" s="395"/>
      <c r="G91" s="395"/>
      <c r="H91" s="395"/>
      <c r="I91" s="395"/>
      <c r="P91" s="144"/>
    </row>
    <row r="92" spans="1:18" ht="18.75" customHeight="1" x14ac:dyDescent="0.65">
      <c r="A92" s="5" t="s">
        <v>16</v>
      </c>
      <c r="B92" s="5">
        <f>VLOOKUP(A92,Sheet1!$B$4:$C$15,2,FALSE)</f>
        <v>12</v>
      </c>
      <c r="C92" s="396" t="s">
        <v>0</v>
      </c>
      <c r="D92" s="397" t="s">
        <v>1</v>
      </c>
      <c r="E92" s="397" t="s">
        <v>2</v>
      </c>
      <c r="F92" s="397" t="s">
        <v>3</v>
      </c>
      <c r="G92" s="397" t="s">
        <v>2</v>
      </c>
      <c r="H92" s="397" t="s">
        <v>4</v>
      </c>
      <c r="I92" s="398" t="s">
        <v>0</v>
      </c>
      <c r="K92" s="389"/>
      <c r="M92" s="389"/>
      <c r="O92" s="391"/>
      <c r="P92" s="144"/>
    </row>
    <row r="93" spans="1:18" ht="18.75" customHeight="1" x14ac:dyDescent="0.4">
      <c r="B93" s="389"/>
      <c r="C93" s="148" t="str">
        <f t="shared" ref="C93:I93" si="33">IF(B93&lt;&gt;"",B93+1,IF(COLUMN(A$3)&gt;=DecStart,1,""))</f>
        <v/>
      </c>
      <c r="D93" s="148" t="str">
        <f t="shared" si="33"/>
        <v/>
      </c>
      <c r="E93" s="148">
        <f t="shared" si="33"/>
        <v>1</v>
      </c>
      <c r="F93" s="148">
        <f t="shared" si="33"/>
        <v>2</v>
      </c>
      <c r="G93" s="148">
        <f t="shared" si="33"/>
        <v>3</v>
      </c>
      <c r="H93" s="148">
        <f t="shared" si="33"/>
        <v>4</v>
      </c>
      <c r="I93" s="148">
        <f t="shared" si="33"/>
        <v>5</v>
      </c>
      <c r="K93" s="389"/>
      <c r="M93" s="18"/>
      <c r="O93" s="482"/>
      <c r="P93" s="482"/>
      <c r="Q93" s="177">
        <f>IFERROR(WEEKNUM(DATE(Year,B92,H93)),"")</f>
        <v>49</v>
      </c>
      <c r="R93" s="20"/>
    </row>
    <row r="94" spans="1:18" ht="18.75" customHeight="1" x14ac:dyDescent="0.4">
      <c r="B94" s="389"/>
      <c r="C94" s="148">
        <f>I93+1</f>
        <v>6</v>
      </c>
      <c r="D94" s="148">
        <f t="shared" ref="D94:I97" si="34">C94+1</f>
        <v>7</v>
      </c>
      <c r="E94" s="148">
        <f t="shared" si="34"/>
        <v>8</v>
      </c>
      <c r="F94" s="148">
        <f t="shared" si="34"/>
        <v>9</v>
      </c>
      <c r="G94" s="148">
        <f t="shared" si="34"/>
        <v>10</v>
      </c>
      <c r="H94" s="148">
        <f t="shared" si="34"/>
        <v>11</v>
      </c>
      <c r="I94" s="148">
        <f t="shared" si="34"/>
        <v>12</v>
      </c>
      <c r="K94" s="389"/>
      <c r="M94" s="389"/>
      <c r="O94" s="482"/>
      <c r="P94" s="482"/>
      <c r="Q94" s="177">
        <f>IFERROR(WEEKNUM(DATE(Year,B92,H94)),"")</f>
        <v>50</v>
      </c>
      <c r="R94" s="20"/>
    </row>
    <row r="95" spans="1:18" ht="18.75" customHeight="1" x14ac:dyDescent="0.4">
      <c r="B95" s="389"/>
      <c r="C95" s="148">
        <f>I94+1</f>
        <v>13</v>
      </c>
      <c r="D95" s="148">
        <f t="shared" si="34"/>
        <v>14</v>
      </c>
      <c r="E95" s="148">
        <f t="shared" si="34"/>
        <v>15</v>
      </c>
      <c r="F95" s="148">
        <f t="shared" si="34"/>
        <v>16</v>
      </c>
      <c r="G95" s="148">
        <f t="shared" si="34"/>
        <v>17</v>
      </c>
      <c r="H95" s="148">
        <f t="shared" si="34"/>
        <v>18</v>
      </c>
      <c r="I95" s="154">
        <f t="shared" si="34"/>
        <v>19</v>
      </c>
      <c r="K95" s="389" t="s">
        <v>784</v>
      </c>
      <c r="M95" s="390"/>
      <c r="O95" s="482"/>
      <c r="P95" s="482"/>
      <c r="Q95" s="177">
        <f>IFERROR(WEEKNUM(DATE(Year,B92,H95)),"")</f>
        <v>51</v>
      </c>
      <c r="R95" s="20"/>
    </row>
    <row r="96" spans="1:18" ht="18.75" customHeight="1" x14ac:dyDescent="0.4">
      <c r="B96" s="389"/>
      <c r="C96" s="154">
        <f>I95+1</f>
        <v>20</v>
      </c>
      <c r="D96" s="148">
        <f t="shared" si="34"/>
        <v>21</v>
      </c>
      <c r="E96" s="148">
        <f t="shared" si="34"/>
        <v>22</v>
      </c>
      <c r="F96" s="148">
        <f t="shared" si="34"/>
        <v>23</v>
      </c>
      <c r="G96" s="148">
        <f t="shared" si="34"/>
        <v>24</v>
      </c>
      <c r="H96" s="148">
        <f t="shared" si="34"/>
        <v>25</v>
      </c>
      <c r="I96" s="148">
        <f t="shared" si="34"/>
        <v>26</v>
      </c>
      <c r="K96" s="389"/>
      <c r="M96" s="389"/>
      <c r="O96" s="482"/>
      <c r="P96" s="482"/>
      <c r="Q96" s="177">
        <f>IFERROR(WEEKNUM(DATE(Year,B92,H96)),"")</f>
        <v>52</v>
      </c>
      <c r="R96" s="20"/>
    </row>
    <row r="97" spans="2:18" ht="18.75" customHeight="1" x14ac:dyDescent="0.4">
      <c r="B97" s="389"/>
      <c r="C97" s="148">
        <f>I96+1</f>
        <v>27</v>
      </c>
      <c r="D97" s="148">
        <f t="shared" si="34"/>
        <v>28</v>
      </c>
      <c r="E97" s="148">
        <f t="shared" ref="D97:I98" si="35">IF(D97="","",IF(D97+1&gt;31,"",D97+1))</f>
        <v>29</v>
      </c>
      <c r="F97" s="148">
        <f t="shared" si="35"/>
        <v>30</v>
      </c>
      <c r="G97" s="148">
        <f t="shared" si="35"/>
        <v>31</v>
      </c>
      <c r="H97" s="148" t="str">
        <f t="shared" si="35"/>
        <v/>
      </c>
      <c r="I97" s="148" t="str">
        <f t="shared" si="35"/>
        <v/>
      </c>
      <c r="K97" s="389"/>
      <c r="M97" s="389"/>
      <c r="O97" s="482"/>
      <c r="P97" s="482"/>
      <c r="Q97" s="177" t="str">
        <f>IFERROR(WEEKNUM(DATE(Year,B92,H97)),"")</f>
        <v/>
      </c>
      <c r="R97" s="20"/>
    </row>
    <row r="98" spans="2:18" ht="18.75" customHeight="1" x14ac:dyDescent="0.4">
      <c r="B98" s="389"/>
      <c r="C98" s="148" t="str">
        <f>IF(I97="","",IF(I97+1&gt;31,"",I97+1))</f>
        <v/>
      </c>
      <c r="D98" s="148" t="str">
        <f t="shared" si="35"/>
        <v/>
      </c>
      <c r="E98" s="148" t="str">
        <f t="shared" si="35"/>
        <v/>
      </c>
      <c r="F98" s="148" t="str">
        <f t="shared" si="35"/>
        <v/>
      </c>
      <c r="G98" s="148" t="str">
        <f t="shared" si="35"/>
        <v/>
      </c>
      <c r="H98" s="148" t="str">
        <f t="shared" si="35"/>
        <v/>
      </c>
      <c r="I98" s="148" t="str">
        <f t="shared" si="35"/>
        <v/>
      </c>
      <c r="K98" s="389"/>
      <c r="M98" s="389"/>
      <c r="O98" s="482"/>
      <c r="P98" s="482"/>
      <c r="Q98" s="177" t="str">
        <f>IFERROR(WEEKNUM(DATE(Year,B92,H98)),"")</f>
        <v/>
      </c>
      <c r="R98" s="20"/>
    </row>
    <row r="99" spans="2:18" ht="18.75" customHeight="1" x14ac:dyDescent="0.4"/>
    <row r="100" spans="2:18" ht="18.75" customHeight="1" x14ac:dyDescent="0.4"/>
    <row r="101" spans="2:18" ht="18.75" customHeight="1" x14ac:dyDescent="0.4"/>
    <row r="102" spans="2:18" ht="18.75" customHeight="1" x14ac:dyDescent="0.4"/>
    <row r="103" spans="2:18" ht="18.75" customHeight="1" x14ac:dyDescent="0.4"/>
    <row r="104" spans="2:18" ht="18.75" customHeight="1" x14ac:dyDescent="0.4"/>
    <row r="105" spans="2:18" ht="18.75" customHeight="1" x14ac:dyDescent="0.4"/>
    <row r="106" spans="2:18" ht="18.75" customHeight="1" x14ac:dyDescent="0.4"/>
    <row r="107" spans="2:18" ht="18.75" customHeight="1" x14ac:dyDescent="0.4"/>
  </sheetData>
  <mergeCells count="73">
    <mergeCell ref="O9:P9"/>
    <mergeCell ref="C2:J2"/>
    <mergeCell ref="O5:P5"/>
    <mergeCell ref="O6:P6"/>
    <mergeCell ref="O7:P7"/>
    <mergeCell ref="O8:P8"/>
    <mergeCell ref="O25:P25"/>
    <mergeCell ref="O10:P10"/>
    <mergeCell ref="O13:P13"/>
    <mergeCell ref="O14:P14"/>
    <mergeCell ref="O15:P15"/>
    <mergeCell ref="O16:P16"/>
    <mergeCell ref="O17:P17"/>
    <mergeCell ref="O18:P18"/>
    <mergeCell ref="O21:P21"/>
    <mergeCell ref="O22:P22"/>
    <mergeCell ref="O23:P23"/>
    <mergeCell ref="O24:P24"/>
    <mergeCell ref="O41:P41"/>
    <mergeCell ref="O26:P26"/>
    <mergeCell ref="O29:P29"/>
    <mergeCell ref="O30:P30"/>
    <mergeCell ref="O31:P31"/>
    <mergeCell ref="O32:P32"/>
    <mergeCell ref="O33:P33"/>
    <mergeCell ref="O34:P34"/>
    <mergeCell ref="O37:P37"/>
    <mergeCell ref="O38:P38"/>
    <mergeCell ref="O39:P39"/>
    <mergeCell ref="O40:P40"/>
    <mergeCell ref="O57:P57"/>
    <mergeCell ref="O42:P42"/>
    <mergeCell ref="O45:P45"/>
    <mergeCell ref="O46:P46"/>
    <mergeCell ref="O47:P47"/>
    <mergeCell ref="O48:P48"/>
    <mergeCell ref="O49:P49"/>
    <mergeCell ref="O50:P50"/>
    <mergeCell ref="O53:P53"/>
    <mergeCell ref="O54:P54"/>
    <mergeCell ref="O55:P55"/>
    <mergeCell ref="O56:P56"/>
    <mergeCell ref="O73:P73"/>
    <mergeCell ref="O58:P58"/>
    <mergeCell ref="O61:P61"/>
    <mergeCell ref="O62:P62"/>
    <mergeCell ref="O63:P63"/>
    <mergeCell ref="O64:P64"/>
    <mergeCell ref="O65:P65"/>
    <mergeCell ref="O66:P66"/>
    <mergeCell ref="O69:P69"/>
    <mergeCell ref="O70:P70"/>
    <mergeCell ref="O71:P71"/>
    <mergeCell ref="O72:P72"/>
    <mergeCell ref="O89:P89"/>
    <mergeCell ref="O74:P74"/>
    <mergeCell ref="O77:P77"/>
    <mergeCell ref="O78:P78"/>
    <mergeCell ref="O79:P79"/>
    <mergeCell ref="O80:P80"/>
    <mergeCell ref="O81:P81"/>
    <mergeCell ref="O82:P82"/>
    <mergeCell ref="O85:P85"/>
    <mergeCell ref="O86:P86"/>
    <mergeCell ref="O87:P87"/>
    <mergeCell ref="O88:P88"/>
    <mergeCell ref="O98:P98"/>
    <mergeCell ref="O90:P90"/>
    <mergeCell ref="O93:P93"/>
    <mergeCell ref="O94:P94"/>
    <mergeCell ref="O95:P95"/>
    <mergeCell ref="O96:P96"/>
    <mergeCell ref="O97:P97"/>
  </mergeCells>
  <phoneticPr fontId="116" type="noConversion"/>
  <printOptions horizontalCentered="1" verticalCentered="1"/>
  <pageMargins left="0.25" right="0.25" top="0.51" bottom="0.51" header="0.3" footer="0.3"/>
  <pageSetup scale="84" fitToHeight="2" orientation="portrait" r:id="rId1"/>
  <rowBreaks count="1" manualBreakCount="1">
    <brk id="50" min="2"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46"/>
  <sheetViews>
    <sheetView zoomScale="90" zoomScaleNormal="90" workbookViewId="0">
      <pane ySplit="1" topLeftCell="A48" activePane="bottomLeft" state="frozen"/>
      <selection pane="bottomLeft" activeCell="G57" sqref="G57"/>
    </sheetView>
  </sheetViews>
  <sheetFormatPr defaultColWidth="8.796875" defaultRowHeight="13.5" x14ac:dyDescent="0.35"/>
  <cols>
    <col min="1" max="1" width="5.73046875" style="127" customWidth="1"/>
    <col min="2" max="2" width="7" style="127" customWidth="1"/>
    <col min="3" max="3" width="50.33203125" style="39" customWidth="1"/>
    <col min="4" max="4" width="6.19921875" style="127" customWidth="1"/>
    <col min="5" max="5" width="7.53125" style="127" customWidth="1"/>
    <col min="6" max="6" width="12.53125" style="39" customWidth="1"/>
    <col min="7" max="8" width="10" style="40" customWidth="1"/>
    <col min="9" max="9" width="9.73046875" style="40" customWidth="1"/>
    <col min="10" max="10" width="6.73046875" style="105" customWidth="1"/>
    <col min="11" max="11" width="45.796875" style="39" customWidth="1"/>
    <col min="12" max="12" width="15.265625" style="259" bestFit="1" customWidth="1"/>
    <col min="13" max="13" width="11" style="265" customWidth="1"/>
    <col min="14" max="14" width="48.19921875" style="39" bestFit="1" customWidth="1"/>
    <col min="15" max="15" width="3" style="39" customWidth="1"/>
    <col min="16" max="16" width="5.796875" style="185" customWidth="1"/>
    <col min="17" max="17" width="17.265625" style="39" customWidth="1"/>
    <col min="18" max="18" width="9.73046875" style="198" customWidth="1"/>
    <col min="19" max="19" width="8.796875" style="135"/>
    <col min="20" max="20" width="13.796875" style="135" customWidth="1"/>
    <col min="21" max="21" width="13.796875" style="202" bestFit="1" customWidth="1"/>
    <col min="22" max="22" width="30.46484375" style="212" bestFit="1" customWidth="1"/>
    <col min="23" max="23" width="9" style="198" bestFit="1" customWidth="1"/>
    <col min="24" max="16384" width="8.796875" style="39"/>
  </cols>
  <sheetData>
    <row r="1" spans="1:31" s="53" customFormat="1" ht="44.2" customHeight="1" x14ac:dyDescent="0.4">
      <c r="A1" s="123" t="s">
        <v>98</v>
      </c>
      <c r="B1" s="123" t="s">
        <v>97</v>
      </c>
      <c r="C1" s="54" t="s">
        <v>96</v>
      </c>
      <c r="D1" s="123" t="s">
        <v>90</v>
      </c>
      <c r="E1" s="123" t="s">
        <v>89</v>
      </c>
      <c r="F1" s="54" t="s">
        <v>95</v>
      </c>
      <c r="G1" s="55" t="s">
        <v>94</v>
      </c>
      <c r="H1" s="55" t="s">
        <v>93</v>
      </c>
      <c r="I1" s="55" t="s">
        <v>92</v>
      </c>
      <c r="J1" s="55" t="s">
        <v>171</v>
      </c>
      <c r="K1" s="54" t="s">
        <v>91</v>
      </c>
      <c r="L1" s="246" t="s">
        <v>249</v>
      </c>
      <c r="M1" s="261" t="s">
        <v>250</v>
      </c>
      <c r="N1" s="54" t="s">
        <v>230</v>
      </c>
      <c r="O1" s="54"/>
      <c r="P1" s="187" t="s">
        <v>98</v>
      </c>
      <c r="Q1" s="190" t="s">
        <v>143</v>
      </c>
      <c r="R1" s="195" t="s">
        <v>144</v>
      </c>
      <c r="S1" s="191" t="s">
        <v>145</v>
      </c>
      <c r="T1" s="191" t="s">
        <v>205</v>
      </c>
      <c r="U1" s="200" t="s">
        <v>152</v>
      </c>
      <c r="V1" s="210" t="s">
        <v>202</v>
      </c>
      <c r="W1" s="195"/>
      <c r="X1" s="190"/>
      <c r="Y1" s="192"/>
      <c r="Z1" s="190"/>
      <c r="AA1" s="190"/>
      <c r="AB1" s="193"/>
      <c r="AC1" s="190"/>
      <c r="AD1" s="194"/>
      <c r="AE1" s="191"/>
    </row>
    <row r="2" spans="1:31" x14ac:dyDescent="0.35">
      <c r="A2" s="124">
        <v>1</v>
      </c>
      <c r="B2" s="124">
        <v>2016</v>
      </c>
      <c r="C2" s="87" t="s">
        <v>88</v>
      </c>
      <c r="D2" s="129">
        <v>4</v>
      </c>
      <c r="E2" s="124">
        <f>IF(D2="","",VLOOKUP(D2,$B$88:$C$90,2,FALSE))</f>
        <v>7</v>
      </c>
      <c r="F2" s="43"/>
      <c r="G2" s="45">
        <v>42711</v>
      </c>
      <c r="H2" s="44">
        <f t="shared" ref="H2:H16" si="0">IF(G2="","",G2+E2-1)</f>
        <v>42717</v>
      </c>
      <c r="I2" s="44">
        <f t="shared" ref="I2:I16" si="1">IF(G2="","",H2+60)</f>
        <v>42777</v>
      </c>
      <c r="J2" s="102"/>
      <c r="K2" s="43"/>
      <c r="L2" s="247"/>
      <c r="M2" s="262"/>
      <c r="N2" s="43"/>
      <c r="P2" s="185">
        <v>1</v>
      </c>
      <c r="Q2" s="140" t="s">
        <v>146</v>
      </c>
      <c r="R2" s="196">
        <v>42961</v>
      </c>
      <c r="S2" s="141" t="s">
        <v>140</v>
      </c>
      <c r="T2" s="214" t="s">
        <v>206</v>
      </c>
      <c r="U2" s="201">
        <v>199500</v>
      </c>
      <c r="V2" s="211" t="s">
        <v>207</v>
      </c>
      <c r="W2" s="205"/>
      <c r="X2" s="142"/>
      <c r="Y2" s="143"/>
    </row>
    <row r="3" spans="1:31" ht="13.9" thickBot="1" x14ac:dyDescent="0.4">
      <c r="A3" s="125">
        <f>A2+1</f>
        <v>2</v>
      </c>
      <c r="B3" s="125">
        <f>B2</f>
        <v>2016</v>
      </c>
      <c r="C3" s="176" t="s">
        <v>87</v>
      </c>
      <c r="D3" s="132">
        <v>3</v>
      </c>
      <c r="E3" s="125">
        <f>IF(D3="","",VLOOKUP(D3,$B$88:$C$90,2,FALSE))</f>
        <v>5</v>
      </c>
      <c r="F3" s="118"/>
      <c r="G3" s="116">
        <v>42718</v>
      </c>
      <c r="H3" s="115">
        <f t="shared" si="0"/>
        <v>42722</v>
      </c>
      <c r="I3" s="115">
        <f t="shared" si="1"/>
        <v>42782</v>
      </c>
      <c r="J3" s="117"/>
      <c r="K3" s="118"/>
      <c r="L3" s="248"/>
      <c r="M3" s="263"/>
      <c r="N3" s="244"/>
      <c r="P3" s="185">
        <v>2</v>
      </c>
      <c r="Q3" s="91" t="s">
        <v>147</v>
      </c>
      <c r="R3" s="197">
        <v>43070</v>
      </c>
      <c r="S3" s="134" t="s">
        <v>140</v>
      </c>
      <c r="T3" s="181" t="s">
        <v>206</v>
      </c>
      <c r="U3" s="202">
        <v>172000</v>
      </c>
      <c r="V3" s="213" t="s">
        <v>208</v>
      </c>
      <c r="Y3" s="41"/>
      <c r="AB3" s="185"/>
      <c r="AD3" s="182"/>
      <c r="AE3" s="135"/>
    </row>
    <row r="4" spans="1:31" x14ac:dyDescent="0.35">
      <c r="A4" s="126">
        <v>1</v>
      </c>
      <c r="B4" s="126">
        <v>2017</v>
      </c>
      <c r="C4" s="174" t="s">
        <v>86</v>
      </c>
      <c r="D4" s="133">
        <v>3</v>
      </c>
      <c r="E4" s="126">
        <f>IF(D4="","",VLOOKUP(D4,$B$88:$C$90,2,FALSE))</f>
        <v>5</v>
      </c>
      <c r="F4" s="175"/>
      <c r="G4" s="114">
        <v>42750</v>
      </c>
      <c r="H4" s="113">
        <f t="shared" si="0"/>
        <v>42754</v>
      </c>
      <c r="I4" s="113">
        <f t="shared" si="1"/>
        <v>42814</v>
      </c>
      <c r="J4" s="173"/>
      <c r="K4" s="236" t="s">
        <v>84</v>
      </c>
      <c r="L4" s="249"/>
      <c r="M4" s="264"/>
      <c r="N4" s="245"/>
      <c r="P4" s="185">
        <v>3</v>
      </c>
      <c r="Q4" s="140" t="s">
        <v>148</v>
      </c>
      <c r="R4" s="196">
        <v>43017</v>
      </c>
      <c r="S4" s="216" t="s">
        <v>190</v>
      </c>
      <c r="T4" s="214" t="s">
        <v>206</v>
      </c>
      <c r="U4" s="204">
        <v>164800</v>
      </c>
      <c r="Y4" s="41"/>
      <c r="AB4" s="185"/>
      <c r="AD4" s="182"/>
      <c r="AE4" s="135"/>
    </row>
    <row r="5" spans="1:31" x14ac:dyDescent="0.35">
      <c r="A5" s="124">
        <f t="shared" ref="A5:A19" si="2">A4+1</f>
        <v>2</v>
      </c>
      <c r="B5" s="124">
        <f t="shared" ref="B5:B11" si="3">B4</f>
        <v>2017</v>
      </c>
      <c r="C5" s="87" t="s">
        <v>85</v>
      </c>
      <c r="D5" s="129">
        <v>3</v>
      </c>
      <c r="E5" s="124">
        <f>IF(D5="","",VLOOKUP(D5,$B$88:$C$90,2,FALSE))</f>
        <v>5</v>
      </c>
      <c r="F5" s="43"/>
      <c r="G5" s="45">
        <v>42757</v>
      </c>
      <c r="H5" s="44">
        <f t="shared" si="0"/>
        <v>42761</v>
      </c>
      <c r="I5" s="44">
        <f t="shared" si="1"/>
        <v>42821</v>
      </c>
      <c r="J5" s="102"/>
      <c r="K5" s="43" t="s">
        <v>84</v>
      </c>
      <c r="L5" s="247">
        <v>140240</v>
      </c>
      <c r="N5" s="245" t="s">
        <v>240</v>
      </c>
      <c r="P5" s="185">
        <v>4</v>
      </c>
      <c r="Q5" s="91" t="s">
        <v>149</v>
      </c>
      <c r="R5" s="198">
        <v>43031</v>
      </c>
      <c r="S5" s="134" t="s">
        <v>140</v>
      </c>
      <c r="T5" s="181" t="s">
        <v>206</v>
      </c>
      <c r="U5" s="202">
        <v>170000</v>
      </c>
      <c r="V5" s="228" t="s">
        <v>222</v>
      </c>
      <c r="Y5" s="41"/>
      <c r="AB5" s="185"/>
      <c r="AD5" s="182"/>
      <c r="AE5" s="135"/>
    </row>
    <row r="6" spans="1:31" x14ac:dyDescent="0.35">
      <c r="A6" s="124">
        <f t="shared" si="2"/>
        <v>3</v>
      </c>
      <c r="B6" s="124">
        <f t="shared" si="3"/>
        <v>2017</v>
      </c>
      <c r="C6" s="87" t="s">
        <v>83</v>
      </c>
      <c r="D6" s="129">
        <v>3</v>
      </c>
      <c r="E6" s="124">
        <v>6</v>
      </c>
      <c r="F6" s="44">
        <f t="shared" ref="F6:F67" si="4">I2</f>
        <v>42777</v>
      </c>
      <c r="G6" s="45">
        <v>42779</v>
      </c>
      <c r="H6" s="44">
        <f t="shared" si="0"/>
        <v>42784</v>
      </c>
      <c r="I6" s="44">
        <f t="shared" si="1"/>
        <v>42844</v>
      </c>
      <c r="J6" s="102"/>
      <c r="K6" s="43"/>
      <c r="L6" s="247"/>
      <c r="M6" s="262">
        <f>1859+8507+1767</f>
        <v>12133</v>
      </c>
      <c r="N6" s="245" t="s">
        <v>243</v>
      </c>
      <c r="P6" s="185">
        <v>5</v>
      </c>
      <c r="Q6" s="217" t="s">
        <v>79</v>
      </c>
      <c r="R6" s="218">
        <v>43024</v>
      </c>
      <c r="S6" s="216" t="s">
        <v>189</v>
      </c>
      <c r="T6" s="214" t="s">
        <v>212</v>
      </c>
      <c r="U6" s="204">
        <v>242300</v>
      </c>
      <c r="V6" s="213" t="s">
        <v>210</v>
      </c>
      <c r="Y6" s="41"/>
      <c r="AB6" s="185"/>
      <c r="AD6" s="182"/>
      <c r="AE6" s="135"/>
    </row>
    <row r="7" spans="1:31" x14ac:dyDescent="0.35">
      <c r="A7" s="124">
        <f t="shared" si="2"/>
        <v>4</v>
      </c>
      <c r="B7" s="124">
        <f t="shared" si="3"/>
        <v>2017</v>
      </c>
      <c r="C7" s="87" t="s">
        <v>66</v>
      </c>
      <c r="D7" s="130">
        <v>4</v>
      </c>
      <c r="E7" s="131">
        <f t="shared" ref="E7:E13" si="5">IF(D7="","",VLOOKUP(D7,$B$88:$C$90,2,FALSE))</f>
        <v>7</v>
      </c>
      <c r="F7" s="49">
        <f t="shared" si="4"/>
        <v>42782</v>
      </c>
      <c r="G7" s="50">
        <v>42787</v>
      </c>
      <c r="H7" s="49">
        <f t="shared" si="0"/>
        <v>42793</v>
      </c>
      <c r="I7" s="49">
        <f t="shared" si="1"/>
        <v>42853</v>
      </c>
      <c r="J7" s="103"/>
      <c r="K7" s="43" t="s">
        <v>82</v>
      </c>
      <c r="L7" s="247">
        <v>190000</v>
      </c>
      <c r="M7" s="262"/>
      <c r="N7" s="243" t="s">
        <v>242</v>
      </c>
      <c r="P7" s="185">
        <v>6</v>
      </c>
      <c r="Q7" s="91" t="s">
        <v>78</v>
      </c>
      <c r="R7" s="198">
        <v>43034</v>
      </c>
      <c r="S7" s="181" t="s">
        <v>211</v>
      </c>
      <c r="T7" s="181" t="s">
        <v>213</v>
      </c>
      <c r="U7" s="202">
        <v>60837</v>
      </c>
      <c r="V7" s="213" t="s">
        <v>209</v>
      </c>
      <c r="Y7" s="41"/>
      <c r="AB7" s="185"/>
      <c r="AD7" s="182"/>
      <c r="AE7" s="135"/>
    </row>
    <row r="8" spans="1:31" x14ac:dyDescent="0.35">
      <c r="A8" s="124">
        <f t="shared" si="2"/>
        <v>5</v>
      </c>
      <c r="B8" s="124">
        <f t="shared" si="3"/>
        <v>2017</v>
      </c>
      <c r="C8" s="87" t="s">
        <v>68</v>
      </c>
      <c r="D8" s="129">
        <v>5</v>
      </c>
      <c r="E8" s="124">
        <f t="shared" si="5"/>
        <v>8</v>
      </c>
      <c r="F8" s="44">
        <f t="shared" si="4"/>
        <v>42814</v>
      </c>
      <c r="G8" s="45">
        <v>42814</v>
      </c>
      <c r="H8" s="44">
        <f t="shared" si="0"/>
        <v>42821</v>
      </c>
      <c r="I8" s="44">
        <f t="shared" si="1"/>
        <v>42881</v>
      </c>
      <c r="J8" s="102"/>
      <c r="K8" s="43"/>
      <c r="L8" s="247"/>
      <c r="M8" s="262">
        <v>26826</v>
      </c>
      <c r="N8" s="242" t="s">
        <v>244</v>
      </c>
      <c r="P8" s="185">
        <v>7</v>
      </c>
      <c r="Q8" s="96" t="s">
        <v>166</v>
      </c>
      <c r="T8" s="181" t="s">
        <v>193</v>
      </c>
      <c r="U8" s="202">
        <v>750000</v>
      </c>
      <c r="Y8" s="41"/>
      <c r="AB8" s="185"/>
      <c r="AD8" s="182"/>
      <c r="AE8" s="135"/>
    </row>
    <row r="9" spans="1:31" x14ac:dyDescent="0.35">
      <c r="A9" s="124">
        <f t="shared" si="2"/>
        <v>6</v>
      </c>
      <c r="B9" s="124">
        <f t="shared" si="3"/>
        <v>2017</v>
      </c>
      <c r="C9" s="88" t="s">
        <v>133</v>
      </c>
      <c r="D9" s="129">
        <v>3</v>
      </c>
      <c r="E9" s="124">
        <f t="shared" si="5"/>
        <v>5</v>
      </c>
      <c r="F9" s="44">
        <f t="shared" si="4"/>
        <v>42821</v>
      </c>
      <c r="G9" s="45">
        <v>42821</v>
      </c>
      <c r="H9" s="44">
        <f t="shared" si="0"/>
        <v>42825</v>
      </c>
      <c r="I9" s="44">
        <f t="shared" si="1"/>
        <v>42885</v>
      </c>
      <c r="J9" s="102"/>
      <c r="K9" s="43" t="s">
        <v>81</v>
      </c>
      <c r="L9" s="247">
        <v>72202</v>
      </c>
      <c r="M9" s="262"/>
      <c r="N9" s="245" t="s">
        <v>241</v>
      </c>
      <c r="P9" s="185">
        <v>8</v>
      </c>
      <c r="Q9" s="91" t="s">
        <v>150</v>
      </c>
      <c r="R9" s="198">
        <v>43293</v>
      </c>
      <c r="S9" s="181" t="s">
        <v>193</v>
      </c>
      <c r="T9" s="181" t="s">
        <v>206</v>
      </c>
      <c r="U9" s="202">
        <v>180000</v>
      </c>
      <c r="W9" s="206"/>
      <c r="Y9" s="41"/>
      <c r="AB9" s="185"/>
      <c r="AD9" s="182"/>
      <c r="AE9" s="135"/>
    </row>
    <row r="10" spans="1:31" x14ac:dyDescent="0.35">
      <c r="A10" s="124">
        <f t="shared" si="2"/>
        <v>7</v>
      </c>
      <c r="B10" s="124">
        <f t="shared" si="3"/>
        <v>2017</v>
      </c>
      <c r="C10" s="89" t="s">
        <v>138</v>
      </c>
      <c r="D10" s="129">
        <v>3</v>
      </c>
      <c r="E10" s="124">
        <f t="shared" si="5"/>
        <v>5</v>
      </c>
      <c r="F10" s="44">
        <f t="shared" si="4"/>
        <v>42844</v>
      </c>
      <c r="G10" s="45">
        <v>42849</v>
      </c>
      <c r="H10" s="44">
        <f t="shared" si="0"/>
        <v>42853</v>
      </c>
      <c r="I10" s="44">
        <f t="shared" si="1"/>
        <v>42913</v>
      </c>
      <c r="J10" s="102"/>
      <c r="K10" s="237" t="s">
        <v>232</v>
      </c>
      <c r="L10" s="250">
        <v>76157</v>
      </c>
      <c r="M10" s="266"/>
      <c r="N10" s="239" t="s">
        <v>233</v>
      </c>
      <c r="P10" s="185">
        <v>9</v>
      </c>
      <c r="Q10" s="96" t="s">
        <v>142</v>
      </c>
      <c r="R10" s="198">
        <v>43160</v>
      </c>
      <c r="S10" s="139" t="s">
        <v>193</v>
      </c>
      <c r="T10" s="181" t="s">
        <v>206</v>
      </c>
      <c r="U10" s="202">
        <v>207050</v>
      </c>
      <c r="Y10" s="41"/>
      <c r="AB10" s="185"/>
      <c r="AD10" s="182"/>
      <c r="AE10" s="135"/>
    </row>
    <row r="11" spans="1:31" x14ac:dyDescent="0.35">
      <c r="A11" s="124">
        <f t="shared" si="2"/>
        <v>8</v>
      </c>
      <c r="B11" s="124">
        <f t="shared" si="3"/>
        <v>2017</v>
      </c>
      <c r="C11" s="89" t="s">
        <v>139</v>
      </c>
      <c r="D11" s="129">
        <v>3</v>
      </c>
      <c r="E11" s="124">
        <f t="shared" si="5"/>
        <v>5</v>
      </c>
      <c r="F11" s="44">
        <f t="shared" si="4"/>
        <v>42853</v>
      </c>
      <c r="G11" s="45">
        <v>42891</v>
      </c>
      <c r="H11" s="44">
        <f t="shared" si="0"/>
        <v>42895</v>
      </c>
      <c r="I11" s="44">
        <f t="shared" si="1"/>
        <v>42955</v>
      </c>
      <c r="J11" s="102"/>
      <c r="K11" s="43"/>
      <c r="L11" s="247">
        <v>78528</v>
      </c>
      <c r="M11" s="262"/>
      <c r="N11" s="239" t="s">
        <v>235</v>
      </c>
      <c r="P11" s="185">
        <v>10</v>
      </c>
      <c r="Q11" s="122" t="s">
        <v>192</v>
      </c>
      <c r="R11" s="199"/>
      <c r="S11" s="189" t="s">
        <v>193</v>
      </c>
      <c r="T11" s="215" t="s">
        <v>211</v>
      </c>
      <c r="U11" s="202">
        <v>800000</v>
      </c>
      <c r="Y11" s="41"/>
      <c r="AB11" s="185"/>
      <c r="AD11" s="182"/>
      <c r="AE11" s="135"/>
    </row>
    <row r="12" spans="1:31" ht="13.9" thickBot="1" x14ac:dyDescent="0.4">
      <c r="A12" s="125">
        <f t="shared" si="2"/>
        <v>9</v>
      </c>
      <c r="B12" s="125">
        <f t="shared" ref="B12:B17" si="6">B11</f>
        <v>2017</v>
      </c>
      <c r="C12" s="233" t="s">
        <v>227</v>
      </c>
      <c r="D12" s="132">
        <v>5</v>
      </c>
      <c r="E12" s="125">
        <f t="shared" si="5"/>
        <v>8</v>
      </c>
      <c r="F12" s="115">
        <f t="shared" si="4"/>
        <v>42881</v>
      </c>
      <c r="G12" s="116">
        <v>42933</v>
      </c>
      <c r="H12" s="115">
        <f t="shared" si="0"/>
        <v>42940</v>
      </c>
      <c r="I12" s="115">
        <f t="shared" si="1"/>
        <v>43000</v>
      </c>
      <c r="J12" s="117"/>
      <c r="K12" s="238" t="s">
        <v>231</v>
      </c>
      <c r="L12" s="251">
        <f>87907+90000+1252</f>
        <v>179159</v>
      </c>
      <c r="M12" s="267"/>
      <c r="N12" s="240" t="s">
        <v>234</v>
      </c>
      <c r="P12" s="185">
        <v>11</v>
      </c>
      <c r="Q12" s="223" t="s">
        <v>220</v>
      </c>
      <c r="R12" s="198">
        <v>43109</v>
      </c>
      <c r="S12" s="224" t="s">
        <v>211</v>
      </c>
      <c r="V12" s="225" t="s">
        <v>221</v>
      </c>
      <c r="Y12" s="41"/>
      <c r="AB12" s="185"/>
      <c r="AD12" s="182"/>
      <c r="AE12" s="135"/>
    </row>
    <row r="13" spans="1:31" x14ac:dyDescent="0.35">
      <c r="A13" s="126">
        <f t="shared" si="2"/>
        <v>10</v>
      </c>
      <c r="B13" s="126">
        <f t="shared" si="6"/>
        <v>2017</v>
      </c>
      <c r="C13" s="234" t="s">
        <v>228</v>
      </c>
      <c r="D13" s="133">
        <v>3</v>
      </c>
      <c r="E13" s="126">
        <f t="shared" si="5"/>
        <v>5</v>
      </c>
      <c r="F13" s="113">
        <f t="shared" si="4"/>
        <v>42885</v>
      </c>
      <c r="G13" s="114">
        <v>42973</v>
      </c>
      <c r="H13" s="113">
        <f t="shared" si="0"/>
        <v>42977</v>
      </c>
      <c r="I13" s="113">
        <f t="shared" si="1"/>
        <v>43037</v>
      </c>
      <c r="J13" s="119" t="s">
        <v>172</v>
      </c>
      <c r="K13" s="170"/>
      <c r="L13" s="252">
        <v>75834</v>
      </c>
      <c r="M13" s="268"/>
      <c r="N13" s="239" t="s">
        <v>236</v>
      </c>
      <c r="O13" s="183"/>
      <c r="P13" s="185">
        <v>12</v>
      </c>
      <c r="X13" s="40"/>
      <c r="Y13" s="105"/>
      <c r="AB13" s="185"/>
      <c r="AD13" s="182"/>
      <c r="AE13" s="135"/>
    </row>
    <row r="14" spans="1:31" x14ac:dyDescent="0.35">
      <c r="A14" s="124">
        <f t="shared" si="2"/>
        <v>11</v>
      </c>
      <c r="B14" s="124">
        <f t="shared" si="6"/>
        <v>2017</v>
      </c>
      <c r="C14" s="136" t="s">
        <v>188</v>
      </c>
      <c r="D14" s="129">
        <v>4</v>
      </c>
      <c r="E14" s="124">
        <v>8</v>
      </c>
      <c r="F14" s="44">
        <f t="shared" si="4"/>
        <v>42913</v>
      </c>
      <c r="G14" s="45">
        <v>42991</v>
      </c>
      <c r="H14" s="44">
        <f>IF(G14="","",G14+E14-1)</f>
        <v>42998</v>
      </c>
      <c r="I14" s="44">
        <f t="shared" si="1"/>
        <v>43058</v>
      </c>
      <c r="J14" s="120" t="s">
        <v>172</v>
      </c>
      <c r="K14" s="222"/>
      <c r="L14" s="253"/>
      <c r="M14" s="269">
        <v>25500</v>
      </c>
      <c r="N14" s="245" t="s">
        <v>247</v>
      </c>
      <c r="O14" s="183"/>
      <c r="P14" s="185">
        <v>13</v>
      </c>
      <c r="X14" s="40"/>
      <c r="Y14" s="105"/>
      <c r="AB14" s="185"/>
      <c r="AD14" s="182"/>
      <c r="AE14" s="135"/>
    </row>
    <row r="15" spans="1:31" x14ac:dyDescent="0.35">
      <c r="A15" s="124">
        <f t="shared" si="2"/>
        <v>12</v>
      </c>
      <c r="B15" s="124">
        <f t="shared" si="6"/>
        <v>2017</v>
      </c>
      <c r="C15" s="169" t="s">
        <v>77</v>
      </c>
      <c r="D15" s="129">
        <v>3</v>
      </c>
      <c r="E15" s="124">
        <v>6</v>
      </c>
      <c r="F15" s="44">
        <f t="shared" si="4"/>
        <v>42955</v>
      </c>
      <c r="G15" s="45">
        <v>43009</v>
      </c>
      <c r="H15" s="44">
        <f t="shared" si="0"/>
        <v>43014</v>
      </c>
      <c r="I15" s="44">
        <f t="shared" si="1"/>
        <v>43074</v>
      </c>
      <c r="J15" s="120" t="s">
        <v>172</v>
      </c>
      <c r="K15" s="222"/>
      <c r="L15" s="253"/>
      <c r="M15" s="269">
        <f>4517+4715</f>
        <v>9232</v>
      </c>
      <c r="N15" s="239" t="s">
        <v>246</v>
      </c>
      <c r="O15" s="183"/>
      <c r="P15" s="185">
        <v>14</v>
      </c>
      <c r="Q15" s="219" t="s">
        <v>215</v>
      </c>
      <c r="S15" s="39"/>
      <c r="T15" s="39"/>
      <c r="AB15" s="185"/>
      <c r="AD15" s="182"/>
      <c r="AE15" s="135"/>
    </row>
    <row r="16" spans="1:31" x14ac:dyDescent="0.35">
      <c r="A16" s="124">
        <f t="shared" si="2"/>
        <v>13</v>
      </c>
      <c r="B16" s="124">
        <f t="shared" si="6"/>
        <v>2017</v>
      </c>
      <c r="C16" s="226" t="s">
        <v>217</v>
      </c>
      <c r="D16" s="129">
        <v>5</v>
      </c>
      <c r="E16" s="124">
        <v>9</v>
      </c>
      <c r="F16" s="44">
        <f t="shared" si="4"/>
        <v>43000</v>
      </c>
      <c r="G16" s="45">
        <v>43034</v>
      </c>
      <c r="H16" s="44">
        <f t="shared" si="0"/>
        <v>43042</v>
      </c>
      <c r="I16" s="44">
        <f t="shared" si="1"/>
        <v>43102</v>
      </c>
      <c r="J16" s="121" t="s">
        <v>172</v>
      </c>
      <c r="K16" s="222"/>
      <c r="L16" s="253"/>
      <c r="M16" s="269">
        <v>29968</v>
      </c>
      <c r="N16" s="241" t="s">
        <v>245</v>
      </c>
      <c r="P16" s="185">
        <v>15</v>
      </c>
    </row>
    <row r="17" spans="1:21" x14ac:dyDescent="0.35">
      <c r="A17" s="124">
        <f t="shared" si="2"/>
        <v>14</v>
      </c>
      <c r="B17" s="124">
        <f t="shared" si="6"/>
        <v>2017</v>
      </c>
      <c r="C17" s="226" t="s">
        <v>216</v>
      </c>
      <c r="D17" s="129">
        <v>5</v>
      </c>
      <c r="E17" s="124">
        <f>IF(D17="","",VLOOKUP(D17,$B$88:$C$90,2,FALSE))</f>
        <v>8</v>
      </c>
      <c r="F17" s="44">
        <f t="shared" si="4"/>
        <v>43037</v>
      </c>
      <c r="G17" s="45">
        <v>43045</v>
      </c>
      <c r="H17" s="44">
        <f t="shared" ref="H17:H39" si="7">IF(G17="","",G17+E17-1)</f>
        <v>43052</v>
      </c>
      <c r="I17" s="44">
        <f t="shared" ref="I17:I39" si="8">IF(G17="","",H17+60)</f>
        <v>43112</v>
      </c>
      <c r="J17" s="121" t="s">
        <v>172</v>
      </c>
      <c r="K17" s="98"/>
      <c r="L17" s="254">
        <f>75000+5954+45000+50000</f>
        <v>175954</v>
      </c>
      <c r="M17" s="270"/>
      <c r="N17" s="239" t="s">
        <v>238</v>
      </c>
      <c r="O17" s="184"/>
      <c r="P17" s="185">
        <v>16</v>
      </c>
      <c r="Q17" s="135"/>
      <c r="S17" s="39"/>
      <c r="T17" s="39"/>
    </row>
    <row r="18" spans="1:21" x14ac:dyDescent="0.35">
      <c r="A18" s="124">
        <f t="shared" si="2"/>
        <v>15</v>
      </c>
      <c r="B18" s="124">
        <v>2017</v>
      </c>
      <c r="C18" s="231" t="s">
        <v>219</v>
      </c>
      <c r="D18" s="129">
        <v>3</v>
      </c>
      <c r="E18" s="124">
        <f>IF(D18="","",VLOOKUP(D18,$B$88:$C$90,2,FALSE))</f>
        <v>5</v>
      </c>
      <c r="F18" s="44">
        <f t="shared" si="4"/>
        <v>43058</v>
      </c>
      <c r="G18" s="45">
        <v>43072</v>
      </c>
      <c r="H18" s="44">
        <f t="shared" si="7"/>
        <v>43076</v>
      </c>
      <c r="I18" s="44">
        <f t="shared" si="8"/>
        <v>43136</v>
      </c>
      <c r="J18" s="209" t="s">
        <v>172</v>
      </c>
      <c r="K18" s="43"/>
      <c r="L18" s="247"/>
      <c r="M18" s="262"/>
      <c r="N18" s="311" t="s">
        <v>319</v>
      </c>
      <c r="P18" s="185">
        <v>17</v>
      </c>
      <c r="Q18" s="135"/>
      <c r="S18" s="39"/>
      <c r="T18" s="39"/>
    </row>
    <row r="19" spans="1:21" ht="13.9" thickBot="1" x14ac:dyDescent="0.4">
      <c r="A19" s="125">
        <f t="shared" si="2"/>
        <v>16</v>
      </c>
      <c r="B19" s="125">
        <v>2017</v>
      </c>
      <c r="C19" s="232" t="s">
        <v>218</v>
      </c>
      <c r="D19" s="132">
        <v>5</v>
      </c>
      <c r="E19" s="125">
        <f>IF(D19="","",VLOOKUP(D19,$B$88:$C$90,2,FALSE))</f>
        <v>8</v>
      </c>
      <c r="F19" s="115">
        <f t="shared" si="4"/>
        <v>43074</v>
      </c>
      <c r="G19" s="116">
        <v>43077</v>
      </c>
      <c r="H19" s="115">
        <f t="shared" si="7"/>
        <v>43084</v>
      </c>
      <c r="I19" s="115">
        <f t="shared" si="8"/>
        <v>43144</v>
      </c>
      <c r="J19" s="208" t="s">
        <v>172</v>
      </c>
      <c r="K19" s="118"/>
      <c r="L19" s="248">
        <v>76000</v>
      </c>
      <c r="M19" s="263"/>
      <c r="N19" s="241" t="s">
        <v>248</v>
      </c>
      <c r="P19" s="185">
        <v>18</v>
      </c>
      <c r="Q19" s="135"/>
      <c r="S19" s="39"/>
      <c r="T19" s="39"/>
    </row>
    <row r="20" spans="1:21" x14ac:dyDescent="0.35">
      <c r="A20" s="126">
        <v>1</v>
      </c>
      <c r="B20" s="126">
        <v>2018</v>
      </c>
      <c r="C20" s="234" t="s">
        <v>225</v>
      </c>
      <c r="D20" s="133">
        <v>5</v>
      </c>
      <c r="E20" s="126">
        <v>7</v>
      </c>
      <c r="F20" s="113">
        <f t="shared" si="4"/>
        <v>43102</v>
      </c>
      <c r="G20" s="114">
        <v>43109</v>
      </c>
      <c r="H20" s="113">
        <f t="shared" si="7"/>
        <v>43115</v>
      </c>
      <c r="I20" s="113">
        <f t="shared" si="8"/>
        <v>43175</v>
      </c>
      <c r="J20" s="207" t="s">
        <v>172</v>
      </c>
      <c r="K20" s="236" t="s">
        <v>237</v>
      </c>
      <c r="L20" s="249">
        <v>95000</v>
      </c>
      <c r="M20" s="264"/>
      <c r="N20" s="243" t="s">
        <v>239</v>
      </c>
      <c r="O20" s="183"/>
      <c r="P20" s="186">
        <v>19</v>
      </c>
      <c r="Q20" s="180"/>
      <c r="S20" s="181"/>
      <c r="T20" s="181"/>
      <c r="U20" s="203"/>
    </row>
    <row r="21" spans="1:21" x14ac:dyDescent="0.35">
      <c r="A21" s="124">
        <v>2</v>
      </c>
      <c r="B21" s="124">
        <v>2018</v>
      </c>
      <c r="C21" s="280" t="s">
        <v>226</v>
      </c>
      <c r="D21" s="129">
        <v>5</v>
      </c>
      <c r="E21" s="124">
        <v>7</v>
      </c>
      <c r="F21" s="44">
        <f t="shared" si="4"/>
        <v>43112</v>
      </c>
      <c r="G21" s="45">
        <v>43116</v>
      </c>
      <c r="H21" s="44">
        <f t="shared" si="7"/>
        <v>43122</v>
      </c>
      <c r="I21" s="44">
        <f t="shared" si="8"/>
        <v>43182</v>
      </c>
      <c r="J21" s="277" t="s">
        <v>172</v>
      </c>
      <c r="K21" s="229" t="s">
        <v>223</v>
      </c>
      <c r="L21" s="255"/>
      <c r="M21" s="271"/>
      <c r="N21" s="278" t="s">
        <v>255</v>
      </c>
      <c r="O21" s="183"/>
      <c r="P21" s="185">
        <v>20</v>
      </c>
      <c r="Q21" s="96"/>
    </row>
    <row r="22" spans="1:21" x14ac:dyDescent="0.35">
      <c r="A22" s="124">
        <v>3</v>
      </c>
      <c r="B22" s="124">
        <v>2018</v>
      </c>
      <c r="C22" s="287" t="s">
        <v>274</v>
      </c>
      <c r="D22" s="129">
        <v>5</v>
      </c>
      <c r="E22" s="124">
        <v>7</v>
      </c>
      <c r="F22" s="44">
        <f t="shared" si="4"/>
        <v>43136</v>
      </c>
      <c r="G22" s="221">
        <v>43170</v>
      </c>
      <c r="H22" s="44">
        <f t="shared" si="7"/>
        <v>43176</v>
      </c>
      <c r="I22" s="44">
        <f t="shared" si="8"/>
        <v>43236</v>
      </c>
      <c r="J22" s="227" t="s">
        <v>172</v>
      </c>
      <c r="K22" s="230" t="s">
        <v>224</v>
      </c>
      <c r="L22" s="256"/>
      <c r="M22" s="272"/>
      <c r="N22" s="312" t="s">
        <v>272</v>
      </c>
      <c r="O22" s="183"/>
      <c r="P22" s="185">
        <v>21</v>
      </c>
      <c r="Q22" s="96"/>
    </row>
    <row r="23" spans="1:21" x14ac:dyDescent="0.35">
      <c r="A23" s="124">
        <v>4</v>
      </c>
      <c r="B23" s="124">
        <v>2018</v>
      </c>
      <c r="C23" s="287" t="s">
        <v>275</v>
      </c>
      <c r="D23" s="129">
        <v>5</v>
      </c>
      <c r="E23" s="124">
        <v>7</v>
      </c>
      <c r="F23" s="44">
        <f t="shared" si="4"/>
        <v>43144</v>
      </c>
      <c r="G23" s="45">
        <v>43177</v>
      </c>
      <c r="H23" s="44">
        <f t="shared" si="7"/>
        <v>43183</v>
      </c>
      <c r="I23" s="44">
        <f t="shared" si="8"/>
        <v>43243</v>
      </c>
      <c r="J23" s="227" t="s">
        <v>172</v>
      </c>
      <c r="K23" s="220" t="s">
        <v>196</v>
      </c>
      <c r="L23" s="257"/>
      <c r="M23" s="273"/>
      <c r="N23" s="312" t="s">
        <v>272</v>
      </c>
      <c r="O23" s="183"/>
      <c r="P23" s="185">
        <v>22</v>
      </c>
      <c r="Q23" s="96"/>
    </row>
    <row r="24" spans="1:21" x14ac:dyDescent="0.35">
      <c r="A24" s="124">
        <v>5</v>
      </c>
      <c r="B24" s="124">
        <v>2018</v>
      </c>
      <c r="C24" s="283" t="s">
        <v>263</v>
      </c>
      <c r="D24" s="129">
        <v>5</v>
      </c>
      <c r="E24" s="124">
        <v>7</v>
      </c>
      <c r="F24" s="44">
        <f t="shared" si="4"/>
        <v>43175</v>
      </c>
      <c r="G24" s="45">
        <v>43184</v>
      </c>
      <c r="H24" s="44">
        <f t="shared" si="7"/>
        <v>43190</v>
      </c>
      <c r="I24" s="44">
        <f t="shared" si="8"/>
        <v>43250</v>
      </c>
      <c r="J24" s="227" t="s">
        <v>172</v>
      </c>
      <c r="K24" s="171" t="s">
        <v>197</v>
      </c>
      <c r="L24" s="258"/>
      <c r="M24" s="274"/>
      <c r="N24" s="312" t="s">
        <v>273</v>
      </c>
      <c r="O24" s="183"/>
      <c r="P24" s="185">
        <v>23</v>
      </c>
      <c r="Q24" s="96"/>
    </row>
    <row r="25" spans="1:21" x14ac:dyDescent="0.35">
      <c r="A25" s="124">
        <v>6</v>
      </c>
      <c r="B25" s="124">
        <v>2018</v>
      </c>
      <c r="C25" s="292" t="s">
        <v>142</v>
      </c>
      <c r="D25" s="129">
        <v>3</v>
      </c>
      <c r="E25" s="124">
        <f>IF(D25="","",VLOOKUP(D25,$B$88:$C$90,2,FALSE))</f>
        <v>5</v>
      </c>
      <c r="F25" s="44">
        <f t="shared" si="4"/>
        <v>43182</v>
      </c>
      <c r="G25" s="45">
        <v>43210</v>
      </c>
      <c r="H25" s="44">
        <f t="shared" si="7"/>
        <v>43214</v>
      </c>
      <c r="I25" s="44">
        <f t="shared" si="8"/>
        <v>43274</v>
      </c>
      <c r="J25" s="279" t="s">
        <v>172</v>
      </c>
      <c r="K25" s="286" t="s">
        <v>198</v>
      </c>
      <c r="L25" s="258"/>
      <c r="M25" s="274"/>
      <c r="N25" s="312" t="s">
        <v>276</v>
      </c>
      <c r="O25" s="183"/>
      <c r="P25" s="185">
        <v>24</v>
      </c>
      <c r="Q25" s="96"/>
    </row>
    <row r="26" spans="1:21" x14ac:dyDescent="0.35">
      <c r="A26" s="124">
        <v>7</v>
      </c>
      <c r="B26" s="124">
        <v>2018</v>
      </c>
      <c r="C26" s="287" t="s">
        <v>277</v>
      </c>
      <c r="D26" s="129">
        <v>5</v>
      </c>
      <c r="E26" s="124">
        <v>7</v>
      </c>
      <c r="F26" s="44">
        <f t="shared" si="4"/>
        <v>43236</v>
      </c>
      <c r="G26" s="45">
        <v>43282</v>
      </c>
      <c r="H26" s="44">
        <f t="shared" si="7"/>
        <v>43288</v>
      </c>
      <c r="I26" s="44">
        <f t="shared" si="8"/>
        <v>43348</v>
      </c>
      <c r="J26" s="291" t="s">
        <v>172</v>
      </c>
      <c r="K26" s="286" t="s">
        <v>278</v>
      </c>
      <c r="L26" s="247"/>
      <c r="M26" s="262"/>
      <c r="N26" s="311" t="s">
        <v>320</v>
      </c>
      <c r="P26" s="185">
        <v>25</v>
      </c>
      <c r="Q26" s="96"/>
    </row>
    <row r="27" spans="1:21" x14ac:dyDescent="0.35">
      <c r="A27" s="124">
        <v>8</v>
      </c>
      <c r="B27" s="124">
        <v>2018</v>
      </c>
      <c r="C27" s="310" t="s">
        <v>261</v>
      </c>
      <c r="D27" s="129">
        <v>5</v>
      </c>
      <c r="E27" s="124">
        <v>7</v>
      </c>
      <c r="F27" s="44">
        <f t="shared" si="4"/>
        <v>43243</v>
      </c>
      <c r="G27" s="45">
        <v>43319</v>
      </c>
      <c r="H27" s="44">
        <f>IF(G27="","",G27+E27-1)</f>
        <v>43325</v>
      </c>
      <c r="I27" s="44">
        <f t="shared" si="8"/>
        <v>43385</v>
      </c>
      <c r="J27" s="291" t="s">
        <v>172</v>
      </c>
      <c r="K27" s="298" t="s">
        <v>294</v>
      </c>
      <c r="L27" s="258"/>
      <c r="M27" s="274"/>
      <c r="N27" s="311" t="s">
        <v>318</v>
      </c>
      <c r="O27" s="183"/>
      <c r="P27" s="185">
        <v>26</v>
      </c>
      <c r="Q27" s="96"/>
    </row>
    <row r="28" spans="1:21" x14ac:dyDescent="0.35">
      <c r="A28" s="124">
        <v>9</v>
      </c>
      <c r="B28" s="124">
        <v>2018</v>
      </c>
      <c r="C28" s="383" t="s">
        <v>279</v>
      </c>
      <c r="D28" s="129">
        <v>5</v>
      </c>
      <c r="E28" s="124">
        <v>7</v>
      </c>
      <c r="F28" s="44">
        <f t="shared" si="4"/>
        <v>43250</v>
      </c>
      <c r="G28" s="45">
        <v>43326</v>
      </c>
      <c r="H28" s="44">
        <f t="shared" si="7"/>
        <v>43332</v>
      </c>
      <c r="I28" s="44">
        <f t="shared" si="8"/>
        <v>43392</v>
      </c>
      <c r="J28" s="300" t="s">
        <v>172</v>
      </c>
      <c r="K28" s="297" t="s">
        <v>292</v>
      </c>
      <c r="L28" s="258"/>
      <c r="M28" s="274"/>
      <c r="N28" s="171"/>
      <c r="O28" s="183"/>
      <c r="P28" s="185">
        <v>27</v>
      </c>
      <c r="Q28" s="96"/>
    </row>
    <row r="29" spans="1:21" x14ac:dyDescent="0.35">
      <c r="A29" s="124">
        <v>10</v>
      </c>
      <c r="B29" s="124">
        <v>2018</v>
      </c>
      <c r="C29" s="296" t="s">
        <v>280</v>
      </c>
      <c r="D29" s="129">
        <v>5</v>
      </c>
      <c r="E29" s="124">
        <v>7</v>
      </c>
      <c r="F29" s="44">
        <f t="shared" si="4"/>
        <v>43274</v>
      </c>
      <c r="G29" s="45">
        <v>43347</v>
      </c>
      <c r="H29" s="44">
        <f t="shared" si="7"/>
        <v>43353</v>
      </c>
      <c r="I29" s="44">
        <f t="shared" si="8"/>
        <v>43413</v>
      </c>
      <c r="J29" s="313" t="s">
        <v>172</v>
      </c>
      <c r="K29" s="301"/>
      <c r="L29" s="247"/>
      <c r="M29" s="262"/>
      <c r="N29" s="43"/>
      <c r="P29" s="185">
        <v>28</v>
      </c>
      <c r="Q29" s="96"/>
    </row>
    <row r="30" spans="1:21" x14ac:dyDescent="0.35">
      <c r="A30" s="124">
        <v>11</v>
      </c>
      <c r="B30" s="124">
        <v>2018</v>
      </c>
      <c r="C30" s="321" t="s">
        <v>293</v>
      </c>
      <c r="D30" s="129">
        <v>5</v>
      </c>
      <c r="E30" s="124">
        <v>7</v>
      </c>
      <c r="F30" s="44">
        <f t="shared" si="4"/>
        <v>43348</v>
      </c>
      <c r="G30" s="45">
        <v>43354</v>
      </c>
      <c r="H30" s="44">
        <f t="shared" si="7"/>
        <v>43360</v>
      </c>
      <c r="I30" s="44">
        <f t="shared" si="8"/>
        <v>43420</v>
      </c>
      <c r="J30" s="313" t="s">
        <v>172</v>
      </c>
      <c r="K30" s="316"/>
      <c r="L30" s="255"/>
      <c r="M30" s="271"/>
      <c r="N30" s="316" t="s">
        <v>324</v>
      </c>
      <c r="O30" s="183"/>
      <c r="P30" s="185">
        <v>29</v>
      </c>
      <c r="Q30" s="96"/>
    </row>
    <row r="31" spans="1:21" x14ac:dyDescent="0.35">
      <c r="A31" s="124">
        <v>12</v>
      </c>
      <c r="B31" s="124">
        <v>2018</v>
      </c>
      <c r="C31" s="321" t="s">
        <v>262</v>
      </c>
      <c r="D31" s="129">
        <v>5</v>
      </c>
      <c r="E31" s="124">
        <v>7</v>
      </c>
      <c r="F31" s="44">
        <f t="shared" si="4"/>
        <v>43385</v>
      </c>
      <c r="G31" s="172">
        <v>43385</v>
      </c>
      <c r="H31" s="44">
        <f t="shared" si="7"/>
        <v>43391</v>
      </c>
      <c r="I31" s="44">
        <f t="shared" si="8"/>
        <v>43451</v>
      </c>
      <c r="J31" s="319" t="s">
        <v>172</v>
      </c>
      <c r="K31" s="43"/>
      <c r="L31" s="247"/>
      <c r="M31" s="262"/>
      <c r="N31" s="43"/>
      <c r="P31" s="185">
        <v>30</v>
      </c>
      <c r="Q31" s="96"/>
    </row>
    <row r="32" spans="1:21" x14ac:dyDescent="0.35">
      <c r="A32" s="124">
        <v>13</v>
      </c>
      <c r="B32" s="124">
        <v>2018</v>
      </c>
      <c r="C32" s="309" t="s">
        <v>282</v>
      </c>
      <c r="D32" s="129">
        <v>3</v>
      </c>
      <c r="E32" s="124">
        <v>5</v>
      </c>
      <c r="F32" s="44">
        <f>I28</f>
        <v>43392</v>
      </c>
      <c r="G32" s="45">
        <v>43395</v>
      </c>
      <c r="H32" s="44">
        <f t="shared" si="7"/>
        <v>43399</v>
      </c>
      <c r="I32" s="44">
        <f t="shared" si="8"/>
        <v>43459</v>
      </c>
      <c r="J32" s="300" t="s">
        <v>172</v>
      </c>
      <c r="K32" s="306" t="s">
        <v>310</v>
      </c>
      <c r="L32" s="258"/>
      <c r="M32" s="274"/>
      <c r="N32" s="171"/>
      <c r="O32" s="183"/>
      <c r="P32" s="185">
        <v>31</v>
      </c>
      <c r="Q32" s="96"/>
    </row>
    <row r="33" spans="1:17" x14ac:dyDescent="0.35">
      <c r="A33" s="124">
        <v>14</v>
      </c>
      <c r="B33" s="124">
        <v>2018</v>
      </c>
      <c r="C33" s="302" t="s">
        <v>297</v>
      </c>
      <c r="D33" s="129">
        <v>5</v>
      </c>
      <c r="E33" s="124">
        <v>7</v>
      </c>
      <c r="F33" s="44">
        <f t="shared" si="4"/>
        <v>43413</v>
      </c>
      <c r="G33" s="45">
        <v>43413</v>
      </c>
      <c r="H33" s="44">
        <f t="shared" si="7"/>
        <v>43419</v>
      </c>
      <c r="I33" s="44">
        <f t="shared" si="8"/>
        <v>43479</v>
      </c>
      <c r="J33" s="318" t="s">
        <v>172</v>
      </c>
      <c r="K33" s="301"/>
      <c r="L33" s="247"/>
      <c r="M33" s="262"/>
      <c r="N33" s="43"/>
      <c r="P33" s="185">
        <v>32</v>
      </c>
      <c r="Q33" s="96"/>
    </row>
    <row r="34" spans="1:17" x14ac:dyDescent="0.35">
      <c r="A34" s="124">
        <v>15</v>
      </c>
      <c r="B34" s="124">
        <v>2018</v>
      </c>
      <c r="C34" s="309" t="s">
        <v>311</v>
      </c>
      <c r="D34" s="129">
        <v>4</v>
      </c>
      <c r="E34" s="124">
        <v>6</v>
      </c>
      <c r="F34" s="44">
        <f t="shared" si="4"/>
        <v>43420</v>
      </c>
      <c r="G34" s="45">
        <v>43420</v>
      </c>
      <c r="H34" s="44">
        <f>IF(G34="","",G34+E34-1)</f>
        <v>43425</v>
      </c>
      <c r="I34" s="44">
        <f t="shared" si="8"/>
        <v>43485</v>
      </c>
      <c r="J34" s="318" t="s">
        <v>172</v>
      </c>
      <c r="K34" s="171"/>
      <c r="L34" s="258"/>
      <c r="M34" s="274"/>
      <c r="N34" s="171"/>
      <c r="O34" s="183"/>
      <c r="P34" s="185">
        <v>33</v>
      </c>
      <c r="Q34" s="96"/>
    </row>
    <row r="35" spans="1:17" x14ac:dyDescent="0.35">
      <c r="A35" s="124">
        <v>16</v>
      </c>
      <c r="B35" s="124">
        <v>2018</v>
      </c>
      <c r="C35" s="308" t="s">
        <v>296</v>
      </c>
      <c r="D35" s="129">
        <v>5</v>
      </c>
      <c r="E35" s="124">
        <v>7</v>
      </c>
      <c r="F35" s="44">
        <f t="shared" si="4"/>
        <v>43451</v>
      </c>
      <c r="G35" s="45">
        <v>43451</v>
      </c>
      <c r="H35" s="44">
        <f t="shared" si="7"/>
        <v>43457</v>
      </c>
      <c r="I35" s="44">
        <f>IF(G35="","",H35+60)</f>
        <v>43517</v>
      </c>
      <c r="J35" s="324" t="s">
        <v>172</v>
      </c>
      <c r="K35" s="323" t="s">
        <v>331</v>
      </c>
      <c r="L35" s="247"/>
      <c r="M35" s="262"/>
      <c r="N35" s="43"/>
      <c r="P35" s="185">
        <v>34</v>
      </c>
      <c r="Q35" s="96"/>
    </row>
    <row r="36" spans="1:17" x14ac:dyDescent="0.35">
      <c r="A36" s="322">
        <v>1</v>
      </c>
      <c r="B36" s="322">
        <v>2019</v>
      </c>
      <c r="C36" s="347" t="s">
        <v>298</v>
      </c>
      <c r="D36" s="129">
        <v>5</v>
      </c>
      <c r="E36" s="124">
        <v>8</v>
      </c>
      <c r="F36" s="44">
        <f>I32</f>
        <v>43459</v>
      </c>
      <c r="G36" s="45">
        <v>43469</v>
      </c>
      <c r="H36" s="44">
        <f t="shared" si="7"/>
        <v>43476</v>
      </c>
      <c r="I36" s="44">
        <f t="shared" si="8"/>
        <v>43536</v>
      </c>
      <c r="J36" s="307" t="s">
        <v>172</v>
      </c>
      <c r="K36" s="354" t="s">
        <v>611</v>
      </c>
      <c r="L36" s="247"/>
      <c r="M36" s="262"/>
      <c r="N36" s="43"/>
      <c r="Q36" s="96"/>
    </row>
    <row r="37" spans="1:17" x14ac:dyDescent="0.35">
      <c r="A37" s="322">
        <v>2</v>
      </c>
      <c r="B37" s="322">
        <v>2019</v>
      </c>
      <c r="C37" s="362" t="s">
        <v>635</v>
      </c>
      <c r="D37" s="129">
        <v>5</v>
      </c>
      <c r="E37" s="124">
        <v>8</v>
      </c>
      <c r="F37" s="44">
        <f t="shared" si="4"/>
        <v>43479</v>
      </c>
      <c r="G37" s="45">
        <v>43479</v>
      </c>
      <c r="H37" s="44">
        <f>IF(G37="","",G37+E37-1)</f>
        <v>43486</v>
      </c>
      <c r="I37" s="44">
        <f t="shared" si="8"/>
        <v>43546</v>
      </c>
      <c r="J37" s="344" t="s">
        <v>172</v>
      </c>
      <c r="K37" s="354" t="s">
        <v>611</v>
      </c>
      <c r="L37" s="247"/>
      <c r="M37" s="262"/>
      <c r="N37" s="43"/>
      <c r="Q37" s="96"/>
    </row>
    <row r="38" spans="1:17" x14ac:dyDescent="0.35">
      <c r="A38" s="322">
        <v>3</v>
      </c>
      <c r="B38" s="322">
        <v>2019</v>
      </c>
      <c r="C38" s="349" t="s">
        <v>603</v>
      </c>
      <c r="D38" s="129">
        <v>5</v>
      </c>
      <c r="E38" s="124">
        <v>7</v>
      </c>
      <c r="F38" s="44">
        <f t="shared" si="4"/>
        <v>43485</v>
      </c>
      <c r="G38" s="45">
        <v>43487</v>
      </c>
      <c r="H38" s="44">
        <f t="shared" si="7"/>
        <v>43493</v>
      </c>
      <c r="I38" s="44">
        <f t="shared" si="8"/>
        <v>43553</v>
      </c>
      <c r="J38" s="318" t="s">
        <v>172</v>
      </c>
      <c r="K38" s="354" t="s">
        <v>611</v>
      </c>
      <c r="L38" s="247"/>
      <c r="M38" s="262"/>
      <c r="N38" s="43"/>
      <c r="Q38" s="96"/>
    </row>
    <row r="39" spans="1:17" x14ac:dyDescent="0.35">
      <c r="A39" s="322">
        <v>4</v>
      </c>
      <c r="B39" s="322">
        <v>2019</v>
      </c>
      <c r="C39" s="386" t="s">
        <v>321</v>
      </c>
      <c r="D39" s="129">
        <v>5</v>
      </c>
      <c r="E39" s="124">
        <v>7</v>
      </c>
      <c r="F39" s="44">
        <f t="shared" si="4"/>
        <v>43517</v>
      </c>
      <c r="G39" s="315">
        <v>43534</v>
      </c>
      <c r="H39" s="44">
        <f t="shared" si="7"/>
        <v>43540</v>
      </c>
      <c r="I39" s="44">
        <f t="shared" si="8"/>
        <v>43600</v>
      </c>
      <c r="J39" s="318" t="s">
        <v>172</v>
      </c>
      <c r="K39" s="378" t="s">
        <v>653</v>
      </c>
      <c r="L39" s="379" t="s">
        <v>652</v>
      </c>
      <c r="M39" s="262"/>
      <c r="N39" s="43"/>
      <c r="Q39" s="96"/>
    </row>
    <row r="40" spans="1:17" x14ac:dyDescent="0.35">
      <c r="A40" s="322">
        <v>5</v>
      </c>
      <c r="B40" s="322">
        <v>2019</v>
      </c>
      <c r="C40" s="362" t="s">
        <v>636</v>
      </c>
      <c r="D40" s="129">
        <v>5</v>
      </c>
      <c r="E40" s="124">
        <v>7</v>
      </c>
      <c r="F40" s="44">
        <f>I36</f>
        <v>43536</v>
      </c>
      <c r="G40" s="45">
        <v>43551</v>
      </c>
      <c r="H40" s="44">
        <f t="shared" ref="H40:H60" si="9">IF(G40="","",G40+E40-1)</f>
        <v>43557</v>
      </c>
      <c r="I40" s="44">
        <f t="shared" ref="I40:I57" si="10">IF(G40="","",H40+60)</f>
        <v>43617</v>
      </c>
      <c r="J40" s="344" t="s">
        <v>172</v>
      </c>
      <c r="K40" s="409" t="s">
        <v>654</v>
      </c>
      <c r="L40" s="379"/>
      <c r="M40" s="262"/>
      <c r="N40" s="43"/>
      <c r="Q40" s="96"/>
    </row>
    <row r="41" spans="1:17" x14ac:dyDescent="0.35">
      <c r="A41" s="322">
        <v>6</v>
      </c>
      <c r="B41" s="322">
        <v>2019</v>
      </c>
      <c r="C41" s="377" t="s">
        <v>648</v>
      </c>
      <c r="D41" s="129">
        <v>5</v>
      </c>
      <c r="E41" s="124">
        <v>7</v>
      </c>
      <c r="F41" s="44">
        <f>I37</f>
        <v>43546</v>
      </c>
      <c r="G41" s="45">
        <v>43563</v>
      </c>
      <c r="H41" s="44">
        <f t="shared" si="9"/>
        <v>43569</v>
      </c>
      <c r="I41" s="44">
        <f t="shared" si="10"/>
        <v>43629</v>
      </c>
      <c r="J41" s="361" t="s">
        <v>172</v>
      </c>
      <c r="K41" s="410" t="s">
        <v>666</v>
      </c>
      <c r="L41" s="382"/>
      <c r="M41" s="262"/>
      <c r="N41" s="43"/>
      <c r="Q41" s="96"/>
    </row>
    <row r="42" spans="1:17" x14ac:dyDescent="0.35">
      <c r="A42" s="322">
        <v>7</v>
      </c>
      <c r="B42" s="322">
        <v>2019</v>
      </c>
      <c r="C42" s="377" t="s">
        <v>647</v>
      </c>
      <c r="D42" s="129">
        <v>5</v>
      </c>
      <c r="E42" s="124">
        <v>7</v>
      </c>
      <c r="F42" s="44">
        <f>I38</f>
        <v>43553</v>
      </c>
      <c r="G42" s="45">
        <v>43573</v>
      </c>
      <c r="H42" s="44">
        <f t="shared" si="9"/>
        <v>43579</v>
      </c>
      <c r="I42" s="44">
        <f t="shared" si="10"/>
        <v>43639</v>
      </c>
      <c r="J42" s="364" t="s">
        <v>172</v>
      </c>
      <c r="K42" s="409" t="s">
        <v>654</v>
      </c>
      <c r="L42" s="382"/>
      <c r="M42" s="262"/>
      <c r="N42" s="43"/>
      <c r="Q42" s="96"/>
    </row>
    <row r="43" spans="1:17" x14ac:dyDescent="0.35">
      <c r="A43" s="322">
        <v>8</v>
      </c>
      <c r="B43" s="322">
        <v>2019</v>
      </c>
      <c r="C43" s="392" t="s">
        <v>651</v>
      </c>
      <c r="D43" s="129">
        <v>4</v>
      </c>
      <c r="E43" s="124">
        <v>7</v>
      </c>
      <c r="F43" s="44">
        <f>I39</f>
        <v>43600</v>
      </c>
      <c r="G43" s="45">
        <v>43628</v>
      </c>
      <c r="H43" s="44">
        <f t="shared" si="9"/>
        <v>43634</v>
      </c>
      <c r="I43" s="44">
        <f t="shared" si="10"/>
        <v>43694</v>
      </c>
      <c r="J43" s="367" t="s">
        <v>172</v>
      </c>
      <c r="K43" s="403" t="s">
        <v>685</v>
      </c>
      <c r="L43" s="247"/>
      <c r="M43" s="262"/>
      <c r="N43" s="43"/>
      <c r="Q43" s="96"/>
    </row>
    <row r="44" spans="1:17" x14ac:dyDescent="0.35">
      <c r="A44" s="322">
        <v>9</v>
      </c>
      <c r="B44" s="322">
        <v>2019</v>
      </c>
      <c r="C44" s="393" t="s">
        <v>656</v>
      </c>
      <c r="D44" s="129">
        <v>5</v>
      </c>
      <c r="E44" s="124">
        <v>8</v>
      </c>
      <c r="F44" s="44">
        <f t="shared" si="4"/>
        <v>43617</v>
      </c>
      <c r="G44" s="45">
        <v>43637</v>
      </c>
      <c r="H44" s="44">
        <f t="shared" si="9"/>
        <v>43644</v>
      </c>
      <c r="I44" s="44">
        <f t="shared" si="10"/>
        <v>43704</v>
      </c>
      <c r="J44" s="381" t="s">
        <v>172</v>
      </c>
      <c r="K44" s="403" t="s">
        <v>684</v>
      </c>
      <c r="L44" s="247"/>
      <c r="M44" s="262"/>
      <c r="N44" s="43"/>
      <c r="Q44" s="96"/>
    </row>
    <row r="45" spans="1:17" x14ac:dyDescent="0.35">
      <c r="A45" s="322">
        <v>10</v>
      </c>
      <c r="B45" s="322">
        <v>2019</v>
      </c>
      <c r="C45" s="393" t="s">
        <v>657</v>
      </c>
      <c r="D45" s="129">
        <v>5</v>
      </c>
      <c r="E45" s="124">
        <v>7</v>
      </c>
      <c r="F45" s="44">
        <f t="shared" si="4"/>
        <v>43629</v>
      </c>
      <c r="G45" s="45">
        <v>43667</v>
      </c>
      <c r="H45" s="44">
        <f t="shared" si="9"/>
        <v>43673</v>
      </c>
      <c r="I45" s="44">
        <f t="shared" si="10"/>
        <v>43733</v>
      </c>
      <c r="J45" s="384" t="s">
        <v>172</v>
      </c>
      <c r="K45" s="404" t="s">
        <v>665</v>
      </c>
      <c r="L45" s="247"/>
      <c r="M45" s="262"/>
      <c r="N45" s="43"/>
      <c r="Q45" s="96"/>
    </row>
    <row r="46" spans="1:17" x14ac:dyDescent="0.35">
      <c r="A46" s="322">
        <v>11</v>
      </c>
      <c r="B46" s="322">
        <v>2019</v>
      </c>
      <c r="C46" s="393" t="s">
        <v>658</v>
      </c>
      <c r="D46" s="129">
        <v>5</v>
      </c>
      <c r="E46" s="124">
        <v>7</v>
      </c>
      <c r="F46" s="44">
        <f t="shared" si="4"/>
        <v>43639</v>
      </c>
      <c r="G46" s="45">
        <v>43704</v>
      </c>
      <c r="H46" s="44">
        <f t="shared" si="9"/>
        <v>43710</v>
      </c>
      <c r="I46" s="44">
        <f t="shared" si="10"/>
        <v>43770</v>
      </c>
      <c r="J46" s="387" t="s">
        <v>172</v>
      </c>
      <c r="K46" s="405" t="s">
        <v>683</v>
      </c>
      <c r="L46" s="247"/>
      <c r="M46" s="262"/>
      <c r="N46" s="43"/>
      <c r="Q46" s="96"/>
    </row>
    <row r="47" spans="1:17" x14ac:dyDescent="0.35">
      <c r="A47" s="322">
        <v>12</v>
      </c>
      <c r="B47" s="322">
        <v>2019</v>
      </c>
      <c r="C47" s="402" t="s">
        <v>668</v>
      </c>
      <c r="D47" s="129">
        <v>5</v>
      </c>
      <c r="E47" s="124">
        <v>7</v>
      </c>
      <c r="F47" s="44">
        <f t="shared" si="4"/>
        <v>43694</v>
      </c>
      <c r="G47" s="45">
        <v>43725</v>
      </c>
      <c r="H47" s="44">
        <f t="shared" si="9"/>
        <v>43731</v>
      </c>
      <c r="I47" s="44">
        <f t="shared" si="10"/>
        <v>43791</v>
      </c>
      <c r="J47" s="385" t="s">
        <v>172</v>
      </c>
      <c r="K47" s="408" t="s">
        <v>741</v>
      </c>
      <c r="L47" s="247"/>
      <c r="M47" s="262"/>
      <c r="N47" s="43"/>
      <c r="Q47" s="96"/>
    </row>
    <row r="48" spans="1:17" x14ac:dyDescent="0.35">
      <c r="A48" s="322">
        <v>13</v>
      </c>
      <c r="B48" s="322">
        <v>2019</v>
      </c>
      <c r="C48" s="402" t="s">
        <v>667</v>
      </c>
      <c r="D48" s="129">
        <v>5</v>
      </c>
      <c r="E48" s="124">
        <v>7</v>
      </c>
      <c r="F48" s="44">
        <f t="shared" si="4"/>
        <v>43704</v>
      </c>
      <c r="G48" s="45">
        <v>43732</v>
      </c>
      <c r="H48" s="44">
        <f t="shared" si="9"/>
        <v>43738</v>
      </c>
      <c r="I48" s="44">
        <f t="shared" si="10"/>
        <v>43798</v>
      </c>
      <c r="J48" s="385" t="s">
        <v>172</v>
      </c>
      <c r="K48" s="405" t="s">
        <v>682</v>
      </c>
      <c r="L48" s="247"/>
      <c r="M48" s="262"/>
      <c r="N48" s="43"/>
      <c r="Q48" s="96"/>
    </row>
    <row r="49" spans="1:17" x14ac:dyDescent="0.35">
      <c r="A49" s="322">
        <v>14</v>
      </c>
      <c r="B49" s="322">
        <v>2019</v>
      </c>
      <c r="C49" s="412" t="s">
        <v>660</v>
      </c>
      <c r="D49" s="129">
        <v>5</v>
      </c>
      <c r="E49" s="124">
        <v>7</v>
      </c>
      <c r="F49" s="44">
        <f t="shared" si="4"/>
        <v>43733</v>
      </c>
      <c r="G49" s="45">
        <v>43763</v>
      </c>
      <c r="H49" s="44">
        <f t="shared" si="9"/>
        <v>43769</v>
      </c>
      <c r="I49" s="44">
        <f t="shared" si="10"/>
        <v>43829</v>
      </c>
      <c r="J49" s="318" t="s">
        <v>173</v>
      </c>
      <c r="K49" s="422" t="s">
        <v>747</v>
      </c>
      <c r="L49" s="247"/>
      <c r="M49" s="262"/>
      <c r="N49" s="43"/>
      <c r="Q49" s="96"/>
    </row>
    <row r="50" spans="1:17" x14ac:dyDescent="0.35">
      <c r="A50" s="322">
        <v>15</v>
      </c>
      <c r="B50" s="322">
        <v>2019</v>
      </c>
      <c r="C50" s="413" t="s">
        <v>659</v>
      </c>
      <c r="D50" s="129">
        <v>4</v>
      </c>
      <c r="E50" s="124">
        <v>6</v>
      </c>
      <c r="F50" s="44">
        <f t="shared" si="4"/>
        <v>43770</v>
      </c>
      <c r="G50" s="45">
        <v>43782</v>
      </c>
      <c r="H50" s="44">
        <f t="shared" si="9"/>
        <v>43787</v>
      </c>
      <c r="I50" s="44">
        <f t="shared" si="10"/>
        <v>43847</v>
      </c>
      <c r="J50" s="318" t="s">
        <v>173</v>
      </c>
      <c r="K50" s="422" t="s">
        <v>747</v>
      </c>
      <c r="L50" s="247"/>
      <c r="M50" s="262"/>
      <c r="N50" s="43"/>
      <c r="Q50" s="96"/>
    </row>
    <row r="51" spans="1:17" x14ac:dyDescent="0.35">
      <c r="A51" s="322">
        <v>16</v>
      </c>
      <c r="B51" s="322">
        <v>2019</v>
      </c>
      <c r="C51" s="413" t="s">
        <v>671</v>
      </c>
      <c r="D51" s="129">
        <v>5</v>
      </c>
      <c r="E51" s="124">
        <v>7</v>
      </c>
      <c r="F51" s="44">
        <f t="shared" si="4"/>
        <v>43791</v>
      </c>
      <c r="G51" s="363">
        <v>43807</v>
      </c>
      <c r="H51" s="44">
        <f>IF(G51="","",G51+E51-1)</f>
        <v>43813</v>
      </c>
      <c r="I51" s="44">
        <f t="shared" si="10"/>
        <v>43873</v>
      </c>
      <c r="J51" s="318" t="s">
        <v>173</v>
      </c>
      <c r="K51" s="423" t="s">
        <v>755</v>
      </c>
      <c r="L51" s="247"/>
      <c r="M51" s="262"/>
      <c r="N51" s="43"/>
      <c r="Q51" s="96"/>
    </row>
    <row r="52" spans="1:17" x14ac:dyDescent="0.35">
      <c r="A52" s="124">
        <v>1</v>
      </c>
      <c r="B52" s="124">
        <v>2020</v>
      </c>
      <c r="C52" s="434" t="s">
        <v>749</v>
      </c>
      <c r="D52" s="322">
        <v>5</v>
      </c>
      <c r="E52" s="124">
        <v>7</v>
      </c>
      <c r="F52" s="44">
        <f t="shared" si="4"/>
        <v>43798</v>
      </c>
      <c r="G52" s="363">
        <v>43837</v>
      </c>
      <c r="H52" s="44">
        <f t="shared" si="9"/>
        <v>43843</v>
      </c>
      <c r="I52" s="44">
        <f t="shared" si="10"/>
        <v>43903</v>
      </c>
      <c r="J52" s="394" t="s">
        <v>173</v>
      </c>
      <c r="L52" s="247"/>
      <c r="M52" s="262"/>
      <c r="N52" s="43"/>
      <c r="Q52" s="96"/>
    </row>
    <row r="53" spans="1:17" x14ac:dyDescent="0.35">
      <c r="A53" s="124">
        <v>2</v>
      </c>
      <c r="B53" s="124">
        <v>2020</v>
      </c>
      <c r="C53" s="434" t="s">
        <v>750</v>
      </c>
      <c r="D53" s="322">
        <v>5</v>
      </c>
      <c r="E53" s="124">
        <v>7</v>
      </c>
      <c r="F53" s="44">
        <f t="shared" si="4"/>
        <v>43829</v>
      </c>
      <c r="G53" s="363">
        <v>43844</v>
      </c>
      <c r="H53" s="44">
        <f t="shared" si="9"/>
        <v>43850</v>
      </c>
      <c r="I53" s="44">
        <f t="shared" si="10"/>
        <v>43910</v>
      </c>
      <c r="J53" s="394" t="s">
        <v>173</v>
      </c>
      <c r="L53" s="247"/>
      <c r="M53" s="262"/>
      <c r="N53" s="43"/>
      <c r="Q53" s="96"/>
    </row>
    <row r="54" spans="1:17" x14ac:dyDescent="0.35">
      <c r="A54" s="124">
        <v>3</v>
      </c>
      <c r="B54" s="124">
        <v>2020</v>
      </c>
      <c r="C54" s="416" t="s">
        <v>663</v>
      </c>
      <c r="D54" s="322">
        <v>5</v>
      </c>
      <c r="E54" s="124">
        <v>7</v>
      </c>
      <c r="F54" s="44">
        <f t="shared" si="4"/>
        <v>43847</v>
      </c>
      <c r="G54" s="363">
        <v>43922</v>
      </c>
      <c r="H54" s="44">
        <f t="shared" si="9"/>
        <v>43928</v>
      </c>
      <c r="I54" s="44">
        <f t="shared" si="10"/>
        <v>43988</v>
      </c>
      <c r="J54" s="394" t="s">
        <v>173</v>
      </c>
      <c r="K54" s="414"/>
      <c r="L54" s="247"/>
      <c r="M54" s="262"/>
      <c r="N54" s="43"/>
      <c r="Q54" s="96"/>
    </row>
    <row r="55" spans="1:17" x14ac:dyDescent="0.35">
      <c r="A55" s="124">
        <v>4</v>
      </c>
      <c r="B55" s="124">
        <v>2020</v>
      </c>
      <c r="C55" s="431" t="s">
        <v>766</v>
      </c>
      <c r="D55" s="322">
        <v>5</v>
      </c>
      <c r="E55" s="124">
        <v>7</v>
      </c>
      <c r="F55" s="44">
        <f t="shared" si="4"/>
        <v>43873</v>
      </c>
      <c r="G55" s="45">
        <v>43930</v>
      </c>
      <c r="H55" s="44">
        <f t="shared" si="9"/>
        <v>43936</v>
      </c>
      <c r="I55" s="44">
        <f t="shared" si="10"/>
        <v>43996</v>
      </c>
      <c r="J55" s="421" t="s">
        <v>172</v>
      </c>
      <c r="K55" s="433" t="s">
        <v>765</v>
      </c>
      <c r="L55" s="247"/>
      <c r="M55" s="262"/>
      <c r="N55" s="43"/>
      <c r="P55" s="185">
        <v>35</v>
      </c>
      <c r="Q55" s="96"/>
    </row>
    <row r="56" spans="1:17" x14ac:dyDescent="0.35">
      <c r="A56" s="124">
        <v>5</v>
      </c>
      <c r="B56" s="124">
        <v>2020</v>
      </c>
      <c r="C56" s="431" t="s">
        <v>767</v>
      </c>
      <c r="D56" s="322">
        <v>5</v>
      </c>
      <c r="E56" s="124">
        <v>7</v>
      </c>
      <c r="F56" s="44">
        <f t="shared" si="4"/>
        <v>43903</v>
      </c>
      <c r="G56" s="363">
        <v>43946</v>
      </c>
      <c r="H56" s="44">
        <f t="shared" si="9"/>
        <v>43952</v>
      </c>
      <c r="I56" s="44">
        <f t="shared" si="10"/>
        <v>44012</v>
      </c>
      <c r="J56" s="394" t="s">
        <v>173</v>
      </c>
      <c r="K56" s="43"/>
      <c r="L56" s="247"/>
      <c r="M56" s="262"/>
      <c r="N56" s="43"/>
      <c r="Q56" s="96"/>
    </row>
    <row r="57" spans="1:17" x14ac:dyDescent="0.35">
      <c r="A57" s="124">
        <v>6</v>
      </c>
      <c r="B57" s="124">
        <v>2020</v>
      </c>
      <c r="C57" s="431" t="s">
        <v>764</v>
      </c>
      <c r="D57" s="322">
        <v>5</v>
      </c>
      <c r="E57" s="124">
        <v>7</v>
      </c>
      <c r="F57" s="44">
        <f t="shared" si="4"/>
        <v>43910</v>
      </c>
      <c r="G57" s="363">
        <v>43958</v>
      </c>
      <c r="H57" s="44">
        <f t="shared" si="9"/>
        <v>43964</v>
      </c>
      <c r="I57" s="44">
        <f t="shared" si="10"/>
        <v>44024</v>
      </c>
      <c r="J57" s="421" t="s">
        <v>172</v>
      </c>
      <c r="K57" s="388"/>
      <c r="L57" s="247"/>
      <c r="M57" s="262"/>
      <c r="N57" s="43"/>
      <c r="Q57" s="96"/>
    </row>
    <row r="58" spans="1:17" x14ac:dyDescent="0.35">
      <c r="A58" s="124">
        <v>7</v>
      </c>
      <c r="B58" s="124">
        <v>2020</v>
      </c>
      <c r="C58" s="427" t="s">
        <v>296</v>
      </c>
      <c r="D58" s="322">
        <v>5</v>
      </c>
      <c r="E58" s="124">
        <v>7</v>
      </c>
      <c r="F58" s="44">
        <f t="shared" si="4"/>
        <v>43988</v>
      </c>
      <c r="G58" s="45">
        <v>43988</v>
      </c>
      <c r="H58" s="44">
        <f t="shared" si="9"/>
        <v>43994</v>
      </c>
      <c r="I58" s="44">
        <f t="shared" ref="I58:I60" si="11">IF(G58="","",H58+60)</f>
        <v>44054</v>
      </c>
      <c r="J58" s="394" t="s">
        <v>173</v>
      </c>
      <c r="K58" s="43"/>
      <c r="L58" s="247"/>
      <c r="M58" s="262"/>
      <c r="N58" s="43"/>
      <c r="P58" s="185">
        <v>35</v>
      </c>
      <c r="Q58" s="96"/>
    </row>
    <row r="59" spans="1:17" x14ac:dyDescent="0.35">
      <c r="A59" s="124">
        <v>8</v>
      </c>
      <c r="B59" s="124">
        <v>2020</v>
      </c>
      <c r="C59" s="427" t="s">
        <v>764</v>
      </c>
      <c r="D59" s="322">
        <v>5</v>
      </c>
      <c r="E59" s="124">
        <v>7</v>
      </c>
      <c r="F59" s="44">
        <f t="shared" si="4"/>
        <v>43996</v>
      </c>
      <c r="G59" s="363">
        <v>43996</v>
      </c>
      <c r="H59" s="44">
        <f t="shared" si="9"/>
        <v>44002</v>
      </c>
      <c r="I59" s="44">
        <f t="shared" si="11"/>
        <v>44062</v>
      </c>
      <c r="J59" s="394" t="s">
        <v>173</v>
      </c>
      <c r="K59" s="43"/>
      <c r="L59" s="247"/>
      <c r="M59" s="262"/>
      <c r="N59" s="43"/>
      <c r="Q59" s="96"/>
    </row>
    <row r="60" spans="1:17" x14ac:dyDescent="0.35">
      <c r="A60" s="124">
        <v>9</v>
      </c>
      <c r="B60" s="124">
        <v>2020</v>
      </c>
      <c r="C60" s="431" t="s">
        <v>296</v>
      </c>
      <c r="D60" s="322">
        <v>5</v>
      </c>
      <c r="E60" s="124">
        <v>7</v>
      </c>
      <c r="F60" s="44">
        <f t="shared" si="4"/>
        <v>44012</v>
      </c>
      <c r="G60" s="363">
        <v>44012</v>
      </c>
      <c r="H60" s="44">
        <f t="shared" si="9"/>
        <v>44018</v>
      </c>
      <c r="I60" s="44">
        <f t="shared" si="11"/>
        <v>44078</v>
      </c>
      <c r="J60" s="421" t="s">
        <v>172</v>
      </c>
      <c r="K60" s="43"/>
      <c r="L60" s="247"/>
      <c r="M60" s="262"/>
      <c r="N60" s="43"/>
      <c r="Q60" s="96"/>
    </row>
    <row r="61" spans="1:17" x14ac:dyDescent="0.35">
      <c r="A61" s="124">
        <v>10</v>
      </c>
      <c r="B61" s="124">
        <v>2020</v>
      </c>
      <c r="C61" s="431" t="s">
        <v>768</v>
      </c>
      <c r="D61" s="322">
        <v>5</v>
      </c>
      <c r="E61" s="124">
        <v>7</v>
      </c>
      <c r="F61" s="44">
        <f t="shared" si="4"/>
        <v>44024</v>
      </c>
      <c r="G61" s="45">
        <v>44024</v>
      </c>
      <c r="H61" s="44">
        <f t="shared" ref="H61:H63" si="12">IF(G61="","",G61+E61-1)</f>
        <v>44030</v>
      </c>
      <c r="I61" s="44">
        <f t="shared" ref="I61:I63" si="13">IF(G61="","",H61+60)</f>
        <v>44090</v>
      </c>
      <c r="J61" s="394" t="s">
        <v>173</v>
      </c>
      <c r="K61" s="43"/>
      <c r="L61" s="247"/>
      <c r="M61" s="262"/>
      <c r="N61" s="43"/>
      <c r="P61" s="185">
        <v>35</v>
      </c>
      <c r="Q61" s="96"/>
    </row>
    <row r="62" spans="1:17" x14ac:dyDescent="0.35">
      <c r="A62" s="124">
        <v>11</v>
      </c>
      <c r="B62" s="124">
        <v>2020</v>
      </c>
      <c r="C62" s="431" t="s">
        <v>769</v>
      </c>
      <c r="D62" s="322">
        <v>5</v>
      </c>
      <c r="E62" s="124">
        <v>7</v>
      </c>
      <c r="F62" s="44">
        <f t="shared" si="4"/>
        <v>44054</v>
      </c>
      <c r="G62" s="363">
        <v>44054</v>
      </c>
      <c r="H62" s="44">
        <f t="shared" si="12"/>
        <v>44060</v>
      </c>
      <c r="I62" s="44">
        <f t="shared" si="13"/>
        <v>44120</v>
      </c>
      <c r="J62" s="421" t="s">
        <v>172</v>
      </c>
      <c r="K62" s="43"/>
      <c r="L62" s="247"/>
      <c r="M62" s="262"/>
      <c r="N62" s="43"/>
      <c r="Q62" s="96"/>
    </row>
    <row r="63" spans="1:17" x14ac:dyDescent="0.35">
      <c r="A63" s="124">
        <v>12</v>
      </c>
      <c r="B63" s="124">
        <v>2020</v>
      </c>
      <c r="C63" s="431" t="s">
        <v>770</v>
      </c>
      <c r="D63" s="322">
        <v>5</v>
      </c>
      <c r="E63" s="124">
        <v>7</v>
      </c>
      <c r="F63" s="44">
        <f t="shared" si="4"/>
        <v>44062</v>
      </c>
      <c r="G63" s="363">
        <v>44072</v>
      </c>
      <c r="H63" s="44">
        <f t="shared" si="12"/>
        <v>44078</v>
      </c>
      <c r="I63" s="44">
        <f t="shared" si="13"/>
        <v>44138</v>
      </c>
      <c r="J63" s="432" t="s">
        <v>172</v>
      </c>
      <c r="K63" s="43"/>
      <c r="L63" s="247"/>
      <c r="M63" s="262"/>
      <c r="N63" s="43"/>
      <c r="Q63" s="96"/>
    </row>
    <row r="64" spans="1:17" x14ac:dyDescent="0.35">
      <c r="A64" s="124">
        <v>13</v>
      </c>
      <c r="B64" s="124">
        <v>2020</v>
      </c>
      <c r="C64" s="431" t="s">
        <v>771</v>
      </c>
      <c r="D64" s="322">
        <v>5</v>
      </c>
      <c r="E64" s="124">
        <v>7</v>
      </c>
      <c r="F64" s="44">
        <f t="shared" si="4"/>
        <v>44078</v>
      </c>
      <c r="G64" s="45">
        <v>44078</v>
      </c>
      <c r="H64" s="44">
        <f t="shared" ref="H64:H65" si="14">IF(G64="","",G64+E64-1)</f>
        <v>44084</v>
      </c>
      <c r="I64" s="44">
        <f t="shared" ref="I64:I66" si="15">IF(G64="","",H64+60)</f>
        <v>44144</v>
      </c>
      <c r="J64" s="394" t="s">
        <v>173</v>
      </c>
      <c r="K64" s="424" t="s">
        <v>756</v>
      </c>
      <c r="L64" s="247"/>
      <c r="M64" s="262"/>
      <c r="N64" s="43"/>
      <c r="P64" s="185">
        <v>35</v>
      </c>
      <c r="Q64" s="96"/>
    </row>
    <row r="65" spans="1:17" x14ac:dyDescent="0.35">
      <c r="A65" s="124">
        <v>14</v>
      </c>
      <c r="B65" s="124">
        <v>2020</v>
      </c>
      <c r="C65" s="431" t="s">
        <v>759</v>
      </c>
      <c r="D65" s="322">
        <v>5</v>
      </c>
      <c r="E65" s="124">
        <v>7</v>
      </c>
      <c r="F65" s="44">
        <f t="shared" si="4"/>
        <v>44090</v>
      </c>
      <c r="G65" s="363">
        <v>44090</v>
      </c>
      <c r="H65" s="44">
        <f t="shared" si="14"/>
        <v>44096</v>
      </c>
      <c r="I65" s="44">
        <f t="shared" si="15"/>
        <v>44156</v>
      </c>
      <c r="J65" s="421" t="s">
        <v>172</v>
      </c>
      <c r="K65" s="43"/>
      <c r="L65" s="247"/>
      <c r="M65" s="262"/>
      <c r="N65" s="43"/>
      <c r="Q65" s="96"/>
    </row>
    <row r="66" spans="1:17" x14ac:dyDescent="0.35">
      <c r="A66" s="124">
        <v>15</v>
      </c>
      <c r="B66" s="124">
        <v>2020</v>
      </c>
      <c r="C66" s="431" t="s">
        <v>763</v>
      </c>
      <c r="D66" s="322">
        <v>5</v>
      </c>
      <c r="E66" s="124">
        <v>7</v>
      </c>
      <c r="F66" s="44">
        <f t="shared" si="4"/>
        <v>44120</v>
      </c>
      <c r="G66" s="363">
        <v>44120</v>
      </c>
      <c r="H66" s="44">
        <f>IF(G66="","",G66+E66-1)</f>
        <v>44126</v>
      </c>
      <c r="I66" s="44">
        <f t="shared" si="15"/>
        <v>44186</v>
      </c>
      <c r="J66" s="421" t="s">
        <v>172</v>
      </c>
      <c r="K66" s="43"/>
      <c r="L66" s="247"/>
      <c r="M66" s="262"/>
      <c r="N66" s="43"/>
      <c r="Q66" s="96"/>
    </row>
    <row r="67" spans="1:17" x14ac:dyDescent="0.35">
      <c r="A67" s="124">
        <v>16</v>
      </c>
      <c r="B67" s="124">
        <v>2020</v>
      </c>
      <c r="C67" s="425"/>
      <c r="D67" s="322">
        <v>5</v>
      </c>
      <c r="E67" s="124">
        <v>7</v>
      </c>
      <c r="F67" s="44">
        <f t="shared" si="4"/>
        <v>44138</v>
      </c>
      <c r="G67" s="45">
        <v>44138</v>
      </c>
      <c r="H67" s="44">
        <f t="shared" ref="H67" si="16">IF(G67="","",G67+E67-1)</f>
        <v>44144</v>
      </c>
      <c r="I67" s="44">
        <f t="shared" ref="I67" si="17">IF(G67="","",H67+60)</f>
        <v>44204</v>
      </c>
      <c r="J67" s="394" t="s">
        <v>173</v>
      </c>
      <c r="K67" s="43"/>
      <c r="L67" s="247"/>
      <c r="M67" s="262"/>
      <c r="N67" s="43"/>
      <c r="P67" s="185">
        <v>35</v>
      </c>
      <c r="Q67" s="96"/>
    </row>
    <row r="68" spans="1:17" x14ac:dyDescent="0.35">
      <c r="A68" s="369"/>
      <c r="B68" s="369"/>
      <c r="C68" s="430"/>
      <c r="D68" s="428"/>
      <c r="E68" s="369"/>
      <c r="F68" s="371"/>
      <c r="G68" s="372"/>
      <c r="H68" s="371"/>
      <c r="I68" s="371"/>
      <c r="J68" s="429"/>
      <c r="K68" s="374"/>
      <c r="L68" s="375"/>
      <c r="M68" s="376"/>
      <c r="N68" s="374"/>
      <c r="Q68" s="96"/>
    </row>
    <row r="69" spans="1:17" x14ac:dyDescent="0.35">
      <c r="A69" s="369"/>
      <c r="B69" s="369"/>
      <c r="C69" s="426" t="s">
        <v>760</v>
      </c>
      <c r="D69" s="370"/>
      <c r="E69" s="369"/>
      <c r="F69" s="371"/>
      <c r="G69" s="372"/>
      <c r="H69" s="371"/>
      <c r="I69" s="371"/>
      <c r="J69" s="373"/>
      <c r="K69" s="374"/>
      <c r="L69" s="375"/>
      <c r="M69" s="376"/>
      <c r="N69" s="374"/>
      <c r="Q69" s="96"/>
    </row>
    <row r="70" spans="1:17" x14ac:dyDescent="0.35">
      <c r="A70" s="369"/>
      <c r="B70" s="369"/>
      <c r="C70" s="426" t="s">
        <v>761</v>
      </c>
      <c r="D70" s="370"/>
      <c r="E70" s="369"/>
      <c r="F70" s="371"/>
      <c r="G70" s="372"/>
      <c r="H70" s="371"/>
      <c r="I70" s="371"/>
      <c r="J70" s="373"/>
      <c r="K70" s="374"/>
      <c r="L70" s="375"/>
      <c r="M70" s="376"/>
      <c r="N70" s="374"/>
      <c r="Q70" s="96"/>
    </row>
    <row r="71" spans="1:17" x14ac:dyDescent="0.35">
      <c r="A71" s="369"/>
      <c r="B71" s="369"/>
      <c r="C71" s="426" t="s">
        <v>762</v>
      </c>
      <c r="D71" s="370"/>
      <c r="E71" s="369"/>
      <c r="F71" s="371"/>
      <c r="G71" s="372"/>
      <c r="H71" s="371"/>
      <c r="I71" s="371"/>
      <c r="J71" s="373"/>
      <c r="K71" s="374"/>
      <c r="L71" s="375"/>
      <c r="M71" s="376"/>
      <c r="N71" s="374"/>
      <c r="Q71" s="96"/>
    </row>
    <row r="72" spans="1:17" x14ac:dyDescent="0.35">
      <c r="A72" s="369"/>
      <c r="B72" s="369"/>
      <c r="C72" s="426" t="s">
        <v>746</v>
      </c>
      <c r="D72" s="370"/>
      <c r="E72" s="369"/>
      <c r="F72" s="371"/>
      <c r="G72" s="372"/>
      <c r="H72" s="371"/>
      <c r="I72" s="371"/>
      <c r="J72" s="373"/>
      <c r="K72" s="374"/>
      <c r="L72" s="375"/>
      <c r="M72" s="376"/>
      <c r="N72" s="374"/>
      <c r="Q72" s="96"/>
    </row>
    <row r="73" spans="1:17" x14ac:dyDescent="0.35">
      <c r="A73" s="369"/>
      <c r="B73" s="369"/>
      <c r="C73" s="417" t="s">
        <v>751</v>
      </c>
      <c r="D73" s="418"/>
      <c r="E73" s="369"/>
      <c r="F73" s="371"/>
      <c r="G73" s="372"/>
      <c r="H73" s="371"/>
      <c r="I73" s="371"/>
      <c r="J73" s="373"/>
      <c r="K73" s="374"/>
      <c r="L73" s="375"/>
      <c r="M73" s="376"/>
      <c r="N73" s="374"/>
      <c r="Q73" s="96"/>
    </row>
    <row r="74" spans="1:17" x14ac:dyDescent="0.35">
      <c r="A74" s="369"/>
      <c r="B74" s="369"/>
      <c r="C74" s="417" t="s">
        <v>752</v>
      </c>
      <c r="D74" s="370"/>
      <c r="E74" s="369"/>
      <c r="F74" s="371"/>
      <c r="G74" s="372"/>
      <c r="H74" s="371"/>
      <c r="I74" s="371"/>
      <c r="J74" s="373"/>
      <c r="K74" s="374"/>
      <c r="L74" s="375"/>
      <c r="M74" s="376"/>
      <c r="N74" s="374"/>
      <c r="Q74" s="96"/>
    </row>
    <row r="75" spans="1:17" x14ac:dyDescent="0.35">
      <c r="A75" s="369"/>
      <c r="B75" s="369"/>
      <c r="C75" s="426" t="s">
        <v>764</v>
      </c>
      <c r="D75" s="370"/>
      <c r="E75" s="369"/>
      <c r="F75" s="371"/>
      <c r="G75" s="372"/>
      <c r="H75" s="371"/>
      <c r="I75" s="371"/>
      <c r="J75" s="373"/>
      <c r="K75" s="374"/>
      <c r="L75" s="375"/>
      <c r="M75" s="376"/>
      <c r="N75" s="374"/>
      <c r="Q75" s="96"/>
    </row>
    <row r="76" spans="1:17" x14ac:dyDescent="0.35">
      <c r="A76" s="369"/>
      <c r="B76" s="369"/>
      <c r="C76" s="426"/>
      <c r="D76" s="370"/>
      <c r="E76" s="369"/>
      <c r="F76" s="371"/>
      <c r="G76" s="372"/>
      <c r="H76" s="371"/>
      <c r="I76" s="371"/>
      <c r="J76" s="373"/>
      <c r="K76" s="374"/>
      <c r="L76" s="375"/>
      <c r="M76" s="376"/>
      <c r="N76" s="374"/>
      <c r="Q76" s="96"/>
    </row>
    <row r="77" spans="1:17" x14ac:dyDescent="0.35">
      <c r="A77" s="369"/>
      <c r="B77" s="369"/>
      <c r="C77" s="393" t="s">
        <v>669</v>
      </c>
      <c r="D77" s="370">
        <v>5</v>
      </c>
      <c r="E77" s="369"/>
      <c r="F77" s="371">
        <v>41248</v>
      </c>
      <c r="G77" s="372"/>
      <c r="H77" s="371"/>
      <c r="I77" s="371"/>
      <c r="J77" s="373"/>
      <c r="K77" s="374"/>
      <c r="L77" s="375"/>
      <c r="M77" s="376"/>
      <c r="N77" s="374"/>
      <c r="Q77" s="96"/>
    </row>
    <row r="78" spans="1:17" x14ac:dyDescent="0.35">
      <c r="A78" s="369"/>
      <c r="B78" s="369"/>
      <c r="C78" s="399" t="s">
        <v>670</v>
      </c>
      <c r="D78" s="370">
        <v>5</v>
      </c>
      <c r="E78" s="369"/>
      <c r="F78" s="415" t="s">
        <v>748</v>
      </c>
      <c r="G78" s="372"/>
      <c r="H78" s="371"/>
      <c r="I78" s="371"/>
      <c r="J78" s="373"/>
      <c r="K78" s="374"/>
      <c r="L78" s="375"/>
      <c r="M78" s="376"/>
      <c r="N78" s="374"/>
      <c r="Q78" s="96"/>
    </row>
    <row r="79" spans="1:17" x14ac:dyDescent="0.35">
      <c r="A79" s="369"/>
      <c r="B79" s="369"/>
      <c r="C79" s="419" t="s">
        <v>753</v>
      </c>
      <c r="D79" s="370"/>
      <c r="E79" s="369"/>
      <c r="F79" s="371"/>
      <c r="G79" s="372"/>
      <c r="H79" s="371"/>
      <c r="I79" s="371"/>
      <c r="J79" s="373"/>
      <c r="K79" s="374"/>
      <c r="L79" s="375"/>
      <c r="M79" s="376"/>
      <c r="N79" s="374"/>
      <c r="Q79" s="96"/>
    </row>
    <row r="80" spans="1:17" x14ac:dyDescent="0.35">
      <c r="A80" s="369"/>
      <c r="B80" s="369"/>
      <c r="C80" s="366"/>
      <c r="D80" s="370"/>
      <c r="E80" s="369"/>
      <c r="F80" s="371"/>
      <c r="G80" s="372"/>
      <c r="H80" s="371"/>
      <c r="I80" s="371"/>
      <c r="J80" s="373"/>
      <c r="K80" s="374"/>
      <c r="L80" s="375"/>
      <c r="M80" s="376"/>
      <c r="N80" s="374"/>
      <c r="Q80" s="96"/>
    </row>
    <row r="81" spans="1:17" x14ac:dyDescent="0.35">
      <c r="A81" s="369"/>
      <c r="B81" s="369"/>
      <c r="C81" s="368"/>
      <c r="D81" s="370"/>
      <c r="E81" s="369"/>
      <c r="F81" s="371"/>
      <c r="G81" s="372"/>
      <c r="H81" s="371"/>
      <c r="I81" s="371"/>
      <c r="J81" s="373"/>
      <c r="K81" s="374"/>
      <c r="L81" s="375"/>
      <c r="M81" s="376"/>
      <c r="N81" s="374"/>
      <c r="Q81" s="96"/>
    </row>
    <row r="82" spans="1:17" x14ac:dyDescent="0.35">
      <c r="K82" s="276" t="s">
        <v>253</v>
      </c>
      <c r="L82" s="259">
        <f>SUM(L2:L55)</f>
        <v>1159074</v>
      </c>
      <c r="M82" s="265">
        <f>SUM(M2:M55)</f>
        <v>103659</v>
      </c>
      <c r="N82" s="235" t="s">
        <v>252</v>
      </c>
      <c r="P82" s="185">
        <v>36</v>
      </c>
    </row>
    <row r="83" spans="1:17" x14ac:dyDescent="0.35">
      <c r="C83" s="293" t="s">
        <v>265</v>
      </c>
      <c r="E83" s="138"/>
      <c r="K83" s="235" t="s">
        <v>229</v>
      </c>
      <c r="L83" s="260"/>
      <c r="M83" s="275"/>
      <c r="N83" s="235" t="s">
        <v>251</v>
      </c>
      <c r="P83" s="185">
        <v>37</v>
      </c>
    </row>
    <row r="84" spans="1:17" x14ac:dyDescent="0.35">
      <c r="B84" s="128" t="s">
        <v>76</v>
      </c>
      <c r="K84" s="276" t="s">
        <v>254</v>
      </c>
      <c r="L84" s="259">
        <f>L82+76000+93000+190000</f>
        <v>1518074</v>
      </c>
      <c r="M84" s="265">
        <f>M82+29968</f>
        <v>133627</v>
      </c>
      <c r="P84" s="185">
        <v>38</v>
      </c>
    </row>
    <row r="85" spans="1:17" x14ac:dyDescent="0.35">
      <c r="B85" s="128" t="s">
        <v>75</v>
      </c>
      <c r="P85" s="185">
        <v>39</v>
      </c>
    </row>
    <row r="86" spans="1:17" x14ac:dyDescent="0.35">
      <c r="P86" s="185">
        <v>40</v>
      </c>
    </row>
    <row r="87" spans="1:17" x14ac:dyDescent="0.35">
      <c r="B87" s="189" t="s">
        <v>90</v>
      </c>
      <c r="C87" s="180" t="s">
        <v>89</v>
      </c>
      <c r="P87" s="185">
        <v>41</v>
      </c>
    </row>
    <row r="88" spans="1:17" x14ac:dyDescent="0.35">
      <c r="B88" s="188">
        <v>3</v>
      </c>
      <c r="C88" s="135">
        <v>5</v>
      </c>
      <c r="P88" s="185">
        <v>42</v>
      </c>
    </row>
    <row r="89" spans="1:17" x14ac:dyDescent="0.35">
      <c r="B89" s="188">
        <v>4</v>
      </c>
      <c r="C89" s="135">
        <v>7</v>
      </c>
      <c r="P89" s="185">
        <v>43</v>
      </c>
    </row>
    <row r="90" spans="1:17" x14ac:dyDescent="0.35">
      <c r="B90" s="188">
        <v>5</v>
      </c>
      <c r="C90" s="135">
        <v>8</v>
      </c>
      <c r="P90" s="185">
        <v>44</v>
      </c>
    </row>
    <row r="91" spans="1:17" x14ac:dyDescent="0.35">
      <c r="P91" s="185">
        <v>45</v>
      </c>
    </row>
    <row r="92" spans="1:17" x14ac:dyDescent="0.35">
      <c r="P92" s="185">
        <v>46</v>
      </c>
    </row>
    <row r="93" spans="1:17" x14ac:dyDescent="0.35">
      <c r="P93" s="185">
        <v>47</v>
      </c>
    </row>
    <row r="94" spans="1:17" x14ac:dyDescent="0.35">
      <c r="P94" s="185">
        <v>48</v>
      </c>
    </row>
    <row r="95" spans="1:17" x14ac:dyDescent="0.35">
      <c r="P95" s="185">
        <v>49</v>
      </c>
    </row>
    <row r="96" spans="1:17" x14ac:dyDescent="0.35">
      <c r="P96" s="185">
        <v>50</v>
      </c>
    </row>
    <row r="97" spans="3:16" x14ac:dyDescent="0.35">
      <c r="C97" s="39">
        <f>0.84^5</f>
        <v>0.41821194239999987</v>
      </c>
      <c r="P97" s="185">
        <v>51</v>
      </c>
    </row>
    <row r="98" spans="3:16" x14ac:dyDescent="0.35">
      <c r="P98" s="185">
        <v>52</v>
      </c>
    </row>
    <row r="99" spans="3:16" x14ac:dyDescent="0.35">
      <c r="C99" s="39">
        <f>0.84^3</f>
        <v>0.5927039999999999</v>
      </c>
      <c r="P99" s="185">
        <v>53</v>
      </c>
    </row>
    <row r="100" spans="3:16" x14ac:dyDescent="0.35">
      <c r="P100" s="185">
        <v>54</v>
      </c>
    </row>
    <row r="101" spans="3:16" x14ac:dyDescent="0.35">
      <c r="P101" s="185">
        <v>55</v>
      </c>
    </row>
    <row r="102" spans="3:16" x14ac:dyDescent="0.35">
      <c r="C102" s="137"/>
      <c r="D102" s="138"/>
      <c r="P102" s="185">
        <v>56</v>
      </c>
    </row>
    <row r="103" spans="3:16" x14ac:dyDescent="0.35">
      <c r="P103" s="185">
        <v>57</v>
      </c>
    </row>
    <row r="104" spans="3:16" x14ac:dyDescent="0.35">
      <c r="P104" s="185">
        <v>58</v>
      </c>
    </row>
    <row r="105" spans="3:16" x14ac:dyDescent="0.35">
      <c r="P105" s="185">
        <v>59</v>
      </c>
    </row>
    <row r="106" spans="3:16" x14ac:dyDescent="0.35">
      <c r="P106" s="185">
        <v>60</v>
      </c>
    </row>
    <row r="107" spans="3:16" x14ac:dyDescent="0.35">
      <c r="P107" s="185">
        <v>61</v>
      </c>
    </row>
    <row r="108" spans="3:16" x14ac:dyDescent="0.35">
      <c r="P108" s="185">
        <v>62</v>
      </c>
    </row>
    <row r="109" spans="3:16" x14ac:dyDescent="0.35">
      <c r="P109" s="185">
        <v>63</v>
      </c>
    </row>
    <row r="110" spans="3:16" x14ac:dyDescent="0.35">
      <c r="P110" s="185">
        <v>64</v>
      </c>
    </row>
    <row r="111" spans="3:16" x14ac:dyDescent="0.35">
      <c r="P111" s="185">
        <v>65</v>
      </c>
    </row>
    <row r="112" spans="3:16" x14ac:dyDescent="0.35">
      <c r="P112" s="185">
        <v>66</v>
      </c>
    </row>
    <row r="113" spans="16:16" x14ac:dyDescent="0.35">
      <c r="P113" s="185">
        <v>67</v>
      </c>
    </row>
    <row r="114" spans="16:16" x14ac:dyDescent="0.35">
      <c r="P114" s="185">
        <v>68</v>
      </c>
    </row>
    <row r="115" spans="16:16" x14ac:dyDescent="0.35">
      <c r="P115" s="185">
        <v>69</v>
      </c>
    </row>
    <row r="116" spans="16:16" x14ac:dyDescent="0.35">
      <c r="P116" s="185">
        <v>70</v>
      </c>
    </row>
    <row r="117" spans="16:16" x14ac:dyDescent="0.35">
      <c r="P117" s="185">
        <v>71</v>
      </c>
    </row>
    <row r="118" spans="16:16" x14ac:dyDescent="0.35">
      <c r="P118" s="185">
        <v>72</v>
      </c>
    </row>
    <row r="119" spans="16:16" x14ac:dyDescent="0.35">
      <c r="P119" s="185">
        <v>73</v>
      </c>
    </row>
    <row r="120" spans="16:16" x14ac:dyDescent="0.35">
      <c r="P120" s="185">
        <v>74</v>
      </c>
    </row>
    <row r="121" spans="16:16" x14ac:dyDescent="0.35">
      <c r="P121" s="185">
        <v>75</v>
      </c>
    </row>
    <row r="122" spans="16:16" x14ac:dyDescent="0.35">
      <c r="P122" s="185">
        <v>76</v>
      </c>
    </row>
    <row r="123" spans="16:16" x14ac:dyDescent="0.35">
      <c r="P123" s="185">
        <v>77</v>
      </c>
    </row>
    <row r="124" spans="16:16" x14ac:dyDescent="0.35">
      <c r="P124" s="185">
        <v>78</v>
      </c>
    </row>
    <row r="125" spans="16:16" x14ac:dyDescent="0.35">
      <c r="P125" s="185">
        <v>79</v>
      </c>
    </row>
    <row r="126" spans="16:16" x14ac:dyDescent="0.35">
      <c r="P126" s="185">
        <v>80</v>
      </c>
    </row>
    <row r="127" spans="16:16" x14ac:dyDescent="0.35">
      <c r="P127" s="185">
        <v>81</v>
      </c>
    </row>
    <row r="128" spans="16:16" x14ac:dyDescent="0.35">
      <c r="P128" s="185">
        <v>82</v>
      </c>
    </row>
    <row r="129" spans="16:16" x14ac:dyDescent="0.35">
      <c r="P129" s="185">
        <v>83</v>
      </c>
    </row>
    <row r="130" spans="16:16" x14ac:dyDescent="0.35">
      <c r="P130" s="185">
        <v>84</v>
      </c>
    </row>
    <row r="131" spans="16:16" x14ac:dyDescent="0.35">
      <c r="P131" s="185">
        <v>85</v>
      </c>
    </row>
    <row r="132" spans="16:16" x14ac:dyDescent="0.35">
      <c r="P132" s="185">
        <v>86</v>
      </c>
    </row>
    <row r="133" spans="16:16" x14ac:dyDescent="0.35">
      <c r="P133" s="185">
        <v>87</v>
      </c>
    </row>
    <row r="134" spans="16:16" x14ac:dyDescent="0.35">
      <c r="P134" s="185">
        <v>88</v>
      </c>
    </row>
    <row r="135" spans="16:16" x14ac:dyDescent="0.35">
      <c r="P135" s="185">
        <v>89</v>
      </c>
    </row>
    <row r="136" spans="16:16" x14ac:dyDescent="0.35">
      <c r="P136" s="185">
        <v>90</v>
      </c>
    </row>
    <row r="137" spans="16:16" x14ac:dyDescent="0.35">
      <c r="P137" s="185">
        <v>91</v>
      </c>
    </row>
    <row r="138" spans="16:16" x14ac:dyDescent="0.35">
      <c r="P138" s="185">
        <v>92</v>
      </c>
    </row>
    <row r="139" spans="16:16" x14ac:dyDescent="0.35">
      <c r="P139" s="185">
        <v>93</v>
      </c>
    </row>
    <row r="140" spans="16:16" x14ac:dyDescent="0.35">
      <c r="P140" s="185">
        <v>94</v>
      </c>
    </row>
    <row r="141" spans="16:16" x14ac:dyDescent="0.35">
      <c r="P141" s="185">
        <v>95</v>
      </c>
    </row>
    <row r="142" spans="16:16" x14ac:dyDescent="0.35">
      <c r="P142" s="185">
        <v>96</v>
      </c>
    </row>
    <row r="143" spans="16:16" x14ac:dyDescent="0.35">
      <c r="P143" s="185">
        <v>97</v>
      </c>
    </row>
    <row r="144" spans="16:16" x14ac:dyDescent="0.35">
      <c r="P144" s="185">
        <v>98</v>
      </c>
    </row>
    <row r="145" spans="16:16" x14ac:dyDescent="0.35">
      <c r="P145" s="185">
        <v>99</v>
      </c>
    </row>
    <row r="146" spans="16:16" x14ac:dyDescent="0.35">
      <c r="P146" s="185">
        <v>100</v>
      </c>
    </row>
  </sheetData>
  <autoFilter ref="A1:S55" xr:uid="{00000000-0009-0000-0000-000006000000}"/>
  <conditionalFormatting sqref="J102:J1048576 Y1:Y14 J69:J87 J1:J52">
    <cfRule type="cellIs" dxfId="44" priority="14" operator="equal">
      <formula>"N"</formula>
    </cfRule>
    <cfRule type="cellIs" dxfId="43" priority="15" operator="equal">
      <formula>"Y"</formula>
    </cfRule>
  </conditionalFormatting>
  <conditionalFormatting sqref="F12">
    <cfRule type="cellIs" dxfId="42" priority="13" operator="greaterThan">
      <formula>$G$12</formula>
    </cfRule>
  </conditionalFormatting>
  <conditionalFormatting sqref="J53:J57">
    <cfRule type="cellIs" dxfId="41" priority="3" operator="equal">
      <formula>"N"</formula>
    </cfRule>
    <cfRule type="cellIs" dxfId="40" priority="4" operator="equal">
      <formula>"Y"</formula>
    </cfRule>
  </conditionalFormatting>
  <conditionalFormatting sqref="J58:J68">
    <cfRule type="cellIs" dxfId="39" priority="1" operator="equal">
      <formula>"N"</formula>
    </cfRule>
    <cfRule type="cellIs" dxfId="38" priority="2" operator="equal">
      <formula>"Y"</formula>
    </cfRule>
  </conditionalFormatting>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BA98-700A-4398-ADA6-007E8DAA8AEE}">
  <dimension ref="A1:AE161"/>
  <sheetViews>
    <sheetView tabSelected="1" zoomScaleNormal="100" workbookViewId="0">
      <pane ySplit="1" topLeftCell="A61" activePane="bottomLeft" state="frozen"/>
      <selection pane="bottomLeft" activeCell="C74" sqref="C74"/>
    </sheetView>
  </sheetViews>
  <sheetFormatPr defaultColWidth="8.796875" defaultRowHeight="13.5" x14ac:dyDescent="0.35"/>
  <cols>
    <col min="1" max="1" width="5.73046875" style="127" customWidth="1"/>
    <col min="2" max="2" width="7" style="127" customWidth="1"/>
    <col min="3" max="3" width="50.33203125" style="39" customWidth="1"/>
    <col min="4" max="4" width="6.19921875" style="127" customWidth="1"/>
    <col min="5" max="5" width="7.53125" style="127" customWidth="1"/>
    <col min="6" max="6" width="12.53125" style="39" customWidth="1"/>
    <col min="7" max="8" width="10" style="40" customWidth="1"/>
    <col min="9" max="9" width="9.73046875" style="40" customWidth="1"/>
    <col min="10" max="10" width="6.73046875" style="105" customWidth="1"/>
    <col min="11" max="11" width="45.796875" style="39" customWidth="1"/>
    <col min="12" max="12" width="15.265625" style="259" bestFit="1" customWidth="1"/>
    <col min="13" max="13" width="11" style="265" customWidth="1"/>
    <col min="14" max="14" width="48.19921875" style="39" bestFit="1" customWidth="1"/>
    <col min="15" max="15" width="3" style="39" customWidth="1"/>
    <col min="16" max="16" width="5.796875" style="185" customWidth="1"/>
    <col min="17" max="17" width="17.265625" style="39" customWidth="1"/>
    <col min="18" max="18" width="9.73046875" style="198" customWidth="1"/>
    <col min="19" max="19" width="8.796875" style="135"/>
    <col min="20" max="20" width="13.796875" style="135" customWidth="1"/>
    <col min="21" max="21" width="13.796875" style="202" bestFit="1" customWidth="1"/>
    <col min="22" max="22" width="30.46484375" style="212" bestFit="1" customWidth="1"/>
    <col min="23" max="23" width="9" style="198" bestFit="1" customWidth="1"/>
    <col min="24" max="16384" width="8.796875" style="39"/>
  </cols>
  <sheetData>
    <row r="1" spans="1:31" s="53" customFormat="1" ht="44.2" customHeight="1" x14ac:dyDescent="0.4">
      <c r="A1" s="123" t="s">
        <v>98</v>
      </c>
      <c r="B1" s="123" t="s">
        <v>97</v>
      </c>
      <c r="C1" s="54" t="s">
        <v>96</v>
      </c>
      <c r="D1" s="123" t="s">
        <v>90</v>
      </c>
      <c r="E1" s="123" t="s">
        <v>89</v>
      </c>
      <c r="F1" s="54" t="s">
        <v>95</v>
      </c>
      <c r="G1" s="55" t="s">
        <v>94</v>
      </c>
      <c r="H1" s="55" t="s">
        <v>93</v>
      </c>
      <c r="I1" s="55" t="s">
        <v>92</v>
      </c>
      <c r="J1" s="55" t="s">
        <v>171</v>
      </c>
      <c r="K1" s="54" t="s">
        <v>91</v>
      </c>
      <c r="L1" s="246" t="s">
        <v>249</v>
      </c>
      <c r="M1" s="261" t="s">
        <v>250</v>
      </c>
      <c r="N1" s="54" t="s">
        <v>230</v>
      </c>
      <c r="O1" s="54"/>
      <c r="P1" s="187" t="s">
        <v>98</v>
      </c>
      <c r="Q1" s="190" t="s">
        <v>143</v>
      </c>
      <c r="R1" s="195" t="s">
        <v>144</v>
      </c>
      <c r="S1" s="191" t="s">
        <v>145</v>
      </c>
      <c r="T1" s="191" t="s">
        <v>205</v>
      </c>
      <c r="U1" s="200" t="s">
        <v>152</v>
      </c>
      <c r="V1" s="210" t="s">
        <v>202</v>
      </c>
      <c r="W1" s="195"/>
      <c r="X1" s="190"/>
      <c r="Y1" s="192"/>
      <c r="Z1" s="190"/>
      <c r="AA1" s="190"/>
      <c r="AB1" s="193"/>
      <c r="AC1" s="190"/>
      <c r="AD1" s="194"/>
      <c r="AE1" s="191"/>
    </row>
    <row r="2" spans="1:31" x14ac:dyDescent="0.35">
      <c r="A2" s="124">
        <v>1</v>
      </c>
      <c r="B2" s="124">
        <v>2016</v>
      </c>
      <c r="C2" s="87" t="s">
        <v>88</v>
      </c>
      <c r="D2" s="129">
        <v>4</v>
      </c>
      <c r="E2" s="124">
        <f>IF(D2="","",VLOOKUP(D2,$B$103:$C$105,2,FALSE))</f>
        <v>7</v>
      </c>
      <c r="F2" s="43"/>
      <c r="G2" s="45">
        <v>42711</v>
      </c>
      <c r="H2" s="44">
        <f t="shared" ref="H2:H65" si="0">IF(G2="","",G2+E2-1)</f>
        <v>42717</v>
      </c>
      <c r="I2" s="44">
        <f t="shared" ref="I2:I65" si="1">IF(G2="","",H2+60)</f>
        <v>42777</v>
      </c>
      <c r="J2" s="102"/>
      <c r="K2" s="43"/>
      <c r="L2" s="247"/>
      <c r="M2" s="262"/>
      <c r="N2" s="43"/>
      <c r="P2" s="185">
        <v>1</v>
      </c>
      <c r="Q2" s="140" t="s">
        <v>146</v>
      </c>
      <c r="R2" s="196">
        <v>42961</v>
      </c>
      <c r="S2" s="141" t="s">
        <v>140</v>
      </c>
      <c r="T2" s="214" t="s">
        <v>206</v>
      </c>
      <c r="U2" s="201">
        <v>199500</v>
      </c>
      <c r="V2" s="211" t="s">
        <v>207</v>
      </c>
      <c r="W2" s="205"/>
      <c r="X2" s="142"/>
      <c r="Y2" s="143"/>
    </row>
    <row r="3" spans="1:31" ht="13.9" thickBot="1" x14ac:dyDescent="0.4">
      <c r="A3" s="125">
        <f>A2+1</f>
        <v>2</v>
      </c>
      <c r="B3" s="125">
        <f>B2</f>
        <v>2016</v>
      </c>
      <c r="C3" s="176" t="s">
        <v>87</v>
      </c>
      <c r="D3" s="132">
        <v>3</v>
      </c>
      <c r="E3" s="125">
        <f>IF(D3="","",VLOOKUP(D3,$B$103:$C$105,2,FALSE))</f>
        <v>5</v>
      </c>
      <c r="F3" s="118"/>
      <c r="G3" s="116">
        <v>42718</v>
      </c>
      <c r="H3" s="115">
        <f t="shared" si="0"/>
        <v>42722</v>
      </c>
      <c r="I3" s="115">
        <f t="shared" si="1"/>
        <v>42782</v>
      </c>
      <c r="J3" s="117"/>
      <c r="K3" s="118"/>
      <c r="L3" s="248"/>
      <c r="M3" s="263"/>
      <c r="N3" s="244"/>
      <c r="P3" s="185">
        <v>2</v>
      </c>
      <c r="Q3" s="91" t="s">
        <v>147</v>
      </c>
      <c r="R3" s="197">
        <v>43070</v>
      </c>
      <c r="S3" s="134" t="s">
        <v>140</v>
      </c>
      <c r="T3" s="181" t="s">
        <v>206</v>
      </c>
      <c r="U3" s="202">
        <v>172000</v>
      </c>
      <c r="V3" s="213" t="s">
        <v>208</v>
      </c>
      <c r="Y3" s="41"/>
      <c r="AB3" s="185"/>
      <c r="AD3" s="182"/>
      <c r="AE3" s="135"/>
    </row>
    <row r="4" spans="1:31" x14ac:dyDescent="0.35">
      <c r="A4" s="126">
        <v>1</v>
      </c>
      <c r="B4" s="126">
        <v>2017</v>
      </c>
      <c r="C4" s="174" t="s">
        <v>86</v>
      </c>
      <c r="D4" s="133">
        <v>3</v>
      </c>
      <c r="E4" s="126">
        <f>IF(D4="","",VLOOKUP(D4,$B$103:$C$105,2,FALSE))</f>
        <v>5</v>
      </c>
      <c r="F4" s="175"/>
      <c r="G4" s="114">
        <v>42750</v>
      </c>
      <c r="H4" s="113">
        <f t="shared" si="0"/>
        <v>42754</v>
      </c>
      <c r="I4" s="113">
        <f t="shared" si="1"/>
        <v>42814</v>
      </c>
      <c r="J4" s="173"/>
      <c r="K4" s="236" t="s">
        <v>84</v>
      </c>
      <c r="L4" s="249"/>
      <c r="M4" s="264"/>
      <c r="N4" s="245"/>
      <c r="P4" s="185">
        <v>3</v>
      </c>
      <c r="Q4" s="140" t="s">
        <v>148</v>
      </c>
      <c r="R4" s="196">
        <v>43017</v>
      </c>
      <c r="S4" s="216" t="s">
        <v>190</v>
      </c>
      <c r="T4" s="214" t="s">
        <v>206</v>
      </c>
      <c r="U4" s="204">
        <v>164800</v>
      </c>
      <c r="Y4" s="41"/>
      <c r="AB4" s="185"/>
      <c r="AD4" s="182"/>
      <c r="AE4" s="135"/>
    </row>
    <row r="5" spans="1:31" x14ac:dyDescent="0.35">
      <c r="A5" s="124">
        <f t="shared" ref="A5:A19" si="2">A4+1</f>
        <v>2</v>
      </c>
      <c r="B5" s="124">
        <f t="shared" ref="B5:B17" si="3">B4</f>
        <v>2017</v>
      </c>
      <c r="C5" s="87" t="s">
        <v>85</v>
      </c>
      <c r="D5" s="129">
        <v>3</v>
      </c>
      <c r="E5" s="124">
        <f>IF(D5="","",VLOOKUP(D5,$B$103:$C$105,2,FALSE))</f>
        <v>5</v>
      </c>
      <c r="F5" s="43"/>
      <c r="G5" s="45">
        <v>42757</v>
      </c>
      <c r="H5" s="44">
        <f t="shared" si="0"/>
        <v>42761</v>
      </c>
      <c r="I5" s="44">
        <f t="shared" si="1"/>
        <v>42821</v>
      </c>
      <c r="J5" s="102"/>
      <c r="K5" s="43" t="s">
        <v>84</v>
      </c>
      <c r="L5" s="247">
        <v>140240</v>
      </c>
      <c r="N5" s="245" t="s">
        <v>240</v>
      </c>
      <c r="P5" s="185">
        <v>4</v>
      </c>
      <c r="Q5" s="91" t="s">
        <v>149</v>
      </c>
      <c r="R5" s="198">
        <v>43031</v>
      </c>
      <c r="S5" s="134" t="s">
        <v>140</v>
      </c>
      <c r="T5" s="181" t="s">
        <v>206</v>
      </c>
      <c r="U5" s="202">
        <v>170000</v>
      </c>
      <c r="V5" s="228" t="s">
        <v>222</v>
      </c>
      <c r="Y5" s="41"/>
      <c r="AB5" s="185"/>
      <c r="AD5" s="182"/>
      <c r="AE5" s="135"/>
    </row>
    <row r="6" spans="1:31" x14ac:dyDescent="0.35">
      <c r="A6" s="124">
        <f t="shared" si="2"/>
        <v>3</v>
      </c>
      <c r="B6" s="124">
        <f t="shared" si="3"/>
        <v>2017</v>
      </c>
      <c r="C6" s="87" t="s">
        <v>83</v>
      </c>
      <c r="D6" s="129">
        <v>3</v>
      </c>
      <c r="E6" s="124">
        <v>6</v>
      </c>
      <c r="F6" s="44">
        <f t="shared" ref="F6:F69" si="4">I2</f>
        <v>42777</v>
      </c>
      <c r="G6" s="45">
        <v>42779</v>
      </c>
      <c r="H6" s="44">
        <f t="shared" si="0"/>
        <v>42784</v>
      </c>
      <c r="I6" s="44">
        <f t="shared" si="1"/>
        <v>42844</v>
      </c>
      <c r="J6" s="102"/>
      <c r="K6" s="43"/>
      <c r="L6" s="247"/>
      <c r="M6" s="262">
        <f>1859+8507+1767</f>
        <v>12133</v>
      </c>
      <c r="N6" s="245" t="s">
        <v>243</v>
      </c>
      <c r="P6" s="185">
        <v>5</v>
      </c>
      <c r="Q6" s="217" t="s">
        <v>79</v>
      </c>
      <c r="R6" s="218">
        <v>43024</v>
      </c>
      <c r="S6" s="216" t="s">
        <v>189</v>
      </c>
      <c r="T6" s="214" t="s">
        <v>212</v>
      </c>
      <c r="U6" s="204">
        <v>242300</v>
      </c>
      <c r="V6" s="213" t="s">
        <v>210</v>
      </c>
      <c r="Y6" s="41"/>
      <c r="AB6" s="185"/>
      <c r="AD6" s="182"/>
      <c r="AE6" s="135"/>
    </row>
    <row r="7" spans="1:31" x14ac:dyDescent="0.35">
      <c r="A7" s="124">
        <f t="shared" si="2"/>
        <v>4</v>
      </c>
      <c r="B7" s="124">
        <f t="shared" si="3"/>
        <v>2017</v>
      </c>
      <c r="C7" s="87" t="s">
        <v>66</v>
      </c>
      <c r="D7" s="130">
        <v>4</v>
      </c>
      <c r="E7" s="131">
        <f t="shared" ref="E7:E13" si="5">IF(D7="","",VLOOKUP(D7,$B$103:$C$105,2,FALSE))</f>
        <v>7</v>
      </c>
      <c r="F7" s="49">
        <f t="shared" si="4"/>
        <v>42782</v>
      </c>
      <c r="G7" s="50">
        <v>42787</v>
      </c>
      <c r="H7" s="49">
        <f t="shared" si="0"/>
        <v>42793</v>
      </c>
      <c r="I7" s="49">
        <f t="shared" si="1"/>
        <v>42853</v>
      </c>
      <c r="J7" s="103"/>
      <c r="K7" s="43" t="s">
        <v>82</v>
      </c>
      <c r="L7" s="247">
        <v>190000</v>
      </c>
      <c r="M7" s="262"/>
      <c r="N7" s="243" t="s">
        <v>242</v>
      </c>
      <c r="P7" s="185">
        <v>6</v>
      </c>
      <c r="Q7" s="91" t="s">
        <v>78</v>
      </c>
      <c r="R7" s="198">
        <v>43034</v>
      </c>
      <c r="S7" s="181" t="s">
        <v>211</v>
      </c>
      <c r="T7" s="181" t="s">
        <v>213</v>
      </c>
      <c r="U7" s="202">
        <v>60837</v>
      </c>
      <c r="V7" s="213" t="s">
        <v>209</v>
      </c>
      <c r="Y7" s="41"/>
      <c r="AB7" s="185"/>
      <c r="AD7" s="182"/>
      <c r="AE7" s="135"/>
    </row>
    <row r="8" spans="1:31" x14ac:dyDescent="0.35">
      <c r="A8" s="124">
        <f t="shared" si="2"/>
        <v>5</v>
      </c>
      <c r="B8" s="124">
        <f t="shared" si="3"/>
        <v>2017</v>
      </c>
      <c r="C8" s="87" t="s">
        <v>68</v>
      </c>
      <c r="D8" s="129">
        <v>5</v>
      </c>
      <c r="E8" s="124">
        <f t="shared" si="5"/>
        <v>8</v>
      </c>
      <c r="F8" s="44">
        <f t="shared" si="4"/>
        <v>42814</v>
      </c>
      <c r="G8" s="45">
        <v>42814</v>
      </c>
      <c r="H8" s="44">
        <f t="shared" si="0"/>
        <v>42821</v>
      </c>
      <c r="I8" s="44">
        <f t="shared" si="1"/>
        <v>42881</v>
      </c>
      <c r="J8" s="102"/>
      <c r="K8" s="43"/>
      <c r="L8" s="247"/>
      <c r="M8" s="262">
        <v>26826</v>
      </c>
      <c r="N8" s="242" t="s">
        <v>244</v>
      </c>
      <c r="P8" s="185">
        <v>7</v>
      </c>
      <c r="Q8" s="96" t="s">
        <v>166</v>
      </c>
      <c r="T8" s="181" t="s">
        <v>193</v>
      </c>
      <c r="U8" s="202">
        <v>750000</v>
      </c>
      <c r="Y8" s="41"/>
      <c r="AB8" s="185"/>
      <c r="AD8" s="182"/>
      <c r="AE8" s="135"/>
    </row>
    <row r="9" spans="1:31" x14ac:dyDescent="0.35">
      <c r="A9" s="124">
        <f t="shared" si="2"/>
        <v>6</v>
      </c>
      <c r="B9" s="124">
        <f t="shared" si="3"/>
        <v>2017</v>
      </c>
      <c r="C9" s="88" t="s">
        <v>133</v>
      </c>
      <c r="D9" s="129">
        <v>3</v>
      </c>
      <c r="E9" s="124">
        <f t="shared" si="5"/>
        <v>5</v>
      </c>
      <c r="F9" s="44">
        <f t="shared" si="4"/>
        <v>42821</v>
      </c>
      <c r="G9" s="45">
        <v>42821</v>
      </c>
      <c r="H9" s="44">
        <f t="shared" si="0"/>
        <v>42825</v>
      </c>
      <c r="I9" s="44">
        <f t="shared" si="1"/>
        <v>42885</v>
      </c>
      <c r="J9" s="102"/>
      <c r="K9" s="43" t="s">
        <v>81</v>
      </c>
      <c r="L9" s="247">
        <v>72202</v>
      </c>
      <c r="M9" s="262"/>
      <c r="N9" s="245" t="s">
        <v>241</v>
      </c>
      <c r="P9" s="185">
        <v>8</v>
      </c>
      <c r="Q9" s="91" t="s">
        <v>150</v>
      </c>
      <c r="R9" s="198">
        <v>43293</v>
      </c>
      <c r="S9" s="181" t="s">
        <v>193</v>
      </c>
      <c r="T9" s="181" t="s">
        <v>206</v>
      </c>
      <c r="U9" s="202">
        <v>180000</v>
      </c>
      <c r="W9" s="206"/>
      <c r="Y9" s="41"/>
      <c r="AB9" s="185"/>
      <c r="AD9" s="182"/>
      <c r="AE9" s="135"/>
    </row>
    <row r="10" spans="1:31" x14ac:dyDescent="0.35">
      <c r="A10" s="124">
        <f t="shared" si="2"/>
        <v>7</v>
      </c>
      <c r="B10" s="124">
        <f t="shared" si="3"/>
        <v>2017</v>
      </c>
      <c r="C10" s="89" t="s">
        <v>138</v>
      </c>
      <c r="D10" s="129">
        <v>3</v>
      </c>
      <c r="E10" s="124">
        <f t="shared" si="5"/>
        <v>5</v>
      </c>
      <c r="F10" s="44">
        <f t="shared" si="4"/>
        <v>42844</v>
      </c>
      <c r="G10" s="45">
        <v>42849</v>
      </c>
      <c r="H10" s="44">
        <f t="shared" si="0"/>
        <v>42853</v>
      </c>
      <c r="I10" s="44">
        <f t="shared" si="1"/>
        <v>42913</v>
      </c>
      <c r="J10" s="102"/>
      <c r="K10" s="237" t="s">
        <v>232</v>
      </c>
      <c r="L10" s="250">
        <v>76157</v>
      </c>
      <c r="M10" s="266"/>
      <c r="N10" s="239" t="s">
        <v>233</v>
      </c>
      <c r="P10" s="185">
        <v>9</v>
      </c>
      <c r="Q10" s="96" t="s">
        <v>142</v>
      </c>
      <c r="R10" s="198">
        <v>43160</v>
      </c>
      <c r="S10" s="139" t="s">
        <v>193</v>
      </c>
      <c r="T10" s="181" t="s">
        <v>206</v>
      </c>
      <c r="U10" s="202">
        <v>207050</v>
      </c>
      <c r="Y10" s="41"/>
      <c r="AB10" s="185"/>
      <c r="AD10" s="182"/>
      <c r="AE10" s="135"/>
    </row>
    <row r="11" spans="1:31" x14ac:dyDescent="0.35">
      <c r="A11" s="124">
        <f t="shared" si="2"/>
        <v>8</v>
      </c>
      <c r="B11" s="124">
        <f t="shared" si="3"/>
        <v>2017</v>
      </c>
      <c r="C11" s="89" t="s">
        <v>139</v>
      </c>
      <c r="D11" s="129">
        <v>3</v>
      </c>
      <c r="E11" s="124">
        <f t="shared" si="5"/>
        <v>5</v>
      </c>
      <c r="F11" s="44">
        <f t="shared" si="4"/>
        <v>42853</v>
      </c>
      <c r="G11" s="45">
        <v>42891</v>
      </c>
      <c r="H11" s="44">
        <f t="shared" si="0"/>
        <v>42895</v>
      </c>
      <c r="I11" s="44">
        <f t="shared" si="1"/>
        <v>42955</v>
      </c>
      <c r="J11" s="102"/>
      <c r="K11" s="43"/>
      <c r="L11" s="247">
        <v>78528</v>
      </c>
      <c r="M11" s="262"/>
      <c r="N11" s="239" t="s">
        <v>235</v>
      </c>
      <c r="P11" s="185">
        <v>10</v>
      </c>
      <c r="Q11" s="122" t="s">
        <v>192</v>
      </c>
      <c r="R11" s="199"/>
      <c r="S11" s="189" t="s">
        <v>193</v>
      </c>
      <c r="T11" s="215" t="s">
        <v>211</v>
      </c>
      <c r="U11" s="202">
        <v>800000</v>
      </c>
      <c r="Y11" s="41"/>
      <c r="AB11" s="185"/>
      <c r="AD11" s="182"/>
      <c r="AE11" s="135"/>
    </row>
    <row r="12" spans="1:31" ht="13.9" thickBot="1" x14ac:dyDescent="0.4">
      <c r="A12" s="125">
        <f t="shared" si="2"/>
        <v>9</v>
      </c>
      <c r="B12" s="125">
        <f t="shared" si="3"/>
        <v>2017</v>
      </c>
      <c r="C12" s="233" t="s">
        <v>227</v>
      </c>
      <c r="D12" s="132">
        <v>5</v>
      </c>
      <c r="E12" s="125">
        <f t="shared" si="5"/>
        <v>8</v>
      </c>
      <c r="F12" s="115">
        <f t="shared" si="4"/>
        <v>42881</v>
      </c>
      <c r="G12" s="116">
        <v>42933</v>
      </c>
      <c r="H12" s="115">
        <f t="shared" si="0"/>
        <v>42940</v>
      </c>
      <c r="I12" s="115">
        <f t="shared" si="1"/>
        <v>43000</v>
      </c>
      <c r="J12" s="117"/>
      <c r="K12" s="238" t="s">
        <v>231</v>
      </c>
      <c r="L12" s="251">
        <f>87907+90000+1252</f>
        <v>179159</v>
      </c>
      <c r="M12" s="267"/>
      <c r="N12" s="240" t="s">
        <v>234</v>
      </c>
      <c r="P12" s="185">
        <v>11</v>
      </c>
      <c r="Q12" s="223" t="s">
        <v>220</v>
      </c>
      <c r="R12" s="198">
        <v>43109</v>
      </c>
      <c r="S12" s="224" t="s">
        <v>211</v>
      </c>
      <c r="V12" s="225" t="s">
        <v>221</v>
      </c>
      <c r="Y12" s="41"/>
      <c r="AB12" s="185"/>
      <c r="AD12" s="182"/>
      <c r="AE12" s="135"/>
    </row>
    <row r="13" spans="1:31" x14ac:dyDescent="0.35">
      <c r="A13" s="126">
        <f t="shared" si="2"/>
        <v>10</v>
      </c>
      <c r="B13" s="126">
        <f t="shared" si="3"/>
        <v>2017</v>
      </c>
      <c r="C13" s="234" t="s">
        <v>228</v>
      </c>
      <c r="D13" s="133">
        <v>3</v>
      </c>
      <c r="E13" s="126">
        <f t="shared" si="5"/>
        <v>5</v>
      </c>
      <c r="F13" s="113">
        <f t="shared" si="4"/>
        <v>42885</v>
      </c>
      <c r="G13" s="114">
        <v>42973</v>
      </c>
      <c r="H13" s="113">
        <f t="shared" si="0"/>
        <v>42977</v>
      </c>
      <c r="I13" s="113">
        <f t="shared" si="1"/>
        <v>43037</v>
      </c>
      <c r="J13" s="119" t="s">
        <v>172</v>
      </c>
      <c r="K13" s="170"/>
      <c r="L13" s="252">
        <v>75834</v>
      </c>
      <c r="M13" s="268"/>
      <c r="N13" s="239" t="s">
        <v>236</v>
      </c>
      <c r="O13" s="183"/>
      <c r="P13" s="185">
        <v>12</v>
      </c>
      <c r="X13" s="40"/>
      <c r="Y13" s="105"/>
      <c r="AB13" s="185"/>
      <c r="AD13" s="182"/>
      <c r="AE13" s="135"/>
    </row>
    <row r="14" spans="1:31" x14ac:dyDescent="0.35">
      <c r="A14" s="124">
        <f t="shared" si="2"/>
        <v>11</v>
      </c>
      <c r="B14" s="124">
        <f t="shared" si="3"/>
        <v>2017</v>
      </c>
      <c r="C14" s="136" t="s">
        <v>188</v>
      </c>
      <c r="D14" s="129">
        <v>4</v>
      </c>
      <c r="E14" s="124">
        <v>8</v>
      </c>
      <c r="F14" s="44">
        <f t="shared" si="4"/>
        <v>42913</v>
      </c>
      <c r="G14" s="45">
        <v>42991</v>
      </c>
      <c r="H14" s="44">
        <f>IF(G14="","",G14+E14-1)</f>
        <v>42998</v>
      </c>
      <c r="I14" s="44">
        <f t="shared" si="1"/>
        <v>43058</v>
      </c>
      <c r="J14" s="120" t="s">
        <v>172</v>
      </c>
      <c r="K14" s="222"/>
      <c r="L14" s="253"/>
      <c r="M14" s="269">
        <v>25500</v>
      </c>
      <c r="N14" s="245" t="s">
        <v>247</v>
      </c>
      <c r="O14" s="183"/>
      <c r="P14" s="185">
        <v>13</v>
      </c>
      <c r="X14" s="40"/>
      <c r="Y14" s="105"/>
      <c r="AB14" s="185"/>
      <c r="AD14" s="182"/>
      <c r="AE14" s="135"/>
    </row>
    <row r="15" spans="1:31" x14ac:dyDescent="0.35">
      <c r="A15" s="124">
        <f t="shared" si="2"/>
        <v>12</v>
      </c>
      <c r="B15" s="124">
        <f t="shared" si="3"/>
        <v>2017</v>
      </c>
      <c r="C15" s="169" t="s">
        <v>77</v>
      </c>
      <c r="D15" s="129">
        <v>3</v>
      </c>
      <c r="E15" s="124">
        <v>6</v>
      </c>
      <c r="F15" s="44">
        <f t="shared" si="4"/>
        <v>42955</v>
      </c>
      <c r="G15" s="45">
        <v>43009</v>
      </c>
      <c r="H15" s="44">
        <f t="shared" si="0"/>
        <v>43014</v>
      </c>
      <c r="I15" s="44">
        <f t="shared" si="1"/>
        <v>43074</v>
      </c>
      <c r="J15" s="120" t="s">
        <v>172</v>
      </c>
      <c r="K15" s="222"/>
      <c r="L15" s="253"/>
      <c r="M15" s="269">
        <f>4517+4715</f>
        <v>9232</v>
      </c>
      <c r="N15" s="239" t="s">
        <v>246</v>
      </c>
      <c r="O15" s="183"/>
      <c r="P15" s="185">
        <v>14</v>
      </c>
      <c r="Q15" s="219" t="s">
        <v>215</v>
      </c>
      <c r="S15" s="39"/>
      <c r="T15" s="39"/>
      <c r="AB15" s="185"/>
      <c r="AD15" s="182"/>
      <c r="AE15" s="135"/>
    </row>
    <row r="16" spans="1:31" x14ac:dyDescent="0.35">
      <c r="A16" s="124">
        <f t="shared" si="2"/>
        <v>13</v>
      </c>
      <c r="B16" s="124">
        <f t="shared" si="3"/>
        <v>2017</v>
      </c>
      <c r="C16" s="226" t="s">
        <v>217</v>
      </c>
      <c r="D16" s="129">
        <v>5</v>
      </c>
      <c r="E16" s="124">
        <v>9</v>
      </c>
      <c r="F16" s="44">
        <f t="shared" si="4"/>
        <v>43000</v>
      </c>
      <c r="G16" s="45">
        <v>43034</v>
      </c>
      <c r="H16" s="44">
        <f t="shared" si="0"/>
        <v>43042</v>
      </c>
      <c r="I16" s="44">
        <f t="shared" si="1"/>
        <v>43102</v>
      </c>
      <c r="J16" s="121" t="s">
        <v>172</v>
      </c>
      <c r="K16" s="222"/>
      <c r="L16" s="253"/>
      <c r="M16" s="269">
        <v>29968</v>
      </c>
      <c r="N16" s="241" t="s">
        <v>245</v>
      </c>
      <c r="P16" s="185">
        <v>15</v>
      </c>
    </row>
    <row r="17" spans="1:21" x14ac:dyDescent="0.35">
      <c r="A17" s="124">
        <f t="shared" si="2"/>
        <v>14</v>
      </c>
      <c r="B17" s="124">
        <f t="shared" si="3"/>
        <v>2017</v>
      </c>
      <c r="C17" s="226" t="s">
        <v>216</v>
      </c>
      <c r="D17" s="129">
        <v>5</v>
      </c>
      <c r="E17" s="124">
        <f>IF(D17="","",VLOOKUP(D17,$B$103:$C$105,2,FALSE))</f>
        <v>8</v>
      </c>
      <c r="F17" s="44">
        <f t="shared" si="4"/>
        <v>43037</v>
      </c>
      <c r="G17" s="45">
        <v>43045</v>
      </c>
      <c r="H17" s="44">
        <f t="shared" si="0"/>
        <v>43052</v>
      </c>
      <c r="I17" s="44">
        <f t="shared" si="1"/>
        <v>43112</v>
      </c>
      <c r="J17" s="121" t="s">
        <v>172</v>
      </c>
      <c r="K17" s="98"/>
      <c r="L17" s="254">
        <f>75000+5954+45000+50000</f>
        <v>175954</v>
      </c>
      <c r="M17" s="270"/>
      <c r="N17" s="239" t="s">
        <v>238</v>
      </c>
      <c r="O17" s="184"/>
      <c r="P17" s="185">
        <v>16</v>
      </c>
      <c r="Q17" s="135"/>
      <c r="S17" s="39"/>
      <c r="T17" s="39"/>
    </row>
    <row r="18" spans="1:21" x14ac:dyDescent="0.35">
      <c r="A18" s="124">
        <f t="shared" si="2"/>
        <v>15</v>
      </c>
      <c r="B18" s="124">
        <v>2017</v>
      </c>
      <c r="C18" s="231" t="s">
        <v>219</v>
      </c>
      <c r="D18" s="129">
        <v>3</v>
      </c>
      <c r="E18" s="124">
        <f>IF(D18="","",VLOOKUP(D18,$B$103:$C$105,2,FALSE))</f>
        <v>5</v>
      </c>
      <c r="F18" s="44">
        <f t="shared" si="4"/>
        <v>43058</v>
      </c>
      <c r="G18" s="45">
        <v>43072</v>
      </c>
      <c r="H18" s="44">
        <f t="shared" si="0"/>
        <v>43076</v>
      </c>
      <c r="I18" s="44">
        <f t="shared" si="1"/>
        <v>43136</v>
      </c>
      <c r="J18" s="209" t="s">
        <v>172</v>
      </c>
      <c r="K18" s="43"/>
      <c r="L18" s="247"/>
      <c r="M18" s="262"/>
      <c r="N18" s="311" t="s">
        <v>319</v>
      </c>
      <c r="P18" s="185">
        <v>17</v>
      </c>
      <c r="Q18" s="135"/>
      <c r="S18" s="39"/>
      <c r="T18" s="39"/>
    </row>
    <row r="19" spans="1:21" ht="13.9" thickBot="1" x14ac:dyDescent="0.4">
      <c r="A19" s="125">
        <f t="shared" si="2"/>
        <v>16</v>
      </c>
      <c r="B19" s="125">
        <v>2017</v>
      </c>
      <c r="C19" s="232" t="s">
        <v>218</v>
      </c>
      <c r="D19" s="132">
        <v>5</v>
      </c>
      <c r="E19" s="125">
        <f>IF(D19="","",VLOOKUP(D19,$B$103:$C$105,2,FALSE))</f>
        <v>8</v>
      </c>
      <c r="F19" s="115">
        <f t="shared" si="4"/>
        <v>43074</v>
      </c>
      <c r="G19" s="116">
        <v>43077</v>
      </c>
      <c r="H19" s="115">
        <f t="shared" si="0"/>
        <v>43084</v>
      </c>
      <c r="I19" s="115">
        <f t="shared" si="1"/>
        <v>43144</v>
      </c>
      <c r="J19" s="208" t="s">
        <v>172</v>
      </c>
      <c r="K19" s="118"/>
      <c r="L19" s="248">
        <v>76000</v>
      </c>
      <c r="M19" s="263"/>
      <c r="N19" s="241" t="s">
        <v>248</v>
      </c>
      <c r="P19" s="185">
        <v>18</v>
      </c>
      <c r="Q19" s="135"/>
      <c r="S19" s="39"/>
      <c r="T19" s="39"/>
    </row>
    <row r="20" spans="1:21" x14ac:dyDescent="0.35">
      <c r="A20" s="126">
        <v>1</v>
      </c>
      <c r="B20" s="126">
        <v>2018</v>
      </c>
      <c r="C20" s="234" t="s">
        <v>225</v>
      </c>
      <c r="D20" s="133">
        <v>5</v>
      </c>
      <c r="E20" s="126">
        <v>7</v>
      </c>
      <c r="F20" s="113">
        <f t="shared" si="4"/>
        <v>43102</v>
      </c>
      <c r="G20" s="114">
        <v>43109</v>
      </c>
      <c r="H20" s="113">
        <f t="shared" si="0"/>
        <v>43115</v>
      </c>
      <c r="I20" s="113">
        <f t="shared" si="1"/>
        <v>43175</v>
      </c>
      <c r="J20" s="207" t="s">
        <v>172</v>
      </c>
      <c r="K20" s="236" t="s">
        <v>237</v>
      </c>
      <c r="L20" s="249">
        <v>95000</v>
      </c>
      <c r="M20" s="264"/>
      <c r="N20" s="243" t="s">
        <v>239</v>
      </c>
      <c r="O20" s="183"/>
      <c r="P20" s="186">
        <v>19</v>
      </c>
      <c r="Q20" s="180"/>
      <c r="S20" s="181"/>
      <c r="T20" s="181"/>
      <c r="U20" s="203"/>
    </row>
    <row r="21" spans="1:21" x14ac:dyDescent="0.35">
      <c r="A21" s="124">
        <v>2</v>
      </c>
      <c r="B21" s="124">
        <v>2018</v>
      </c>
      <c r="C21" s="280" t="s">
        <v>226</v>
      </c>
      <c r="D21" s="129">
        <v>5</v>
      </c>
      <c r="E21" s="124">
        <v>7</v>
      </c>
      <c r="F21" s="44">
        <f t="shared" si="4"/>
        <v>43112</v>
      </c>
      <c r="G21" s="45">
        <v>43116</v>
      </c>
      <c r="H21" s="44">
        <f t="shared" si="0"/>
        <v>43122</v>
      </c>
      <c r="I21" s="44">
        <f t="shared" si="1"/>
        <v>43182</v>
      </c>
      <c r="J21" s="277" t="s">
        <v>172</v>
      </c>
      <c r="K21" s="229" t="s">
        <v>223</v>
      </c>
      <c r="L21" s="255"/>
      <c r="M21" s="271"/>
      <c r="N21" s="278" t="s">
        <v>255</v>
      </c>
      <c r="O21" s="183"/>
      <c r="P21" s="185">
        <v>20</v>
      </c>
      <c r="Q21" s="96"/>
    </row>
    <row r="22" spans="1:21" x14ac:dyDescent="0.35">
      <c r="A22" s="124">
        <v>3</v>
      </c>
      <c r="B22" s="124">
        <v>2018</v>
      </c>
      <c r="C22" s="287" t="s">
        <v>274</v>
      </c>
      <c r="D22" s="129">
        <v>5</v>
      </c>
      <c r="E22" s="124">
        <v>7</v>
      </c>
      <c r="F22" s="44">
        <f t="shared" si="4"/>
        <v>43136</v>
      </c>
      <c r="G22" s="221">
        <v>43170</v>
      </c>
      <c r="H22" s="44">
        <f t="shared" si="0"/>
        <v>43176</v>
      </c>
      <c r="I22" s="44">
        <f t="shared" si="1"/>
        <v>43236</v>
      </c>
      <c r="J22" s="227" t="s">
        <v>172</v>
      </c>
      <c r="K22" s="230" t="s">
        <v>224</v>
      </c>
      <c r="L22" s="256"/>
      <c r="M22" s="272"/>
      <c r="N22" s="312" t="s">
        <v>272</v>
      </c>
      <c r="O22" s="183"/>
      <c r="P22" s="185">
        <v>21</v>
      </c>
      <c r="Q22" s="96"/>
    </row>
    <row r="23" spans="1:21" x14ac:dyDescent="0.35">
      <c r="A23" s="124">
        <v>4</v>
      </c>
      <c r="B23" s="124">
        <v>2018</v>
      </c>
      <c r="C23" s="287" t="s">
        <v>275</v>
      </c>
      <c r="D23" s="129">
        <v>5</v>
      </c>
      <c r="E23" s="124">
        <v>7</v>
      </c>
      <c r="F23" s="44">
        <f t="shared" si="4"/>
        <v>43144</v>
      </c>
      <c r="G23" s="45">
        <v>43177</v>
      </c>
      <c r="H23" s="44">
        <f t="shared" si="0"/>
        <v>43183</v>
      </c>
      <c r="I23" s="44">
        <f t="shared" si="1"/>
        <v>43243</v>
      </c>
      <c r="J23" s="227" t="s">
        <v>172</v>
      </c>
      <c r="K23" s="220" t="s">
        <v>196</v>
      </c>
      <c r="L23" s="257"/>
      <c r="M23" s="273"/>
      <c r="N23" s="312" t="s">
        <v>272</v>
      </c>
      <c r="O23" s="183"/>
      <c r="P23" s="185">
        <v>22</v>
      </c>
      <c r="Q23" s="96"/>
    </row>
    <row r="24" spans="1:21" x14ac:dyDescent="0.35">
      <c r="A24" s="124">
        <v>5</v>
      </c>
      <c r="B24" s="124">
        <v>2018</v>
      </c>
      <c r="C24" s="283" t="s">
        <v>263</v>
      </c>
      <c r="D24" s="129">
        <v>5</v>
      </c>
      <c r="E24" s="124">
        <v>7</v>
      </c>
      <c r="F24" s="44">
        <f t="shared" si="4"/>
        <v>43175</v>
      </c>
      <c r="G24" s="45">
        <v>43184</v>
      </c>
      <c r="H24" s="44">
        <f t="shared" si="0"/>
        <v>43190</v>
      </c>
      <c r="I24" s="44">
        <f t="shared" si="1"/>
        <v>43250</v>
      </c>
      <c r="J24" s="227" t="s">
        <v>172</v>
      </c>
      <c r="K24" s="171" t="s">
        <v>197</v>
      </c>
      <c r="L24" s="258"/>
      <c r="M24" s="274"/>
      <c r="N24" s="312" t="s">
        <v>273</v>
      </c>
      <c r="O24" s="183"/>
      <c r="P24" s="185">
        <v>23</v>
      </c>
      <c r="Q24" s="96"/>
    </row>
    <row r="25" spans="1:21" x14ac:dyDescent="0.35">
      <c r="A25" s="124">
        <v>6</v>
      </c>
      <c r="B25" s="124">
        <v>2018</v>
      </c>
      <c r="C25" s="292" t="s">
        <v>142</v>
      </c>
      <c r="D25" s="129">
        <v>3</v>
      </c>
      <c r="E25" s="124">
        <f>IF(D25="","",VLOOKUP(D25,$B$103:$C$105,2,FALSE))</f>
        <v>5</v>
      </c>
      <c r="F25" s="44">
        <f t="shared" si="4"/>
        <v>43182</v>
      </c>
      <c r="G25" s="45">
        <v>43210</v>
      </c>
      <c r="H25" s="44">
        <f t="shared" si="0"/>
        <v>43214</v>
      </c>
      <c r="I25" s="44">
        <f t="shared" si="1"/>
        <v>43274</v>
      </c>
      <c r="J25" s="279" t="s">
        <v>172</v>
      </c>
      <c r="K25" s="286" t="s">
        <v>198</v>
      </c>
      <c r="L25" s="258"/>
      <c r="M25" s="274"/>
      <c r="N25" s="312" t="s">
        <v>276</v>
      </c>
      <c r="O25" s="183"/>
      <c r="P25" s="185">
        <v>24</v>
      </c>
      <c r="Q25" s="96"/>
    </row>
    <row r="26" spans="1:21" x14ac:dyDescent="0.35">
      <c r="A26" s="124">
        <v>7</v>
      </c>
      <c r="B26" s="124">
        <v>2018</v>
      </c>
      <c r="C26" s="287" t="s">
        <v>277</v>
      </c>
      <c r="D26" s="129">
        <v>5</v>
      </c>
      <c r="E26" s="124">
        <v>7</v>
      </c>
      <c r="F26" s="44">
        <f t="shared" si="4"/>
        <v>43236</v>
      </c>
      <c r="G26" s="45">
        <v>43282</v>
      </c>
      <c r="H26" s="44">
        <f t="shared" si="0"/>
        <v>43288</v>
      </c>
      <c r="I26" s="44">
        <f t="shared" si="1"/>
        <v>43348</v>
      </c>
      <c r="J26" s="291" t="s">
        <v>172</v>
      </c>
      <c r="K26" s="286" t="s">
        <v>278</v>
      </c>
      <c r="L26" s="247"/>
      <c r="M26" s="262"/>
      <c r="N26" s="311" t="s">
        <v>320</v>
      </c>
      <c r="P26" s="185">
        <v>25</v>
      </c>
      <c r="Q26" s="96"/>
    </row>
    <row r="27" spans="1:21" x14ac:dyDescent="0.35">
      <c r="A27" s="124">
        <v>8</v>
      </c>
      <c r="B27" s="124">
        <v>2018</v>
      </c>
      <c r="C27" s="310" t="s">
        <v>261</v>
      </c>
      <c r="D27" s="129">
        <v>5</v>
      </c>
      <c r="E27" s="124">
        <v>7</v>
      </c>
      <c r="F27" s="44">
        <f t="shared" si="4"/>
        <v>43243</v>
      </c>
      <c r="G27" s="45">
        <v>43319</v>
      </c>
      <c r="H27" s="44">
        <f>IF(G27="","",G27+E27-1)</f>
        <v>43325</v>
      </c>
      <c r="I27" s="44">
        <f t="shared" si="1"/>
        <v>43385</v>
      </c>
      <c r="J27" s="291" t="s">
        <v>172</v>
      </c>
      <c r="K27" s="298" t="s">
        <v>294</v>
      </c>
      <c r="L27" s="258"/>
      <c r="M27" s="274"/>
      <c r="N27" s="311" t="s">
        <v>318</v>
      </c>
      <c r="O27" s="183"/>
      <c r="P27" s="185">
        <v>26</v>
      </c>
      <c r="Q27" s="96"/>
    </row>
    <row r="28" spans="1:21" x14ac:dyDescent="0.35">
      <c r="A28" s="124">
        <v>9</v>
      </c>
      <c r="B28" s="124">
        <v>2018</v>
      </c>
      <c r="C28" s="383" t="s">
        <v>279</v>
      </c>
      <c r="D28" s="129">
        <v>5</v>
      </c>
      <c r="E28" s="124">
        <v>7</v>
      </c>
      <c r="F28" s="44">
        <f t="shared" si="4"/>
        <v>43250</v>
      </c>
      <c r="G28" s="45">
        <v>43326</v>
      </c>
      <c r="H28" s="44">
        <f t="shared" si="0"/>
        <v>43332</v>
      </c>
      <c r="I28" s="44">
        <f t="shared" si="1"/>
        <v>43392</v>
      </c>
      <c r="J28" s="300" t="s">
        <v>172</v>
      </c>
      <c r="K28" s="297" t="s">
        <v>292</v>
      </c>
      <c r="L28" s="258"/>
      <c r="M28" s="274"/>
      <c r="N28" s="171"/>
      <c r="O28" s="183"/>
      <c r="P28" s="185">
        <v>27</v>
      </c>
      <c r="Q28" s="96"/>
    </row>
    <row r="29" spans="1:21" x14ac:dyDescent="0.35">
      <c r="A29" s="124">
        <v>10</v>
      </c>
      <c r="B29" s="124">
        <v>2018</v>
      </c>
      <c r="C29" s="296" t="s">
        <v>280</v>
      </c>
      <c r="D29" s="129">
        <v>5</v>
      </c>
      <c r="E29" s="124">
        <v>7</v>
      </c>
      <c r="F29" s="44">
        <f t="shared" si="4"/>
        <v>43274</v>
      </c>
      <c r="G29" s="45">
        <v>43347</v>
      </c>
      <c r="H29" s="44">
        <f t="shared" si="0"/>
        <v>43353</v>
      </c>
      <c r="I29" s="44">
        <f t="shared" si="1"/>
        <v>43413</v>
      </c>
      <c r="J29" s="313" t="s">
        <v>172</v>
      </c>
      <c r="K29" s="301"/>
      <c r="L29" s="247"/>
      <c r="M29" s="262"/>
      <c r="N29" s="43"/>
      <c r="P29" s="185">
        <v>28</v>
      </c>
      <c r="Q29" s="96"/>
    </row>
    <row r="30" spans="1:21" x14ac:dyDescent="0.35">
      <c r="A30" s="124">
        <v>11</v>
      </c>
      <c r="B30" s="124">
        <v>2018</v>
      </c>
      <c r="C30" s="321" t="s">
        <v>293</v>
      </c>
      <c r="D30" s="129">
        <v>5</v>
      </c>
      <c r="E30" s="124">
        <v>7</v>
      </c>
      <c r="F30" s="44">
        <f t="shared" si="4"/>
        <v>43348</v>
      </c>
      <c r="G30" s="45">
        <v>43354</v>
      </c>
      <c r="H30" s="44">
        <f t="shared" si="0"/>
        <v>43360</v>
      </c>
      <c r="I30" s="44">
        <f t="shared" si="1"/>
        <v>43420</v>
      </c>
      <c r="J30" s="313" t="s">
        <v>172</v>
      </c>
      <c r="K30" s="316"/>
      <c r="L30" s="255"/>
      <c r="M30" s="271"/>
      <c r="N30" s="316" t="s">
        <v>324</v>
      </c>
      <c r="O30" s="183"/>
      <c r="P30" s="185">
        <v>29</v>
      </c>
      <c r="Q30" s="96"/>
    </row>
    <row r="31" spans="1:21" x14ac:dyDescent="0.35">
      <c r="A31" s="124">
        <v>12</v>
      </c>
      <c r="B31" s="124">
        <v>2018</v>
      </c>
      <c r="C31" s="321" t="s">
        <v>262</v>
      </c>
      <c r="D31" s="129">
        <v>5</v>
      </c>
      <c r="E31" s="124">
        <v>7</v>
      </c>
      <c r="F31" s="44">
        <f t="shared" si="4"/>
        <v>43385</v>
      </c>
      <c r="G31" s="172">
        <v>43385</v>
      </c>
      <c r="H31" s="44">
        <f t="shared" si="0"/>
        <v>43391</v>
      </c>
      <c r="I31" s="44">
        <f t="shared" si="1"/>
        <v>43451</v>
      </c>
      <c r="J31" s="319" t="s">
        <v>172</v>
      </c>
      <c r="K31" s="43"/>
      <c r="L31" s="247"/>
      <c r="M31" s="262"/>
      <c r="N31" s="43"/>
      <c r="P31" s="185">
        <v>30</v>
      </c>
      <c r="Q31" s="96"/>
    </row>
    <row r="32" spans="1:21" x14ac:dyDescent="0.35">
      <c r="A32" s="124">
        <v>13</v>
      </c>
      <c r="B32" s="124">
        <v>2018</v>
      </c>
      <c r="C32" s="309" t="s">
        <v>282</v>
      </c>
      <c r="D32" s="129">
        <v>3</v>
      </c>
      <c r="E32" s="124">
        <v>5</v>
      </c>
      <c r="F32" s="44">
        <f>I28</f>
        <v>43392</v>
      </c>
      <c r="G32" s="45">
        <v>43395</v>
      </c>
      <c r="H32" s="44">
        <f t="shared" si="0"/>
        <v>43399</v>
      </c>
      <c r="I32" s="44">
        <f t="shared" si="1"/>
        <v>43459</v>
      </c>
      <c r="J32" s="300" t="s">
        <v>172</v>
      </c>
      <c r="K32" s="306" t="s">
        <v>310</v>
      </c>
      <c r="L32" s="258"/>
      <c r="M32" s="274"/>
      <c r="N32" s="171"/>
      <c r="O32" s="183"/>
      <c r="P32" s="185">
        <v>31</v>
      </c>
      <c r="Q32" s="96"/>
    </row>
    <row r="33" spans="1:17" x14ac:dyDescent="0.35">
      <c r="A33" s="124">
        <v>14</v>
      </c>
      <c r="B33" s="124">
        <v>2018</v>
      </c>
      <c r="C33" s="302" t="s">
        <v>297</v>
      </c>
      <c r="D33" s="129">
        <v>5</v>
      </c>
      <c r="E33" s="124">
        <v>7</v>
      </c>
      <c r="F33" s="44">
        <f t="shared" si="4"/>
        <v>43413</v>
      </c>
      <c r="G33" s="45">
        <v>43413</v>
      </c>
      <c r="H33" s="44">
        <f t="shared" si="0"/>
        <v>43419</v>
      </c>
      <c r="I33" s="44">
        <f t="shared" si="1"/>
        <v>43479</v>
      </c>
      <c r="J33" s="318" t="s">
        <v>172</v>
      </c>
      <c r="K33" s="301"/>
      <c r="L33" s="247"/>
      <c r="M33" s="262"/>
      <c r="N33" s="43"/>
      <c r="P33" s="185">
        <v>32</v>
      </c>
      <c r="Q33" s="96"/>
    </row>
    <row r="34" spans="1:17" x14ac:dyDescent="0.35">
      <c r="A34" s="124">
        <v>15</v>
      </c>
      <c r="B34" s="124">
        <v>2018</v>
      </c>
      <c r="C34" s="309" t="s">
        <v>311</v>
      </c>
      <c r="D34" s="129">
        <v>4</v>
      </c>
      <c r="E34" s="124">
        <v>6</v>
      </c>
      <c r="F34" s="44">
        <f t="shared" si="4"/>
        <v>43420</v>
      </c>
      <c r="G34" s="45">
        <v>43420</v>
      </c>
      <c r="H34" s="44">
        <f>IF(G34="","",G34+E34-1)</f>
        <v>43425</v>
      </c>
      <c r="I34" s="44">
        <f t="shared" si="1"/>
        <v>43485</v>
      </c>
      <c r="J34" s="318" t="s">
        <v>172</v>
      </c>
      <c r="K34" s="171"/>
      <c r="L34" s="258"/>
      <c r="M34" s="274"/>
      <c r="N34" s="171"/>
      <c r="O34" s="183"/>
      <c r="P34" s="185">
        <v>33</v>
      </c>
      <c r="Q34" s="96"/>
    </row>
    <row r="35" spans="1:17" x14ac:dyDescent="0.35">
      <c r="A35" s="124">
        <v>16</v>
      </c>
      <c r="B35" s="124">
        <v>2018</v>
      </c>
      <c r="C35" s="308" t="s">
        <v>296</v>
      </c>
      <c r="D35" s="129">
        <v>5</v>
      </c>
      <c r="E35" s="124">
        <v>7</v>
      </c>
      <c r="F35" s="44">
        <f t="shared" si="4"/>
        <v>43451</v>
      </c>
      <c r="G35" s="45">
        <v>43451</v>
      </c>
      <c r="H35" s="44">
        <f t="shared" si="0"/>
        <v>43457</v>
      </c>
      <c r="I35" s="44">
        <f>IF(G35="","",H35+60)</f>
        <v>43517</v>
      </c>
      <c r="J35" s="324" t="s">
        <v>172</v>
      </c>
      <c r="K35" s="323" t="s">
        <v>331</v>
      </c>
      <c r="L35" s="247"/>
      <c r="M35" s="262"/>
      <c r="N35" s="43"/>
      <c r="P35" s="185">
        <v>34</v>
      </c>
      <c r="Q35" s="96"/>
    </row>
    <row r="36" spans="1:17" x14ac:dyDescent="0.35">
      <c r="A36" s="322">
        <v>1</v>
      </c>
      <c r="B36" s="322">
        <v>2019</v>
      </c>
      <c r="C36" s="347" t="s">
        <v>298</v>
      </c>
      <c r="D36" s="129">
        <v>5</v>
      </c>
      <c r="E36" s="124">
        <v>8</v>
      </c>
      <c r="F36" s="44">
        <f>I32</f>
        <v>43459</v>
      </c>
      <c r="G36" s="45">
        <v>43469</v>
      </c>
      <c r="H36" s="44">
        <f t="shared" si="0"/>
        <v>43476</v>
      </c>
      <c r="I36" s="44">
        <f t="shared" si="1"/>
        <v>43536</v>
      </c>
      <c r="J36" s="307" t="s">
        <v>172</v>
      </c>
      <c r="K36" s="354" t="s">
        <v>611</v>
      </c>
      <c r="L36" s="247"/>
      <c r="M36" s="262"/>
      <c r="N36" s="43"/>
      <c r="Q36" s="96"/>
    </row>
    <row r="37" spans="1:17" x14ac:dyDescent="0.35">
      <c r="A37" s="322">
        <v>2</v>
      </c>
      <c r="B37" s="322">
        <v>2019</v>
      </c>
      <c r="C37" s="362" t="s">
        <v>635</v>
      </c>
      <c r="D37" s="129">
        <v>5</v>
      </c>
      <c r="E37" s="124">
        <v>8</v>
      </c>
      <c r="F37" s="44">
        <f t="shared" si="4"/>
        <v>43479</v>
      </c>
      <c r="G37" s="45">
        <v>43479</v>
      </c>
      <c r="H37" s="44">
        <f>IF(G37="","",G37+E37-1)</f>
        <v>43486</v>
      </c>
      <c r="I37" s="44">
        <f t="shared" si="1"/>
        <v>43546</v>
      </c>
      <c r="J37" s="344" t="s">
        <v>172</v>
      </c>
      <c r="K37" s="354" t="s">
        <v>611</v>
      </c>
      <c r="L37" s="247"/>
      <c r="M37" s="262"/>
      <c r="N37" s="43"/>
      <c r="Q37" s="96"/>
    </row>
    <row r="38" spans="1:17" x14ac:dyDescent="0.35">
      <c r="A38" s="322">
        <v>3</v>
      </c>
      <c r="B38" s="322">
        <v>2019</v>
      </c>
      <c r="C38" s="349" t="s">
        <v>603</v>
      </c>
      <c r="D38" s="129">
        <v>5</v>
      </c>
      <c r="E38" s="124">
        <v>7</v>
      </c>
      <c r="F38" s="44">
        <f t="shared" si="4"/>
        <v>43485</v>
      </c>
      <c r="G38" s="45">
        <v>43487</v>
      </c>
      <c r="H38" s="44">
        <f t="shared" si="0"/>
        <v>43493</v>
      </c>
      <c r="I38" s="44">
        <f t="shared" si="1"/>
        <v>43553</v>
      </c>
      <c r="J38" s="318" t="s">
        <v>172</v>
      </c>
      <c r="K38" s="354" t="s">
        <v>611</v>
      </c>
      <c r="L38" s="247"/>
      <c r="M38" s="262"/>
      <c r="N38" s="43"/>
      <c r="Q38" s="96"/>
    </row>
    <row r="39" spans="1:17" x14ac:dyDescent="0.35">
      <c r="A39" s="322">
        <v>4</v>
      </c>
      <c r="B39" s="322">
        <v>2019</v>
      </c>
      <c r="C39" s="386" t="s">
        <v>321</v>
      </c>
      <c r="D39" s="129">
        <v>5</v>
      </c>
      <c r="E39" s="124">
        <v>7</v>
      </c>
      <c r="F39" s="44">
        <f t="shared" si="4"/>
        <v>43517</v>
      </c>
      <c r="G39" s="315">
        <v>43534</v>
      </c>
      <c r="H39" s="44">
        <f t="shared" si="0"/>
        <v>43540</v>
      </c>
      <c r="I39" s="44">
        <f t="shared" si="1"/>
        <v>43600</v>
      </c>
      <c r="J39" s="318" t="s">
        <v>172</v>
      </c>
      <c r="K39" s="378" t="s">
        <v>653</v>
      </c>
      <c r="L39" s="379" t="s">
        <v>652</v>
      </c>
      <c r="M39" s="262"/>
      <c r="N39" s="43"/>
      <c r="Q39" s="96"/>
    </row>
    <row r="40" spans="1:17" x14ac:dyDescent="0.35">
      <c r="A40" s="322">
        <v>5</v>
      </c>
      <c r="B40" s="322">
        <v>2019</v>
      </c>
      <c r="C40" s="362" t="s">
        <v>636</v>
      </c>
      <c r="D40" s="129">
        <v>5</v>
      </c>
      <c r="E40" s="124">
        <v>7</v>
      </c>
      <c r="F40" s="44">
        <f>I36</f>
        <v>43536</v>
      </c>
      <c r="G40" s="45">
        <v>43551</v>
      </c>
      <c r="H40" s="44">
        <f t="shared" si="0"/>
        <v>43557</v>
      </c>
      <c r="I40" s="44">
        <f t="shared" si="1"/>
        <v>43617</v>
      </c>
      <c r="J40" s="344" t="s">
        <v>172</v>
      </c>
      <c r="K40" s="409" t="s">
        <v>654</v>
      </c>
      <c r="L40" s="379"/>
      <c r="M40" s="262"/>
      <c r="N40" s="43"/>
      <c r="Q40" s="96"/>
    </row>
    <row r="41" spans="1:17" x14ac:dyDescent="0.35">
      <c r="A41" s="322">
        <v>6</v>
      </c>
      <c r="B41" s="322">
        <v>2019</v>
      </c>
      <c r="C41" s="377" t="s">
        <v>648</v>
      </c>
      <c r="D41" s="129">
        <v>5</v>
      </c>
      <c r="E41" s="124">
        <v>7</v>
      </c>
      <c r="F41" s="44">
        <f>I37</f>
        <v>43546</v>
      </c>
      <c r="G41" s="45">
        <v>43563</v>
      </c>
      <c r="H41" s="44">
        <f t="shared" si="0"/>
        <v>43569</v>
      </c>
      <c r="I41" s="44">
        <f t="shared" si="1"/>
        <v>43629</v>
      </c>
      <c r="J41" s="361" t="s">
        <v>172</v>
      </c>
      <c r="K41" s="410" t="s">
        <v>666</v>
      </c>
      <c r="L41" s="382"/>
      <c r="M41" s="262"/>
      <c r="N41" s="43"/>
      <c r="Q41" s="96"/>
    </row>
    <row r="42" spans="1:17" x14ac:dyDescent="0.35">
      <c r="A42" s="322">
        <v>7</v>
      </c>
      <c r="B42" s="322">
        <v>2019</v>
      </c>
      <c r="C42" s="377" t="s">
        <v>647</v>
      </c>
      <c r="D42" s="129">
        <v>5</v>
      </c>
      <c r="E42" s="124">
        <v>7</v>
      </c>
      <c r="F42" s="44">
        <f>I38</f>
        <v>43553</v>
      </c>
      <c r="G42" s="45">
        <v>43573</v>
      </c>
      <c r="H42" s="44">
        <f t="shared" si="0"/>
        <v>43579</v>
      </c>
      <c r="I42" s="44">
        <f t="shared" si="1"/>
        <v>43639</v>
      </c>
      <c r="J42" s="364" t="s">
        <v>172</v>
      </c>
      <c r="K42" s="409" t="s">
        <v>654</v>
      </c>
      <c r="L42" s="382"/>
      <c r="M42" s="262"/>
      <c r="N42" s="43"/>
      <c r="Q42" s="96"/>
    </row>
    <row r="43" spans="1:17" x14ac:dyDescent="0.35">
      <c r="A43" s="322">
        <v>8</v>
      </c>
      <c r="B43" s="322">
        <v>2019</v>
      </c>
      <c r="C43" s="392" t="s">
        <v>651</v>
      </c>
      <c r="D43" s="129">
        <v>4</v>
      </c>
      <c r="E43" s="124">
        <v>7</v>
      </c>
      <c r="F43" s="44">
        <f>I39</f>
        <v>43600</v>
      </c>
      <c r="G43" s="45">
        <v>43628</v>
      </c>
      <c r="H43" s="44">
        <f t="shared" si="0"/>
        <v>43634</v>
      </c>
      <c r="I43" s="44">
        <f t="shared" si="1"/>
        <v>43694</v>
      </c>
      <c r="J43" s="367" t="s">
        <v>172</v>
      </c>
      <c r="K43" s="403" t="s">
        <v>685</v>
      </c>
      <c r="L43" s="247"/>
      <c r="M43" s="262"/>
      <c r="N43" s="43"/>
      <c r="Q43" s="96"/>
    </row>
    <row r="44" spans="1:17" x14ac:dyDescent="0.35">
      <c r="A44" s="322">
        <v>9</v>
      </c>
      <c r="B44" s="322">
        <v>2019</v>
      </c>
      <c r="C44" s="393" t="s">
        <v>656</v>
      </c>
      <c r="D44" s="129">
        <v>5</v>
      </c>
      <c r="E44" s="124">
        <v>8</v>
      </c>
      <c r="F44" s="44">
        <f t="shared" si="4"/>
        <v>43617</v>
      </c>
      <c r="G44" s="45">
        <v>43637</v>
      </c>
      <c r="H44" s="44">
        <f t="shared" si="0"/>
        <v>43644</v>
      </c>
      <c r="I44" s="44">
        <f t="shared" si="1"/>
        <v>43704</v>
      </c>
      <c r="J44" s="381" t="s">
        <v>172</v>
      </c>
      <c r="K44" s="403" t="s">
        <v>684</v>
      </c>
      <c r="L44" s="247"/>
      <c r="M44" s="262"/>
      <c r="N44" s="43"/>
      <c r="Q44" s="96"/>
    </row>
    <row r="45" spans="1:17" x14ac:dyDescent="0.35">
      <c r="A45" s="322">
        <v>10</v>
      </c>
      <c r="B45" s="322">
        <v>2019</v>
      </c>
      <c r="C45" s="393" t="s">
        <v>657</v>
      </c>
      <c r="D45" s="129">
        <v>5</v>
      </c>
      <c r="E45" s="124">
        <v>7</v>
      </c>
      <c r="F45" s="44">
        <f t="shared" si="4"/>
        <v>43629</v>
      </c>
      <c r="G45" s="45">
        <v>43667</v>
      </c>
      <c r="H45" s="44">
        <f t="shared" si="0"/>
        <v>43673</v>
      </c>
      <c r="I45" s="44">
        <f t="shared" si="1"/>
        <v>43733</v>
      </c>
      <c r="J45" s="384" t="s">
        <v>172</v>
      </c>
      <c r="K45" s="404" t="s">
        <v>665</v>
      </c>
      <c r="L45" s="247"/>
      <c r="M45" s="262"/>
      <c r="N45" s="43"/>
      <c r="Q45" s="96"/>
    </row>
    <row r="46" spans="1:17" x14ac:dyDescent="0.35">
      <c r="A46" s="322">
        <v>11</v>
      </c>
      <c r="B46" s="322">
        <v>2019</v>
      </c>
      <c r="C46" s="393" t="s">
        <v>658</v>
      </c>
      <c r="D46" s="129">
        <v>5</v>
      </c>
      <c r="E46" s="124">
        <v>7</v>
      </c>
      <c r="F46" s="44">
        <f t="shared" si="4"/>
        <v>43639</v>
      </c>
      <c r="G46" s="45">
        <v>43704</v>
      </c>
      <c r="H46" s="44">
        <f t="shared" si="0"/>
        <v>43710</v>
      </c>
      <c r="I46" s="44">
        <f t="shared" si="1"/>
        <v>43770</v>
      </c>
      <c r="J46" s="387" t="s">
        <v>172</v>
      </c>
      <c r="K46" s="405" t="s">
        <v>683</v>
      </c>
      <c r="L46" s="247"/>
      <c r="M46" s="262"/>
      <c r="N46" s="43"/>
      <c r="Q46" s="96"/>
    </row>
    <row r="47" spans="1:17" x14ac:dyDescent="0.35">
      <c r="A47" s="322">
        <v>12</v>
      </c>
      <c r="B47" s="322">
        <v>2019</v>
      </c>
      <c r="C47" s="402" t="s">
        <v>668</v>
      </c>
      <c r="D47" s="129">
        <v>5</v>
      </c>
      <c r="E47" s="124">
        <v>7</v>
      </c>
      <c r="F47" s="44">
        <f t="shared" si="4"/>
        <v>43694</v>
      </c>
      <c r="G47" s="45">
        <v>43725</v>
      </c>
      <c r="H47" s="44">
        <f t="shared" si="0"/>
        <v>43731</v>
      </c>
      <c r="I47" s="44">
        <f t="shared" si="1"/>
        <v>43791</v>
      </c>
      <c r="J47" s="385" t="s">
        <v>172</v>
      </c>
      <c r="K47" s="408" t="s">
        <v>741</v>
      </c>
      <c r="L47" s="247"/>
      <c r="M47" s="262"/>
      <c r="N47" s="43"/>
      <c r="Q47" s="96"/>
    </row>
    <row r="48" spans="1:17" x14ac:dyDescent="0.35">
      <c r="A48" s="322">
        <v>13</v>
      </c>
      <c r="B48" s="322">
        <v>2019</v>
      </c>
      <c r="C48" s="402" t="s">
        <v>667</v>
      </c>
      <c r="D48" s="129">
        <v>5</v>
      </c>
      <c r="E48" s="124">
        <v>7</v>
      </c>
      <c r="F48" s="44">
        <f t="shared" si="4"/>
        <v>43704</v>
      </c>
      <c r="G48" s="45">
        <v>43732</v>
      </c>
      <c r="H48" s="44">
        <f t="shared" si="0"/>
        <v>43738</v>
      </c>
      <c r="I48" s="44">
        <f t="shared" si="1"/>
        <v>43798</v>
      </c>
      <c r="J48" s="385" t="s">
        <v>172</v>
      </c>
      <c r="K48" s="405" t="s">
        <v>682</v>
      </c>
      <c r="L48" s="247"/>
      <c r="M48" s="262"/>
      <c r="N48" s="43"/>
      <c r="Q48" s="96"/>
    </row>
    <row r="49" spans="1:17" x14ac:dyDescent="0.35">
      <c r="A49" s="322">
        <v>14</v>
      </c>
      <c r="B49" s="322">
        <v>2019</v>
      </c>
      <c r="C49" s="412" t="s">
        <v>660</v>
      </c>
      <c r="D49" s="129">
        <v>5</v>
      </c>
      <c r="E49" s="124">
        <v>7</v>
      </c>
      <c r="F49" s="44">
        <f t="shared" si="4"/>
        <v>43733</v>
      </c>
      <c r="G49" s="45">
        <v>43763</v>
      </c>
      <c r="H49" s="44">
        <f t="shared" si="0"/>
        <v>43769</v>
      </c>
      <c r="I49" s="44">
        <f t="shared" si="1"/>
        <v>43829</v>
      </c>
      <c r="J49" s="385" t="s">
        <v>172</v>
      </c>
      <c r="K49" s="422" t="s">
        <v>747</v>
      </c>
      <c r="L49" s="247"/>
      <c r="M49" s="262"/>
      <c r="N49" s="43"/>
      <c r="Q49" s="96"/>
    </row>
    <row r="50" spans="1:17" x14ac:dyDescent="0.35">
      <c r="A50" s="322">
        <v>15</v>
      </c>
      <c r="B50" s="322">
        <v>2019</v>
      </c>
      <c r="C50" s="413" t="s">
        <v>659</v>
      </c>
      <c r="D50" s="129">
        <v>4</v>
      </c>
      <c r="E50" s="124">
        <v>6</v>
      </c>
      <c r="F50" s="44">
        <f t="shared" si="4"/>
        <v>43770</v>
      </c>
      <c r="G50" s="45">
        <v>43782</v>
      </c>
      <c r="H50" s="44">
        <f t="shared" si="0"/>
        <v>43787</v>
      </c>
      <c r="I50" s="44">
        <f t="shared" si="1"/>
        <v>43847</v>
      </c>
      <c r="J50" s="385" t="s">
        <v>172</v>
      </c>
      <c r="K50" s="422" t="s">
        <v>747</v>
      </c>
      <c r="L50" s="247"/>
      <c r="M50" s="262"/>
      <c r="N50" s="43"/>
      <c r="Q50" s="96"/>
    </row>
    <row r="51" spans="1:17" x14ac:dyDescent="0.35">
      <c r="A51" s="322">
        <v>16</v>
      </c>
      <c r="B51" s="322">
        <v>2019</v>
      </c>
      <c r="C51" s="413" t="s">
        <v>671</v>
      </c>
      <c r="D51" s="129">
        <v>5</v>
      </c>
      <c r="E51" s="124">
        <v>7</v>
      </c>
      <c r="F51" s="44">
        <f t="shared" si="4"/>
        <v>43791</v>
      </c>
      <c r="G51" s="363">
        <v>43807</v>
      </c>
      <c r="H51" s="44">
        <f>IF(G51="","",G51+E51-1)</f>
        <v>43813</v>
      </c>
      <c r="I51" s="44">
        <f t="shared" si="1"/>
        <v>43873</v>
      </c>
      <c r="J51" s="385" t="s">
        <v>172</v>
      </c>
      <c r="K51" s="423" t="s">
        <v>755</v>
      </c>
      <c r="L51" s="247"/>
      <c r="M51" s="262"/>
      <c r="N51" s="43"/>
      <c r="Q51" s="96"/>
    </row>
    <row r="52" spans="1:17" x14ac:dyDescent="0.35">
      <c r="A52" s="124">
        <v>1</v>
      </c>
      <c r="B52" s="124">
        <v>2020</v>
      </c>
      <c r="C52" s="434" t="s">
        <v>749</v>
      </c>
      <c r="D52" s="129">
        <v>5</v>
      </c>
      <c r="E52" s="124">
        <v>7</v>
      </c>
      <c r="F52" s="44">
        <f t="shared" si="4"/>
        <v>43798</v>
      </c>
      <c r="G52" s="363">
        <v>43837</v>
      </c>
      <c r="H52" s="44">
        <f t="shared" si="0"/>
        <v>43843</v>
      </c>
      <c r="I52" s="44">
        <f t="shared" si="1"/>
        <v>43903</v>
      </c>
      <c r="J52" s="385" t="s">
        <v>172</v>
      </c>
      <c r="K52" s="435" t="s">
        <v>772</v>
      </c>
      <c r="L52" s="247"/>
      <c r="M52" s="262"/>
      <c r="N52" s="43"/>
      <c r="Q52" s="96"/>
    </row>
    <row r="53" spans="1:17" x14ac:dyDescent="0.35">
      <c r="A53" s="124">
        <v>2</v>
      </c>
      <c r="B53" s="124">
        <v>2020</v>
      </c>
      <c r="C53" s="434" t="s">
        <v>750</v>
      </c>
      <c r="D53" s="322">
        <v>5</v>
      </c>
      <c r="E53" s="124">
        <v>7</v>
      </c>
      <c r="F53" s="44">
        <f t="shared" si="4"/>
        <v>43829</v>
      </c>
      <c r="G53" s="363">
        <v>43844</v>
      </c>
      <c r="H53" s="44">
        <f t="shared" si="0"/>
        <v>43850</v>
      </c>
      <c r="I53" s="44">
        <f t="shared" si="1"/>
        <v>43910</v>
      </c>
      <c r="J53" s="385" t="s">
        <v>172</v>
      </c>
      <c r="K53" s="447" t="s">
        <v>792</v>
      </c>
      <c r="L53" s="247"/>
      <c r="M53" s="262"/>
      <c r="N53" s="43"/>
      <c r="Q53" s="96"/>
    </row>
    <row r="54" spans="1:17" x14ac:dyDescent="0.35">
      <c r="A54" s="124">
        <v>3</v>
      </c>
      <c r="B54" s="124">
        <v>2020</v>
      </c>
      <c r="C54" s="444" t="s">
        <v>663</v>
      </c>
      <c r="D54" s="322">
        <v>5</v>
      </c>
      <c r="E54" s="124">
        <v>13</v>
      </c>
      <c r="F54" s="44">
        <f t="shared" si="4"/>
        <v>43847</v>
      </c>
      <c r="G54" s="363">
        <v>43912</v>
      </c>
      <c r="H54" s="44">
        <f t="shared" si="0"/>
        <v>43924</v>
      </c>
      <c r="I54" s="44">
        <f t="shared" si="1"/>
        <v>43984</v>
      </c>
      <c r="J54" s="385" t="s">
        <v>172</v>
      </c>
      <c r="K54" s="450" t="s">
        <v>793</v>
      </c>
      <c r="L54" s="247"/>
      <c r="M54" s="262"/>
      <c r="N54" s="43"/>
      <c r="Q54" s="96"/>
    </row>
    <row r="55" spans="1:17" x14ac:dyDescent="0.35">
      <c r="A55" s="124">
        <v>4</v>
      </c>
      <c r="B55" s="124">
        <v>2020</v>
      </c>
      <c r="C55" s="452" t="s">
        <v>780</v>
      </c>
      <c r="D55" s="322">
        <v>5</v>
      </c>
      <c r="E55" s="124">
        <v>9</v>
      </c>
      <c r="F55" s="44">
        <f t="shared" si="4"/>
        <v>43873</v>
      </c>
      <c r="G55" s="45">
        <v>43928</v>
      </c>
      <c r="H55" s="44">
        <f t="shared" si="0"/>
        <v>43936</v>
      </c>
      <c r="I55" s="44">
        <f t="shared" si="1"/>
        <v>43996</v>
      </c>
      <c r="J55" s="421" t="s">
        <v>172</v>
      </c>
      <c r="K55" s="449" t="s">
        <v>795</v>
      </c>
      <c r="L55" s="247"/>
      <c r="M55" s="262"/>
      <c r="N55" s="43"/>
      <c r="P55" s="185">
        <v>35</v>
      </c>
      <c r="Q55" s="96"/>
    </row>
    <row r="56" spans="1:17" x14ac:dyDescent="0.35">
      <c r="A56" s="124">
        <v>5</v>
      </c>
      <c r="B56" s="124">
        <v>2020</v>
      </c>
      <c r="C56" s="459" t="s">
        <v>803</v>
      </c>
      <c r="D56" s="322">
        <v>5</v>
      </c>
      <c r="E56" s="124">
        <v>9</v>
      </c>
      <c r="F56" s="44">
        <f t="shared" si="4"/>
        <v>43903</v>
      </c>
      <c r="G56" s="363">
        <v>43946</v>
      </c>
      <c r="H56" s="44">
        <f t="shared" si="0"/>
        <v>43954</v>
      </c>
      <c r="I56" s="44">
        <f t="shared" si="1"/>
        <v>44014</v>
      </c>
      <c r="J56" s="443" t="s">
        <v>172</v>
      </c>
      <c r="K56" s="471" t="s">
        <v>811</v>
      </c>
      <c r="L56" s="247"/>
      <c r="M56" s="262"/>
      <c r="N56" s="43"/>
      <c r="Q56" s="96"/>
    </row>
    <row r="57" spans="1:17" x14ac:dyDescent="0.35">
      <c r="A57" s="124">
        <v>6</v>
      </c>
      <c r="B57" s="124">
        <v>2020</v>
      </c>
      <c r="C57" s="451" t="s">
        <v>796</v>
      </c>
      <c r="D57" s="322">
        <v>5</v>
      </c>
      <c r="E57" s="124">
        <v>9</v>
      </c>
      <c r="F57" s="44">
        <f t="shared" si="4"/>
        <v>43910</v>
      </c>
      <c r="G57" s="363">
        <v>43959</v>
      </c>
      <c r="H57" s="44">
        <f t="shared" si="0"/>
        <v>43967</v>
      </c>
      <c r="I57" s="44">
        <f t="shared" si="1"/>
        <v>44027</v>
      </c>
      <c r="J57" s="421" t="s">
        <v>172</v>
      </c>
      <c r="K57" s="471" t="s">
        <v>811</v>
      </c>
      <c r="L57" s="247"/>
      <c r="M57" s="262"/>
      <c r="N57" s="43"/>
      <c r="Q57" s="96"/>
    </row>
    <row r="58" spans="1:17" x14ac:dyDescent="0.35">
      <c r="A58" s="124">
        <v>7</v>
      </c>
      <c r="B58" s="124">
        <v>2020</v>
      </c>
      <c r="C58" s="453" t="s">
        <v>798</v>
      </c>
      <c r="D58" s="322">
        <v>5</v>
      </c>
      <c r="E58" s="124">
        <v>7</v>
      </c>
      <c r="F58" s="44">
        <f t="shared" si="4"/>
        <v>43984</v>
      </c>
      <c r="G58" s="45">
        <v>43996</v>
      </c>
      <c r="H58" s="44">
        <f t="shared" si="0"/>
        <v>44002</v>
      </c>
      <c r="I58" s="44">
        <f t="shared" si="1"/>
        <v>44062</v>
      </c>
      <c r="J58" s="468" t="s">
        <v>172</v>
      </c>
      <c r="K58" s="43"/>
      <c r="L58" s="247"/>
      <c r="M58" s="262"/>
      <c r="N58" s="43"/>
      <c r="P58" s="185">
        <v>35</v>
      </c>
      <c r="Q58" s="96"/>
    </row>
    <row r="59" spans="1:17" x14ac:dyDescent="0.35">
      <c r="A59" s="124">
        <v>8</v>
      </c>
      <c r="B59" s="124">
        <v>2020</v>
      </c>
      <c r="C59" s="453" t="s">
        <v>799</v>
      </c>
      <c r="D59" s="322">
        <v>5</v>
      </c>
      <c r="E59" s="124">
        <v>8</v>
      </c>
      <c r="F59" s="44">
        <f t="shared" si="4"/>
        <v>43996</v>
      </c>
      <c r="G59" s="446">
        <v>44008</v>
      </c>
      <c r="H59" s="44">
        <f t="shared" si="0"/>
        <v>44015</v>
      </c>
      <c r="I59" s="44">
        <f t="shared" si="1"/>
        <v>44075</v>
      </c>
      <c r="J59" s="394" t="s">
        <v>173</v>
      </c>
      <c r="K59" s="43"/>
      <c r="L59" s="247"/>
      <c r="M59" s="262"/>
      <c r="N59" s="43"/>
      <c r="Q59" s="96"/>
    </row>
    <row r="60" spans="1:17" x14ac:dyDescent="0.35">
      <c r="A60" s="124">
        <v>9</v>
      </c>
      <c r="B60" s="124">
        <v>2020</v>
      </c>
      <c r="C60" s="472" t="s">
        <v>812</v>
      </c>
      <c r="D60" s="322">
        <v>5</v>
      </c>
      <c r="E60" s="124">
        <v>8</v>
      </c>
      <c r="F60" s="44">
        <f t="shared" si="4"/>
        <v>44014</v>
      </c>
      <c r="G60" s="363">
        <v>44025</v>
      </c>
      <c r="H60" s="44">
        <f t="shared" si="0"/>
        <v>44032</v>
      </c>
      <c r="I60" s="44">
        <f t="shared" si="1"/>
        <v>44092</v>
      </c>
      <c r="J60" s="421" t="s">
        <v>172</v>
      </c>
      <c r="K60" s="43"/>
      <c r="L60" s="247"/>
      <c r="M60" s="262"/>
      <c r="N60" s="43"/>
      <c r="Q60" s="96"/>
    </row>
    <row r="61" spans="1:17" x14ac:dyDescent="0.35">
      <c r="A61" s="124">
        <v>10</v>
      </c>
      <c r="B61" s="124">
        <v>2020</v>
      </c>
      <c r="C61" s="459" t="s">
        <v>769</v>
      </c>
      <c r="D61" s="322">
        <v>5</v>
      </c>
      <c r="E61" s="124">
        <v>8</v>
      </c>
      <c r="F61" s="44">
        <f t="shared" si="4"/>
        <v>44027</v>
      </c>
      <c r="G61" s="45">
        <v>44046</v>
      </c>
      <c r="H61" s="44">
        <f t="shared" si="0"/>
        <v>44053</v>
      </c>
      <c r="I61" s="44">
        <f t="shared" si="1"/>
        <v>44113</v>
      </c>
      <c r="J61" s="394" t="s">
        <v>173</v>
      </c>
      <c r="K61" s="463" t="s">
        <v>806</v>
      </c>
      <c r="L61" s="247"/>
      <c r="M61" s="262"/>
      <c r="N61" s="43"/>
      <c r="P61" s="185">
        <v>35</v>
      </c>
      <c r="Q61" s="96"/>
    </row>
    <row r="62" spans="1:17" x14ac:dyDescent="0.35">
      <c r="A62" s="124">
        <v>11</v>
      </c>
      <c r="B62" s="124">
        <v>2020</v>
      </c>
      <c r="C62" s="466" t="s">
        <v>771</v>
      </c>
      <c r="D62" s="322">
        <v>5</v>
      </c>
      <c r="E62" s="124">
        <v>8</v>
      </c>
      <c r="F62" s="44">
        <f t="shared" si="4"/>
        <v>44062</v>
      </c>
      <c r="G62" s="363">
        <v>44075</v>
      </c>
      <c r="H62" s="44">
        <f t="shared" si="0"/>
        <v>44082</v>
      </c>
      <c r="I62" s="44">
        <f t="shared" si="1"/>
        <v>44142</v>
      </c>
      <c r="J62" s="421" t="s">
        <v>172</v>
      </c>
      <c r="K62" s="463" t="s">
        <v>193</v>
      </c>
      <c r="L62" s="247"/>
      <c r="M62" s="262"/>
      <c r="N62" s="43"/>
      <c r="Q62" s="96"/>
    </row>
    <row r="63" spans="1:17" x14ac:dyDescent="0.35">
      <c r="A63" s="124">
        <v>12</v>
      </c>
      <c r="B63" s="124">
        <v>2020</v>
      </c>
      <c r="C63" s="465" t="s">
        <v>809</v>
      </c>
      <c r="D63" s="322">
        <v>5</v>
      </c>
      <c r="E63" s="124">
        <v>8</v>
      </c>
      <c r="F63" s="44">
        <f t="shared" si="4"/>
        <v>44075</v>
      </c>
      <c r="G63" s="363">
        <v>44085</v>
      </c>
      <c r="H63" s="44">
        <f t="shared" si="0"/>
        <v>44092</v>
      </c>
      <c r="I63" s="44">
        <f t="shared" si="1"/>
        <v>44152</v>
      </c>
      <c r="J63" s="468" t="s">
        <v>173</v>
      </c>
      <c r="K63" s="467" t="s">
        <v>193</v>
      </c>
      <c r="L63" s="247"/>
      <c r="M63" s="262"/>
      <c r="N63" s="43"/>
      <c r="Q63" s="96"/>
    </row>
    <row r="64" spans="1:17" x14ac:dyDescent="0.35">
      <c r="A64" s="124">
        <v>13</v>
      </c>
      <c r="B64" s="124">
        <v>2020</v>
      </c>
      <c r="C64" s="486" t="s">
        <v>813</v>
      </c>
      <c r="D64" s="322">
        <v>5</v>
      </c>
      <c r="E64" s="124">
        <v>8</v>
      </c>
      <c r="F64" s="44">
        <f t="shared" si="4"/>
        <v>44092</v>
      </c>
      <c r="G64" s="45">
        <v>44094</v>
      </c>
      <c r="H64" s="44">
        <f t="shared" si="0"/>
        <v>44101</v>
      </c>
      <c r="I64" s="44">
        <f t="shared" si="1"/>
        <v>44161</v>
      </c>
      <c r="J64" s="394" t="s">
        <v>173</v>
      </c>
      <c r="K64" s="424" t="s">
        <v>756</v>
      </c>
      <c r="L64" s="247"/>
      <c r="M64" s="262"/>
      <c r="N64" s="43"/>
      <c r="P64" s="185">
        <v>35</v>
      </c>
      <c r="Q64" s="96"/>
    </row>
    <row r="65" spans="1:17" x14ac:dyDescent="0.35">
      <c r="A65" s="124">
        <v>14</v>
      </c>
      <c r="B65" s="124">
        <v>2020</v>
      </c>
      <c r="C65" s="462" t="s">
        <v>807</v>
      </c>
      <c r="D65" s="322">
        <v>5</v>
      </c>
      <c r="E65" s="124">
        <v>8</v>
      </c>
      <c r="F65" s="44">
        <f t="shared" si="4"/>
        <v>44113</v>
      </c>
      <c r="G65" s="363">
        <v>44136</v>
      </c>
      <c r="H65" s="44">
        <f t="shared" si="0"/>
        <v>44143</v>
      </c>
      <c r="I65" s="44">
        <f t="shared" si="1"/>
        <v>44203</v>
      </c>
      <c r="J65" s="421" t="s">
        <v>172</v>
      </c>
      <c r="K65" s="43"/>
      <c r="L65" s="247"/>
      <c r="M65" s="262"/>
      <c r="N65" s="43"/>
      <c r="Q65" s="96"/>
    </row>
    <row r="66" spans="1:17" x14ac:dyDescent="0.35">
      <c r="A66" s="124">
        <v>15</v>
      </c>
      <c r="B66" s="124">
        <v>2020</v>
      </c>
      <c r="C66" s="459" t="s">
        <v>805</v>
      </c>
      <c r="D66" s="322">
        <v>5</v>
      </c>
      <c r="E66" s="124">
        <v>8</v>
      </c>
      <c r="F66" s="44">
        <f t="shared" si="4"/>
        <v>44142</v>
      </c>
      <c r="G66" s="363">
        <v>44175</v>
      </c>
      <c r="H66" s="44">
        <f t="shared" ref="H66:H83" si="6">IF(G66="","",G66+E66-1)</f>
        <v>44182</v>
      </c>
      <c r="I66" s="44">
        <f t="shared" ref="I66:I83" si="7">IF(G66="","",H66+60)</f>
        <v>44242</v>
      </c>
      <c r="J66" s="421" t="s">
        <v>172</v>
      </c>
      <c r="K66" s="448"/>
      <c r="L66" s="247"/>
      <c r="M66" s="262"/>
      <c r="N66" s="43"/>
      <c r="Q66" s="96"/>
    </row>
    <row r="67" spans="1:17" ht="54" x14ac:dyDescent="0.35">
      <c r="A67" s="124">
        <v>16</v>
      </c>
      <c r="B67" s="124">
        <v>2020</v>
      </c>
      <c r="C67" s="461" t="s">
        <v>763</v>
      </c>
      <c r="D67" s="322">
        <v>5</v>
      </c>
      <c r="E67" s="124">
        <v>8</v>
      </c>
      <c r="F67" s="44">
        <f t="shared" si="4"/>
        <v>44152</v>
      </c>
      <c r="G67" s="45">
        <v>44183</v>
      </c>
      <c r="H67" s="44">
        <f t="shared" si="6"/>
        <v>44190</v>
      </c>
      <c r="I67" s="44">
        <f t="shared" si="7"/>
        <v>44250</v>
      </c>
      <c r="J67" s="394" t="s">
        <v>173</v>
      </c>
      <c r="K67" s="470" t="s">
        <v>794</v>
      </c>
      <c r="L67" s="247"/>
      <c r="M67" s="262"/>
      <c r="N67" s="43"/>
      <c r="P67" s="185">
        <v>35</v>
      </c>
      <c r="Q67" s="96"/>
    </row>
    <row r="68" spans="1:17" x14ac:dyDescent="0.35">
      <c r="A68" s="124">
        <v>1</v>
      </c>
      <c r="B68" s="124">
        <v>2021</v>
      </c>
      <c r="C68" s="437" t="s">
        <v>808</v>
      </c>
      <c r="D68" s="438">
        <v>5</v>
      </c>
      <c r="E68" s="124">
        <v>8</v>
      </c>
      <c r="F68" s="44">
        <f t="shared" si="4"/>
        <v>44161</v>
      </c>
      <c r="G68" s="45">
        <v>44198</v>
      </c>
      <c r="H68" s="44">
        <f t="shared" si="6"/>
        <v>44205</v>
      </c>
      <c r="I68" s="44">
        <f t="shared" si="7"/>
        <v>44265</v>
      </c>
      <c r="J68" s="394" t="s">
        <v>173</v>
      </c>
      <c r="K68" s="43"/>
      <c r="L68" s="375"/>
      <c r="M68" s="376"/>
      <c r="N68" s="374"/>
      <c r="Q68" s="96"/>
    </row>
    <row r="69" spans="1:17" x14ac:dyDescent="0.35">
      <c r="A69" s="124">
        <v>2</v>
      </c>
      <c r="B69" s="124">
        <v>2021</v>
      </c>
      <c r="C69" s="464" t="s">
        <v>773</v>
      </c>
      <c r="D69" s="438">
        <v>5</v>
      </c>
      <c r="E69" s="124">
        <v>8</v>
      </c>
      <c r="F69" s="44">
        <f t="shared" si="4"/>
        <v>44203</v>
      </c>
      <c r="G69" s="45">
        <v>44203</v>
      </c>
      <c r="H69" s="44">
        <f t="shared" si="6"/>
        <v>44210</v>
      </c>
      <c r="I69" s="44">
        <f t="shared" si="7"/>
        <v>44270</v>
      </c>
      <c r="J69" s="394" t="s">
        <v>173</v>
      </c>
      <c r="K69" s="43"/>
      <c r="L69" s="375"/>
      <c r="M69" s="376"/>
      <c r="N69" s="374"/>
      <c r="Q69" s="96"/>
    </row>
    <row r="70" spans="1:17" x14ac:dyDescent="0.35">
      <c r="A70" s="124">
        <v>3</v>
      </c>
      <c r="B70" s="124">
        <v>2021</v>
      </c>
      <c r="C70" s="464" t="s">
        <v>774</v>
      </c>
      <c r="D70" s="438">
        <v>5</v>
      </c>
      <c r="E70" s="124">
        <v>8</v>
      </c>
      <c r="F70" s="44">
        <f t="shared" ref="F70:F83" si="8">I66</f>
        <v>44242</v>
      </c>
      <c r="G70" s="45">
        <v>44249</v>
      </c>
      <c r="H70" s="44">
        <f t="shared" si="6"/>
        <v>44256</v>
      </c>
      <c r="I70" s="44">
        <f t="shared" si="7"/>
        <v>44316</v>
      </c>
      <c r="J70" s="394" t="s">
        <v>173</v>
      </c>
      <c r="K70" s="487" t="s">
        <v>814</v>
      </c>
      <c r="L70" s="375"/>
      <c r="M70" s="376"/>
      <c r="N70" s="374"/>
      <c r="Q70" s="96"/>
    </row>
    <row r="71" spans="1:17" x14ac:dyDescent="0.35">
      <c r="A71" s="124">
        <v>4</v>
      </c>
      <c r="B71" s="124">
        <v>2021</v>
      </c>
      <c r="C71" s="488" t="s">
        <v>815</v>
      </c>
      <c r="D71" s="438">
        <v>5</v>
      </c>
      <c r="E71" s="124">
        <v>8</v>
      </c>
      <c r="F71" s="44">
        <f t="shared" si="8"/>
        <v>44250</v>
      </c>
      <c r="G71" s="45">
        <v>44257</v>
      </c>
      <c r="H71" s="44">
        <f t="shared" si="6"/>
        <v>44264</v>
      </c>
      <c r="I71" s="44">
        <f t="shared" si="7"/>
        <v>44324</v>
      </c>
      <c r="J71" s="394" t="s">
        <v>173</v>
      </c>
      <c r="K71" s="43"/>
      <c r="L71" s="375"/>
      <c r="M71" s="376"/>
      <c r="N71" s="374"/>
      <c r="Q71" s="96"/>
    </row>
    <row r="72" spans="1:17" x14ac:dyDescent="0.35">
      <c r="A72" s="124">
        <v>5</v>
      </c>
      <c r="B72" s="124">
        <v>2021</v>
      </c>
      <c r="C72" s="439"/>
      <c r="D72" s="438">
        <v>5</v>
      </c>
      <c r="E72" s="124">
        <v>8</v>
      </c>
      <c r="F72" s="44">
        <f t="shared" si="8"/>
        <v>44265</v>
      </c>
      <c r="G72" s="45"/>
      <c r="H72" s="44" t="str">
        <f t="shared" si="6"/>
        <v/>
      </c>
      <c r="I72" s="44" t="str">
        <f t="shared" si="7"/>
        <v/>
      </c>
      <c r="J72" s="394"/>
      <c r="K72" s="43"/>
      <c r="L72" s="375"/>
      <c r="M72" s="376"/>
      <c r="N72" s="374"/>
      <c r="Q72" s="96"/>
    </row>
    <row r="73" spans="1:17" x14ac:dyDescent="0.35">
      <c r="A73" s="124">
        <v>6</v>
      </c>
      <c r="B73" s="124">
        <v>2021</v>
      </c>
      <c r="C73" s="439"/>
      <c r="D73" s="438">
        <v>5</v>
      </c>
      <c r="E73" s="124">
        <v>8</v>
      </c>
      <c r="F73" s="44">
        <f t="shared" si="8"/>
        <v>44270</v>
      </c>
      <c r="G73" s="45"/>
      <c r="H73" s="44" t="str">
        <f t="shared" si="6"/>
        <v/>
      </c>
      <c r="I73" s="44" t="str">
        <f t="shared" si="7"/>
        <v/>
      </c>
      <c r="J73" s="394"/>
      <c r="K73" s="43"/>
      <c r="L73" s="375"/>
      <c r="M73" s="376"/>
      <c r="N73" s="374"/>
      <c r="Q73" s="96"/>
    </row>
    <row r="74" spans="1:17" x14ac:dyDescent="0.35">
      <c r="A74" s="124">
        <v>7</v>
      </c>
      <c r="B74" s="124">
        <v>2021</v>
      </c>
      <c r="C74" s="439"/>
      <c r="D74" s="438">
        <v>5</v>
      </c>
      <c r="E74" s="124">
        <v>8</v>
      </c>
      <c r="F74" s="44">
        <f t="shared" si="8"/>
        <v>44316</v>
      </c>
      <c r="G74" s="45"/>
      <c r="H74" s="44" t="str">
        <f t="shared" si="6"/>
        <v/>
      </c>
      <c r="I74" s="44" t="str">
        <f t="shared" si="7"/>
        <v/>
      </c>
      <c r="J74" s="394"/>
      <c r="K74" s="43"/>
      <c r="L74" s="375"/>
      <c r="M74" s="376"/>
      <c r="N74" s="374"/>
      <c r="Q74" s="96"/>
    </row>
    <row r="75" spans="1:17" x14ac:dyDescent="0.35">
      <c r="A75" s="124">
        <v>8</v>
      </c>
      <c r="B75" s="124">
        <v>2021</v>
      </c>
      <c r="C75" s="469" t="s">
        <v>810</v>
      </c>
      <c r="D75" s="438">
        <v>5</v>
      </c>
      <c r="E75" s="124">
        <v>8</v>
      </c>
      <c r="F75" s="44">
        <f t="shared" si="8"/>
        <v>44324</v>
      </c>
      <c r="G75" s="45"/>
      <c r="H75" s="44" t="str">
        <f t="shared" si="6"/>
        <v/>
      </c>
      <c r="I75" s="44" t="str">
        <f t="shared" si="7"/>
        <v/>
      </c>
      <c r="J75" s="394"/>
      <c r="K75" s="43"/>
      <c r="L75" s="375"/>
      <c r="M75" s="376"/>
      <c r="N75" s="374"/>
      <c r="Q75" s="96"/>
    </row>
    <row r="76" spans="1:17" x14ac:dyDescent="0.35">
      <c r="A76" s="124">
        <v>9</v>
      </c>
      <c r="B76" s="124">
        <v>2021</v>
      </c>
      <c r="C76" s="469"/>
      <c r="D76" s="438">
        <v>5</v>
      </c>
      <c r="E76" s="124">
        <v>8</v>
      </c>
      <c r="F76" s="44" t="str">
        <f t="shared" si="8"/>
        <v/>
      </c>
      <c r="G76" s="45"/>
      <c r="H76" s="44" t="str">
        <f t="shared" si="6"/>
        <v/>
      </c>
      <c r="I76" s="44" t="str">
        <f t="shared" si="7"/>
        <v/>
      </c>
      <c r="J76" s="394"/>
      <c r="K76" s="43"/>
      <c r="L76" s="375"/>
      <c r="M76" s="376"/>
      <c r="N76" s="374"/>
      <c r="Q76" s="96"/>
    </row>
    <row r="77" spans="1:17" x14ac:dyDescent="0.35">
      <c r="A77" s="124">
        <v>10</v>
      </c>
      <c r="B77" s="124">
        <v>2021</v>
      </c>
      <c r="C77" s="439"/>
      <c r="D77" s="438">
        <v>5</v>
      </c>
      <c r="E77" s="124">
        <v>8</v>
      </c>
      <c r="F77" s="44" t="str">
        <f t="shared" si="8"/>
        <v/>
      </c>
      <c r="G77" s="45"/>
      <c r="H77" s="44" t="str">
        <f t="shared" si="6"/>
        <v/>
      </c>
      <c r="I77" s="44" t="str">
        <f t="shared" si="7"/>
        <v/>
      </c>
      <c r="J77" s="394"/>
      <c r="K77" s="43"/>
      <c r="L77" s="375"/>
      <c r="M77" s="376"/>
      <c r="N77" s="374"/>
      <c r="Q77" s="96"/>
    </row>
    <row r="78" spans="1:17" x14ac:dyDescent="0.35">
      <c r="A78" s="124">
        <v>11</v>
      </c>
      <c r="B78" s="124">
        <v>2021</v>
      </c>
      <c r="C78" s="439"/>
      <c r="D78" s="438">
        <v>5</v>
      </c>
      <c r="E78" s="124">
        <v>8</v>
      </c>
      <c r="F78" s="44" t="str">
        <f t="shared" si="8"/>
        <v/>
      </c>
      <c r="G78" s="45"/>
      <c r="H78" s="44" t="str">
        <f t="shared" si="6"/>
        <v/>
      </c>
      <c r="I78" s="44" t="str">
        <f t="shared" si="7"/>
        <v/>
      </c>
      <c r="J78" s="394"/>
      <c r="K78" s="43"/>
      <c r="L78" s="375"/>
      <c r="M78" s="376"/>
      <c r="N78" s="374"/>
      <c r="Q78" s="96"/>
    </row>
    <row r="79" spans="1:17" x14ac:dyDescent="0.35">
      <c r="A79" s="124">
        <v>12</v>
      </c>
      <c r="B79" s="124">
        <v>2021</v>
      </c>
      <c r="C79" s="439"/>
      <c r="D79" s="438">
        <v>5</v>
      </c>
      <c r="E79" s="124">
        <v>8</v>
      </c>
      <c r="F79" s="44" t="str">
        <f t="shared" si="8"/>
        <v/>
      </c>
      <c r="G79" s="45"/>
      <c r="H79" s="44" t="str">
        <f t="shared" si="6"/>
        <v/>
      </c>
      <c r="I79" s="44" t="str">
        <f t="shared" si="7"/>
        <v/>
      </c>
      <c r="J79" s="394"/>
      <c r="K79" s="43"/>
      <c r="L79" s="375"/>
      <c r="M79" s="376"/>
      <c r="N79" s="374"/>
      <c r="Q79" s="96"/>
    </row>
    <row r="80" spans="1:17" x14ac:dyDescent="0.35">
      <c r="A80" s="124">
        <v>13</v>
      </c>
      <c r="B80" s="124">
        <v>2021</v>
      </c>
      <c r="C80" s="439"/>
      <c r="D80" s="438">
        <v>5</v>
      </c>
      <c r="E80" s="124">
        <v>8</v>
      </c>
      <c r="F80" s="44" t="str">
        <f t="shared" si="8"/>
        <v/>
      </c>
      <c r="G80" s="45"/>
      <c r="H80" s="44" t="str">
        <f t="shared" si="6"/>
        <v/>
      </c>
      <c r="I80" s="44" t="str">
        <f t="shared" si="7"/>
        <v/>
      </c>
      <c r="J80" s="394"/>
      <c r="K80" s="43"/>
      <c r="L80" s="375"/>
      <c r="M80" s="376"/>
      <c r="N80" s="374"/>
      <c r="Q80" s="96"/>
    </row>
    <row r="81" spans="1:17" x14ac:dyDescent="0.35">
      <c r="A81" s="124">
        <v>14</v>
      </c>
      <c r="B81" s="124">
        <v>2021</v>
      </c>
      <c r="C81" s="439"/>
      <c r="D81" s="438">
        <v>5</v>
      </c>
      <c r="E81" s="124">
        <v>8</v>
      </c>
      <c r="F81" s="44" t="str">
        <f t="shared" si="8"/>
        <v/>
      </c>
      <c r="G81" s="45"/>
      <c r="H81" s="44" t="str">
        <f t="shared" si="6"/>
        <v/>
      </c>
      <c r="I81" s="44" t="str">
        <f t="shared" si="7"/>
        <v/>
      </c>
      <c r="J81" s="394"/>
      <c r="K81" s="43"/>
      <c r="L81" s="375"/>
      <c r="M81" s="376"/>
      <c r="N81" s="374"/>
      <c r="Q81" s="96"/>
    </row>
    <row r="82" spans="1:17" x14ac:dyDescent="0.35">
      <c r="A82" s="124">
        <v>15</v>
      </c>
      <c r="B82" s="124">
        <v>2021</v>
      </c>
      <c r="C82" s="439"/>
      <c r="D82" s="438">
        <v>5</v>
      </c>
      <c r="E82" s="124">
        <v>8</v>
      </c>
      <c r="F82" s="44" t="str">
        <f t="shared" si="8"/>
        <v/>
      </c>
      <c r="G82" s="45"/>
      <c r="H82" s="44" t="str">
        <f t="shared" si="6"/>
        <v/>
      </c>
      <c r="I82" s="44" t="str">
        <f t="shared" si="7"/>
        <v/>
      </c>
      <c r="J82" s="394"/>
      <c r="K82" s="43"/>
      <c r="L82" s="375"/>
      <c r="M82" s="376"/>
      <c r="N82" s="374"/>
      <c r="Q82" s="96"/>
    </row>
    <row r="83" spans="1:17" x14ac:dyDescent="0.35">
      <c r="A83" s="124">
        <v>16</v>
      </c>
      <c r="B83" s="124">
        <v>2021</v>
      </c>
      <c r="C83" s="439"/>
      <c r="D83" s="438">
        <v>5</v>
      </c>
      <c r="E83" s="124">
        <v>8</v>
      </c>
      <c r="F83" s="44" t="str">
        <f t="shared" si="8"/>
        <v/>
      </c>
      <c r="G83" s="45"/>
      <c r="H83" s="44" t="str">
        <f t="shared" si="6"/>
        <v/>
      </c>
      <c r="I83" s="44" t="str">
        <f t="shared" si="7"/>
        <v/>
      </c>
      <c r="J83" s="394"/>
      <c r="K83" s="43"/>
      <c r="L83" s="375"/>
      <c r="M83" s="376"/>
      <c r="N83" s="374"/>
      <c r="Q83" s="96"/>
    </row>
    <row r="84" spans="1:17" x14ac:dyDescent="0.35">
      <c r="A84" s="369"/>
      <c r="B84" s="369"/>
      <c r="C84" s="426" t="s">
        <v>760</v>
      </c>
      <c r="D84" s="370"/>
      <c r="E84" s="369"/>
      <c r="F84" s="371"/>
      <c r="G84" s="372"/>
      <c r="H84" s="371"/>
      <c r="I84" s="371"/>
      <c r="J84" s="373"/>
      <c r="K84" s="374"/>
      <c r="L84" s="375"/>
      <c r="M84" s="376"/>
      <c r="N84" s="374"/>
      <c r="Q84" s="96"/>
    </row>
    <row r="85" spans="1:17" x14ac:dyDescent="0.35">
      <c r="A85" s="369"/>
      <c r="B85" s="369"/>
      <c r="C85" s="426"/>
      <c r="D85" s="370"/>
      <c r="E85" s="369"/>
      <c r="F85" s="371"/>
      <c r="G85" s="372"/>
      <c r="H85" s="371"/>
      <c r="I85" s="371"/>
      <c r="J85" s="373"/>
      <c r="K85" s="374"/>
      <c r="L85" s="375"/>
      <c r="M85" s="376"/>
      <c r="N85" s="374"/>
      <c r="Q85" s="96"/>
    </row>
    <row r="86" spans="1:17" x14ac:dyDescent="0.35">
      <c r="A86" s="369"/>
      <c r="B86" s="369"/>
      <c r="C86" s="426"/>
      <c r="D86" s="370"/>
      <c r="E86" s="369"/>
      <c r="F86" s="371"/>
      <c r="G86" s="372"/>
      <c r="H86" s="371"/>
      <c r="I86" s="371"/>
      <c r="J86" s="373"/>
      <c r="K86" s="374"/>
      <c r="L86" s="375"/>
      <c r="M86" s="376"/>
      <c r="N86" s="374"/>
      <c r="Q86" s="96"/>
    </row>
    <row r="87" spans="1:17" x14ac:dyDescent="0.35">
      <c r="A87" s="369"/>
      <c r="B87" s="369"/>
      <c r="C87" s="426"/>
      <c r="D87" s="370"/>
      <c r="E87" s="369"/>
      <c r="F87" s="371"/>
      <c r="G87" s="372"/>
      <c r="H87" s="371"/>
      <c r="I87" s="371"/>
      <c r="J87" s="373"/>
      <c r="K87" s="374"/>
      <c r="L87" s="375"/>
      <c r="M87" s="376"/>
      <c r="N87" s="374"/>
      <c r="Q87" s="96"/>
    </row>
    <row r="88" spans="1:17" x14ac:dyDescent="0.35">
      <c r="A88" s="369"/>
      <c r="B88" s="369"/>
      <c r="C88" s="417"/>
      <c r="D88" s="418"/>
      <c r="E88" s="369"/>
      <c r="F88" s="371"/>
      <c r="G88" s="372"/>
      <c r="H88" s="371"/>
      <c r="I88" s="371"/>
      <c r="J88" s="373"/>
      <c r="K88" s="374"/>
      <c r="L88" s="375"/>
      <c r="M88" s="376"/>
      <c r="N88" s="374"/>
      <c r="Q88" s="96"/>
    </row>
    <row r="89" spans="1:17" x14ac:dyDescent="0.35">
      <c r="A89" s="369"/>
      <c r="B89" s="369"/>
      <c r="C89" s="417"/>
      <c r="D89" s="370"/>
      <c r="E89" s="369"/>
      <c r="F89" s="371"/>
      <c r="G89" s="372"/>
      <c r="H89" s="371"/>
      <c r="I89" s="371"/>
      <c r="J89" s="373"/>
      <c r="K89" s="374"/>
      <c r="L89" s="375"/>
      <c r="M89" s="376"/>
      <c r="N89" s="374"/>
      <c r="Q89" s="96"/>
    </row>
    <row r="90" spans="1:17" x14ac:dyDescent="0.35">
      <c r="A90" s="369"/>
      <c r="B90" s="369"/>
      <c r="C90" s="426"/>
      <c r="D90" s="370"/>
      <c r="E90" s="369"/>
      <c r="F90" s="371"/>
      <c r="G90" s="372"/>
      <c r="H90" s="371"/>
      <c r="I90" s="371"/>
      <c r="J90" s="373"/>
      <c r="K90" s="374"/>
      <c r="L90" s="375"/>
      <c r="M90" s="376"/>
      <c r="N90" s="374"/>
      <c r="Q90" s="96"/>
    </row>
    <row r="91" spans="1:17" x14ac:dyDescent="0.35">
      <c r="A91" s="369"/>
      <c r="B91" s="369"/>
      <c r="C91" s="426"/>
      <c r="D91" s="370"/>
      <c r="E91" s="369"/>
      <c r="F91" s="371"/>
      <c r="G91" s="372"/>
      <c r="H91" s="371"/>
      <c r="I91" s="371"/>
      <c r="J91" s="373"/>
      <c r="K91" s="374"/>
      <c r="L91" s="375"/>
      <c r="M91" s="376"/>
      <c r="N91" s="374"/>
      <c r="Q91" s="96"/>
    </row>
    <row r="92" spans="1:17" x14ac:dyDescent="0.35">
      <c r="A92" s="369"/>
      <c r="B92" s="369"/>
      <c r="C92" s="393" t="s">
        <v>669</v>
      </c>
      <c r="D92" s="370">
        <v>5</v>
      </c>
      <c r="E92" s="369"/>
      <c r="F92" s="371">
        <v>41248</v>
      </c>
      <c r="G92" s="372"/>
      <c r="H92" s="371"/>
      <c r="I92" s="371"/>
      <c r="J92" s="373"/>
      <c r="K92" s="374"/>
      <c r="L92" s="375"/>
      <c r="M92" s="376"/>
      <c r="N92" s="374"/>
      <c r="Q92" s="96"/>
    </row>
    <row r="93" spans="1:17" x14ac:dyDescent="0.35">
      <c r="A93" s="369"/>
      <c r="B93" s="369"/>
      <c r="C93" s="399" t="s">
        <v>670</v>
      </c>
      <c r="D93" s="370">
        <v>5</v>
      </c>
      <c r="E93" s="369"/>
      <c r="F93" s="415" t="s">
        <v>748</v>
      </c>
      <c r="G93" s="372"/>
      <c r="H93" s="371"/>
      <c r="I93" s="371"/>
      <c r="J93" s="373"/>
      <c r="K93" s="374"/>
      <c r="L93" s="375"/>
      <c r="M93" s="376"/>
      <c r="N93" s="374"/>
      <c r="Q93" s="96"/>
    </row>
    <row r="94" spans="1:17" x14ac:dyDescent="0.35">
      <c r="A94" s="369"/>
      <c r="B94" s="369"/>
      <c r="C94" s="419" t="s">
        <v>753</v>
      </c>
      <c r="D94" s="370"/>
      <c r="E94" s="369"/>
      <c r="F94" s="371"/>
      <c r="G94" s="372"/>
      <c r="H94" s="371"/>
      <c r="I94" s="371"/>
      <c r="J94" s="373"/>
      <c r="K94" s="374"/>
      <c r="L94" s="375"/>
      <c r="M94" s="376"/>
      <c r="N94" s="374"/>
      <c r="Q94" s="96"/>
    </row>
    <row r="95" spans="1:17" x14ac:dyDescent="0.35">
      <c r="A95" s="369"/>
      <c r="B95" s="369"/>
      <c r="C95" s="366"/>
      <c r="D95" s="370"/>
      <c r="E95" s="369"/>
      <c r="F95" s="371"/>
      <c r="G95" s="372"/>
      <c r="H95" s="371"/>
      <c r="I95" s="371"/>
      <c r="J95" s="373"/>
      <c r="K95" s="374"/>
      <c r="L95" s="375"/>
      <c r="M95" s="376"/>
      <c r="N95" s="374"/>
      <c r="Q95" s="96"/>
    </row>
    <row r="96" spans="1:17" x14ac:dyDescent="0.35">
      <c r="A96" s="369"/>
      <c r="B96" s="369"/>
      <c r="C96" s="368"/>
      <c r="D96" s="370"/>
      <c r="E96" s="369"/>
      <c r="F96" s="371"/>
      <c r="G96" s="372"/>
      <c r="H96" s="371"/>
      <c r="I96" s="371"/>
      <c r="J96" s="373"/>
      <c r="K96" s="374"/>
      <c r="L96" s="375"/>
      <c r="M96" s="376"/>
      <c r="N96" s="374"/>
      <c r="Q96" s="96"/>
    </row>
    <row r="97" spans="2:16" x14ac:dyDescent="0.35">
      <c r="K97" s="276" t="s">
        <v>253</v>
      </c>
      <c r="L97" s="259">
        <f>SUM(L2:L55)</f>
        <v>1159074</v>
      </c>
      <c r="M97" s="265">
        <f>SUM(M2:M55)</f>
        <v>103659</v>
      </c>
      <c r="N97" s="235" t="s">
        <v>252</v>
      </c>
      <c r="P97" s="185">
        <v>36</v>
      </c>
    </row>
    <row r="98" spans="2:16" x14ac:dyDescent="0.35">
      <c r="C98" s="293" t="s">
        <v>265</v>
      </c>
      <c r="E98" s="138"/>
      <c r="K98" s="235" t="s">
        <v>229</v>
      </c>
      <c r="L98" s="260"/>
      <c r="M98" s="275"/>
      <c r="N98" s="235" t="s">
        <v>251</v>
      </c>
      <c r="P98" s="185">
        <v>37</v>
      </c>
    </row>
    <row r="99" spans="2:16" x14ac:dyDescent="0.35">
      <c r="B99" s="128" t="s">
        <v>76</v>
      </c>
      <c r="K99" s="276" t="s">
        <v>254</v>
      </c>
      <c r="L99" s="259">
        <f>L97+76000+93000+190000</f>
        <v>1518074</v>
      </c>
      <c r="M99" s="265">
        <f>M97+29968</f>
        <v>133627</v>
      </c>
      <c r="P99" s="185">
        <v>38</v>
      </c>
    </row>
    <row r="100" spans="2:16" x14ac:dyDescent="0.35">
      <c r="B100" s="128" t="s">
        <v>75</v>
      </c>
      <c r="P100" s="185">
        <v>39</v>
      </c>
    </row>
    <row r="101" spans="2:16" x14ac:dyDescent="0.35">
      <c r="P101" s="185">
        <v>40</v>
      </c>
    </row>
    <row r="102" spans="2:16" x14ac:dyDescent="0.35">
      <c r="B102" s="189" t="s">
        <v>90</v>
      </c>
      <c r="C102" s="180" t="s">
        <v>89</v>
      </c>
      <c r="P102" s="185">
        <v>41</v>
      </c>
    </row>
    <row r="103" spans="2:16" x14ac:dyDescent="0.35">
      <c r="B103" s="188">
        <v>3</v>
      </c>
      <c r="C103" s="135">
        <v>5</v>
      </c>
      <c r="P103" s="185">
        <v>42</v>
      </c>
    </row>
    <row r="104" spans="2:16" x14ac:dyDescent="0.35">
      <c r="B104" s="188">
        <v>4</v>
      </c>
      <c r="C104" s="135">
        <v>7</v>
      </c>
      <c r="P104" s="185">
        <v>43</v>
      </c>
    </row>
    <row r="105" spans="2:16" x14ac:dyDescent="0.35">
      <c r="B105" s="188">
        <v>5</v>
      </c>
      <c r="C105" s="135">
        <v>8</v>
      </c>
      <c r="P105" s="185">
        <v>44</v>
      </c>
    </row>
    <row r="106" spans="2:16" x14ac:dyDescent="0.35">
      <c r="P106" s="185">
        <v>45</v>
      </c>
    </row>
    <row r="107" spans="2:16" x14ac:dyDescent="0.35">
      <c r="P107" s="185">
        <v>46</v>
      </c>
    </row>
    <row r="108" spans="2:16" x14ac:dyDescent="0.35">
      <c r="P108" s="185">
        <v>47</v>
      </c>
    </row>
    <row r="109" spans="2:16" x14ac:dyDescent="0.35">
      <c r="P109" s="185">
        <v>48</v>
      </c>
    </row>
    <row r="110" spans="2:16" x14ac:dyDescent="0.35">
      <c r="P110" s="185">
        <v>49</v>
      </c>
    </row>
    <row r="111" spans="2:16" x14ac:dyDescent="0.35">
      <c r="P111" s="185">
        <v>50</v>
      </c>
    </row>
    <row r="112" spans="2:16" x14ac:dyDescent="0.35">
      <c r="C112" s="39">
        <f>0.84^5</f>
        <v>0.41821194239999987</v>
      </c>
      <c r="P112" s="185">
        <v>51</v>
      </c>
    </row>
    <row r="113" spans="3:16" x14ac:dyDescent="0.35">
      <c r="P113" s="185">
        <v>52</v>
      </c>
    </row>
    <row r="114" spans="3:16" x14ac:dyDescent="0.35">
      <c r="C114" s="39">
        <f>0.84^3</f>
        <v>0.5927039999999999</v>
      </c>
      <c r="P114" s="185">
        <v>53</v>
      </c>
    </row>
    <row r="115" spans="3:16" x14ac:dyDescent="0.35">
      <c r="P115" s="185">
        <v>54</v>
      </c>
    </row>
    <row r="116" spans="3:16" x14ac:dyDescent="0.35">
      <c r="P116" s="185">
        <v>55</v>
      </c>
    </row>
    <row r="117" spans="3:16" x14ac:dyDescent="0.35">
      <c r="C117" s="137"/>
      <c r="D117" s="138"/>
      <c r="P117" s="185">
        <v>56</v>
      </c>
    </row>
    <row r="118" spans="3:16" x14ac:dyDescent="0.35">
      <c r="P118" s="185">
        <v>57</v>
      </c>
    </row>
    <row r="119" spans="3:16" x14ac:dyDescent="0.35">
      <c r="P119" s="185">
        <v>58</v>
      </c>
    </row>
    <row r="120" spans="3:16" x14ac:dyDescent="0.35">
      <c r="P120" s="185">
        <v>59</v>
      </c>
    </row>
    <row r="121" spans="3:16" x14ac:dyDescent="0.35">
      <c r="P121" s="185">
        <v>60</v>
      </c>
    </row>
    <row r="122" spans="3:16" x14ac:dyDescent="0.35">
      <c r="P122" s="185">
        <v>61</v>
      </c>
    </row>
    <row r="123" spans="3:16" x14ac:dyDescent="0.35">
      <c r="P123" s="185">
        <v>62</v>
      </c>
    </row>
    <row r="124" spans="3:16" x14ac:dyDescent="0.35">
      <c r="P124" s="185">
        <v>63</v>
      </c>
    </row>
    <row r="125" spans="3:16" x14ac:dyDescent="0.35">
      <c r="P125" s="185">
        <v>64</v>
      </c>
    </row>
    <row r="126" spans="3:16" x14ac:dyDescent="0.35">
      <c r="P126" s="185">
        <v>65</v>
      </c>
    </row>
    <row r="127" spans="3:16" x14ac:dyDescent="0.35">
      <c r="P127" s="185">
        <v>66</v>
      </c>
    </row>
    <row r="128" spans="3:16" x14ac:dyDescent="0.35">
      <c r="P128" s="185">
        <v>67</v>
      </c>
    </row>
    <row r="129" spans="16:16" x14ac:dyDescent="0.35">
      <c r="P129" s="185">
        <v>68</v>
      </c>
    </row>
    <row r="130" spans="16:16" x14ac:dyDescent="0.35">
      <c r="P130" s="185">
        <v>69</v>
      </c>
    </row>
    <row r="131" spans="16:16" x14ac:dyDescent="0.35">
      <c r="P131" s="185">
        <v>70</v>
      </c>
    </row>
    <row r="132" spans="16:16" x14ac:dyDescent="0.35">
      <c r="P132" s="185">
        <v>71</v>
      </c>
    </row>
    <row r="133" spans="16:16" x14ac:dyDescent="0.35">
      <c r="P133" s="185">
        <v>72</v>
      </c>
    </row>
    <row r="134" spans="16:16" x14ac:dyDescent="0.35">
      <c r="P134" s="185">
        <v>73</v>
      </c>
    </row>
    <row r="135" spans="16:16" x14ac:dyDescent="0.35">
      <c r="P135" s="185">
        <v>74</v>
      </c>
    </row>
    <row r="136" spans="16:16" x14ac:dyDescent="0.35">
      <c r="P136" s="185">
        <v>75</v>
      </c>
    </row>
    <row r="137" spans="16:16" x14ac:dyDescent="0.35">
      <c r="P137" s="185">
        <v>76</v>
      </c>
    </row>
    <row r="138" spans="16:16" x14ac:dyDescent="0.35">
      <c r="P138" s="185">
        <v>77</v>
      </c>
    </row>
    <row r="139" spans="16:16" x14ac:dyDescent="0.35">
      <c r="P139" s="185">
        <v>78</v>
      </c>
    </row>
    <row r="140" spans="16:16" x14ac:dyDescent="0.35">
      <c r="P140" s="185">
        <v>79</v>
      </c>
    </row>
    <row r="141" spans="16:16" x14ac:dyDescent="0.35">
      <c r="P141" s="185">
        <v>80</v>
      </c>
    </row>
    <row r="142" spans="16:16" x14ac:dyDescent="0.35">
      <c r="P142" s="185">
        <v>81</v>
      </c>
    </row>
    <row r="143" spans="16:16" x14ac:dyDescent="0.35">
      <c r="P143" s="185">
        <v>82</v>
      </c>
    </row>
    <row r="144" spans="16:16" x14ac:dyDescent="0.35">
      <c r="P144" s="185">
        <v>83</v>
      </c>
    </row>
    <row r="145" spans="16:16" x14ac:dyDescent="0.35">
      <c r="P145" s="185">
        <v>84</v>
      </c>
    </row>
    <row r="146" spans="16:16" x14ac:dyDescent="0.35">
      <c r="P146" s="185">
        <v>85</v>
      </c>
    </row>
    <row r="147" spans="16:16" x14ac:dyDescent="0.35">
      <c r="P147" s="185">
        <v>86</v>
      </c>
    </row>
    <row r="148" spans="16:16" x14ac:dyDescent="0.35">
      <c r="P148" s="185">
        <v>87</v>
      </c>
    </row>
    <row r="149" spans="16:16" x14ac:dyDescent="0.35">
      <c r="P149" s="185">
        <v>88</v>
      </c>
    </row>
    <row r="150" spans="16:16" x14ac:dyDescent="0.35">
      <c r="P150" s="185">
        <v>89</v>
      </c>
    </row>
    <row r="151" spans="16:16" x14ac:dyDescent="0.35">
      <c r="P151" s="185">
        <v>90</v>
      </c>
    </row>
    <row r="152" spans="16:16" x14ac:dyDescent="0.35">
      <c r="P152" s="185">
        <v>91</v>
      </c>
    </row>
    <row r="153" spans="16:16" x14ac:dyDescent="0.35">
      <c r="P153" s="185">
        <v>92</v>
      </c>
    </row>
    <row r="154" spans="16:16" x14ac:dyDescent="0.35">
      <c r="P154" s="185">
        <v>93</v>
      </c>
    </row>
    <row r="155" spans="16:16" x14ac:dyDescent="0.35">
      <c r="P155" s="185">
        <v>94</v>
      </c>
    </row>
    <row r="156" spans="16:16" x14ac:dyDescent="0.35">
      <c r="P156" s="185">
        <v>95</v>
      </c>
    </row>
    <row r="157" spans="16:16" x14ac:dyDescent="0.35">
      <c r="P157" s="185">
        <v>96</v>
      </c>
    </row>
    <row r="158" spans="16:16" x14ac:dyDescent="0.35">
      <c r="P158" s="185">
        <v>97</v>
      </c>
    </row>
    <row r="159" spans="16:16" x14ac:dyDescent="0.35">
      <c r="P159" s="185">
        <v>98</v>
      </c>
    </row>
    <row r="160" spans="16:16" x14ac:dyDescent="0.35">
      <c r="P160" s="185">
        <v>99</v>
      </c>
    </row>
    <row r="161" spans="16:16" x14ac:dyDescent="0.35">
      <c r="P161" s="185">
        <v>100</v>
      </c>
    </row>
  </sheetData>
  <autoFilter ref="A1:S55" xr:uid="{00000000-0009-0000-0000-000006000000}"/>
  <conditionalFormatting sqref="J117:J1048576 Y1:Y14 J84:J102 J1:J48">
    <cfRule type="cellIs" dxfId="37" priority="8" operator="equal">
      <formula>"N"</formula>
    </cfRule>
    <cfRule type="cellIs" dxfId="36" priority="9" operator="equal">
      <formula>"Y"</formula>
    </cfRule>
  </conditionalFormatting>
  <conditionalFormatting sqref="F12">
    <cfRule type="cellIs" dxfId="35" priority="7" operator="greaterThan">
      <formula>$G$12</formula>
    </cfRule>
  </conditionalFormatting>
  <conditionalFormatting sqref="J55:J57">
    <cfRule type="cellIs" dxfId="34" priority="5" operator="equal">
      <formula>"N"</formula>
    </cfRule>
    <cfRule type="cellIs" dxfId="33" priority="6" operator="equal">
      <formula>"Y"</formula>
    </cfRule>
  </conditionalFormatting>
  <conditionalFormatting sqref="J58:J83">
    <cfRule type="cellIs" dxfId="32" priority="3" operator="equal">
      <formula>"N"</formula>
    </cfRule>
    <cfRule type="cellIs" dxfId="31" priority="4" operator="equal">
      <formula>"Y"</formula>
    </cfRule>
  </conditionalFormatting>
  <conditionalFormatting sqref="J49:J54">
    <cfRule type="cellIs" dxfId="30" priority="1" operator="equal">
      <formula>"N"</formula>
    </cfRule>
    <cfRule type="cellIs" dxfId="29" priority="2" operator="equal">
      <formula>"Y"</formula>
    </cfRule>
  </conditionalFormatting>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63EB-0880-423C-BC03-3661282982AC}">
  <dimension ref="A1:AE150"/>
  <sheetViews>
    <sheetView topLeftCell="B1" zoomScaleNormal="100" workbookViewId="0">
      <pane ySplit="1" topLeftCell="A55" activePane="bottomLeft" state="frozen"/>
      <selection pane="bottomLeft" activeCell="G61" sqref="G61"/>
    </sheetView>
  </sheetViews>
  <sheetFormatPr defaultColWidth="8.796875" defaultRowHeight="13.5" x14ac:dyDescent="0.35"/>
  <cols>
    <col min="1" max="1" width="5.73046875" style="127" customWidth="1"/>
    <col min="2" max="2" width="7" style="127" customWidth="1"/>
    <col min="3" max="3" width="50.33203125" style="39" customWidth="1"/>
    <col min="4" max="4" width="6.19921875" style="127" customWidth="1"/>
    <col min="5" max="5" width="7.53125" style="127" customWidth="1"/>
    <col min="6" max="6" width="12.53125" style="39" customWidth="1"/>
    <col min="7" max="8" width="10" style="40" customWidth="1"/>
    <col min="9" max="9" width="9.73046875" style="40" customWidth="1"/>
    <col min="10" max="10" width="6.73046875" style="105" customWidth="1"/>
    <col min="11" max="11" width="45.796875" style="39" customWidth="1"/>
    <col min="12" max="12" width="15.265625" style="259" bestFit="1" customWidth="1"/>
    <col min="13" max="13" width="11" style="265" customWidth="1"/>
    <col min="14" max="14" width="48.19921875" style="39" bestFit="1" customWidth="1"/>
    <col min="15" max="15" width="3" style="39" customWidth="1"/>
    <col min="16" max="16" width="5.796875" style="185" customWidth="1"/>
    <col min="17" max="17" width="17.265625" style="39" customWidth="1"/>
    <col min="18" max="18" width="9.73046875" style="198" customWidth="1"/>
    <col min="19" max="19" width="8.796875" style="135"/>
    <col min="20" max="20" width="13.796875" style="135" customWidth="1"/>
    <col min="21" max="21" width="13.796875" style="202" bestFit="1" customWidth="1"/>
    <col min="22" max="22" width="30.46484375" style="212" bestFit="1" customWidth="1"/>
    <col min="23" max="23" width="9" style="198" bestFit="1" customWidth="1"/>
    <col min="24" max="16384" width="8.796875" style="39"/>
  </cols>
  <sheetData>
    <row r="1" spans="1:31" s="53" customFormat="1" ht="44.2" customHeight="1" x14ac:dyDescent="0.4">
      <c r="A1" s="123" t="s">
        <v>98</v>
      </c>
      <c r="B1" s="123" t="s">
        <v>97</v>
      </c>
      <c r="C1" s="54" t="s">
        <v>96</v>
      </c>
      <c r="D1" s="123" t="s">
        <v>90</v>
      </c>
      <c r="E1" s="123" t="s">
        <v>89</v>
      </c>
      <c r="F1" s="54" t="s">
        <v>95</v>
      </c>
      <c r="G1" s="55" t="s">
        <v>94</v>
      </c>
      <c r="H1" s="55" t="s">
        <v>93</v>
      </c>
      <c r="I1" s="55" t="s">
        <v>92</v>
      </c>
      <c r="J1" s="55" t="s">
        <v>171</v>
      </c>
      <c r="K1" s="54" t="s">
        <v>91</v>
      </c>
      <c r="L1" s="246" t="s">
        <v>249</v>
      </c>
      <c r="M1" s="261" t="s">
        <v>250</v>
      </c>
      <c r="N1" s="54" t="s">
        <v>230</v>
      </c>
      <c r="O1" s="54"/>
      <c r="P1" s="187" t="s">
        <v>98</v>
      </c>
      <c r="Q1" s="190" t="s">
        <v>143</v>
      </c>
      <c r="R1" s="195" t="s">
        <v>144</v>
      </c>
      <c r="S1" s="191" t="s">
        <v>145</v>
      </c>
      <c r="T1" s="191" t="s">
        <v>205</v>
      </c>
      <c r="U1" s="200" t="s">
        <v>152</v>
      </c>
      <c r="V1" s="210" t="s">
        <v>202</v>
      </c>
      <c r="W1" s="195"/>
      <c r="X1" s="190"/>
      <c r="Y1" s="192"/>
      <c r="Z1" s="190"/>
      <c r="AA1" s="190"/>
      <c r="AB1" s="193"/>
      <c r="AC1" s="190"/>
      <c r="AD1" s="194"/>
      <c r="AE1" s="191"/>
    </row>
    <row r="2" spans="1:31" x14ac:dyDescent="0.35">
      <c r="A2" s="124">
        <v>1</v>
      </c>
      <c r="B2" s="124">
        <v>2016</v>
      </c>
      <c r="C2" s="87" t="s">
        <v>88</v>
      </c>
      <c r="D2" s="129">
        <v>4</v>
      </c>
      <c r="E2" s="124">
        <f>IF(D2="","",VLOOKUP(D2,$B$92:$C$94,2,FALSE))</f>
        <v>7</v>
      </c>
      <c r="F2" s="43"/>
      <c r="G2" s="45">
        <v>42711</v>
      </c>
      <c r="H2" s="44">
        <f t="shared" ref="H2:H67" si="0">IF(G2="","",G2+E2-1)</f>
        <v>42717</v>
      </c>
      <c r="I2" s="44">
        <f t="shared" ref="I2:I65" si="1">IF(G2="","",H2+60)</f>
        <v>42777</v>
      </c>
      <c r="J2" s="102"/>
      <c r="K2" s="43"/>
      <c r="L2" s="247"/>
      <c r="M2" s="262"/>
      <c r="N2" s="43"/>
      <c r="P2" s="185">
        <v>1</v>
      </c>
      <c r="Q2" s="140" t="s">
        <v>146</v>
      </c>
      <c r="R2" s="196">
        <v>42961</v>
      </c>
      <c r="S2" s="141" t="s">
        <v>140</v>
      </c>
      <c r="T2" s="214" t="s">
        <v>206</v>
      </c>
      <c r="U2" s="201">
        <v>199500</v>
      </c>
      <c r="V2" s="211" t="s">
        <v>207</v>
      </c>
      <c r="W2" s="205"/>
      <c r="X2" s="142"/>
      <c r="Y2" s="143"/>
    </row>
    <row r="3" spans="1:31" ht="13.9" thickBot="1" x14ac:dyDescent="0.4">
      <c r="A3" s="125">
        <f>A2+1</f>
        <v>2</v>
      </c>
      <c r="B3" s="125">
        <f>B2</f>
        <v>2016</v>
      </c>
      <c r="C3" s="176" t="s">
        <v>87</v>
      </c>
      <c r="D3" s="132">
        <v>3</v>
      </c>
      <c r="E3" s="125">
        <f>IF(D3="","",VLOOKUP(D3,$B$92:$C$94,2,FALSE))</f>
        <v>5</v>
      </c>
      <c r="F3" s="118"/>
      <c r="G3" s="116">
        <v>42718</v>
      </c>
      <c r="H3" s="115">
        <f t="shared" si="0"/>
        <v>42722</v>
      </c>
      <c r="I3" s="115">
        <f t="shared" si="1"/>
        <v>42782</v>
      </c>
      <c r="J3" s="117"/>
      <c r="K3" s="118"/>
      <c r="L3" s="248"/>
      <c r="M3" s="263"/>
      <c r="N3" s="244"/>
      <c r="P3" s="185">
        <v>2</v>
      </c>
      <c r="Q3" s="91" t="s">
        <v>147</v>
      </c>
      <c r="R3" s="197">
        <v>43070</v>
      </c>
      <c r="S3" s="134" t="s">
        <v>140</v>
      </c>
      <c r="T3" s="181" t="s">
        <v>206</v>
      </c>
      <c r="U3" s="202">
        <v>172000</v>
      </c>
      <c r="V3" s="213" t="s">
        <v>208</v>
      </c>
      <c r="Y3" s="41"/>
      <c r="AB3" s="185"/>
      <c r="AD3" s="182"/>
      <c r="AE3" s="135"/>
    </row>
    <row r="4" spans="1:31" x14ac:dyDescent="0.35">
      <c r="A4" s="126">
        <v>1</v>
      </c>
      <c r="B4" s="126">
        <v>2017</v>
      </c>
      <c r="C4" s="174" t="s">
        <v>86</v>
      </c>
      <c r="D4" s="133">
        <v>3</v>
      </c>
      <c r="E4" s="126">
        <f>IF(D4="","",VLOOKUP(D4,$B$92:$C$94,2,FALSE))</f>
        <v>5</v>
      </c>
      <c r="F4" s="175"/>
      <c r="G4" s="114">
        <v>42750</v>
      </c>
      <c r="H4" s="113">
        <f t="shared" si="0"/>
        <v>42754</v>
      </c>
      <c r="I4" s="113">
        <f t="shared" si="1"/>
        <v>42814</v>
      </c>
      <c r="J4" s="173"/>
      <c r="K4" s="236" t="s">
        <v>84</v>
      </c>
      <c r="L4" s="249"/>
      <c r="M4" s="264"/>
      <c r="N4" s="245"/>
      <c r="P4" s="185">
        <v>3</v>
      </c>
      <c r="Q4" s="140" t="s">
        <v>148</v>
      </c>
      <c r="R4" s="196">
        <v>43017</v>
      </c>
      <c r="S4" s="216" t="s">
        <v>190</v>
      </c>
      <c r="T4" s="214" t="s">
        <v>206</v>
      </c>
      <c r="U4" s="204">
        <v>164800</v>
      </c>
      <c r="Y4" s="41"/>
      <c r="AB4" s="185"/>
      <c r="AD4" s="182"/>
      <c r="AE4" s="135"/>
    </row>
    <row r="5" spans="1:31" x14ac:dyDescent="0.35">
      <c r="A5" s="124">
        <f t="shared" ref="A5:A19" si="2">A4+1</f>
        <v>2</v>
      </c>
      <c r="B5" s="124">
        <f t="shared" ref="B5:B17" si="3">B4</f>
        <v>2017</v>
      </c>
      <c r="C5" s="87" t="s">
        <v>85</v>
      </c>
      <c r="D5" s="129">
        <v>3</v>
      </c>
      <c r="E5" s="124">
        <f>IF(D5="","",VLOOKUP(D5,$B$92:$C$94,2,FALSE))</f>
        <v>5</v>
      </c>
      <c r="F5" s="43"/>
      <c r="G5" s="45">
        <v>42757</v>
      </c>
      <c r="H5" s="44">
        <f t="shared" si="0"/>
        <v>42761</v>
      </c>
      <c r="I5" s="44">
        <f t="shared" si="1"/>
        <v>42821</v>
      </c>
      <c r="J5" s="102"/>
      <c r="K5" s="43" t="s">
        <v>84</v>
      </c>
      <c r="L5" s="247">
        <v>140240</v>
      </c>
      <c r="N5" s="245" t="s">
        <v>240</v>
      </c>
      <c r="P5" s="185">
        <v>4</v>
      </c>
      <c r="Q5" s="91" t="s">
        <v>149</v>
      </c>
      <c r="R5" s="198">
        <v>43031</v>
      </c>
      <c r="S5" s="134" t="s">
        <v>140</v>
      </c>
      <c r="T5" s="181" t="s">
        <v>206</v>
      </c>
      <c r="U5" s="202">
        <v>170000</v>
      </c>
      <c r="V5" s="228" t="s">
        <v>222</v>
      </c>
      <c r="Y5" s="41"/>
      <c r="AB5" s="185"/>
      <c r="AD5" s="182"/>
      <c r="AE5" s="135"/>
    </row>
    <row r="6" spans="1:31" x14ac:dyDescent="0.35">
      <c r="A6" s="124">
        <f t="shared" si="2"/>
        <v>3</v>
      </c>
      <c r="B6" s="124">
        <f t="shared" si="3"/>
        <v>2017</v>
      </c>
      <c r="C6" s="87" t="s">
        <v>83</v>
      </c>
      <c r="D6" s="129">
        <v>3</v>
      </c>
      <c r="E6" s="124">
        <v>6</v>
      </c>
      <c r="F6" s="44">
        <f t="shared" ref="F6:F67" si="4">I2</f>
        <v>42777</v>
      </c>
      <c r="G6" s="45">
        <v>42779</v>
      </c>
      <c r="H6" s="44">
        <f t="shared" si="0"/>
        <v>42784</v>
      </c>
      <c r="I6" s="44">
        <f t="shared" si="1"/>
        <v>42844</v>
      </c>
      <c r="J6" s="102"/>
      <c r="K6" s="43"/>
      <c r="L6" s="247"/>
      <c r="M6" s="262">
        <f>1859+8507+1767</f>
        <v>12133</v>
      </c>
      <c r="N6" s="245" t="s">
        <v>243</v>
      </c>
      <c r="P6" s="185">
        <v>5</v>
      </c>
      <c r="Q6" s="217" t="s">
        <v>79</v>
      </c>
      <c r="R6" s="218">
        <v>43024</v>
      </c>
      <c r="S6" s="216" t="s">
        <v>189</v>
      </c>
      <c r="T6" s="214" t="s">
        <v>212</v>
      </c>
      <c r="U6" s="204">
        <v>242300</v>
      </c>
      <c r="V6" s="213" t="s">
        <v>210</v>
      </c>
      <c r="Y6" s="41"/>
      <c r="AB6" s="185"/>
      <c r="AD6" s="182"/>
      <c r="AE6" s="135"/>
    </row>
    <row r="7" spans="1:31" x14ac:dyDescent="0.35">
      <c r="A7" s="124">
        <f t="shared" si="2"/>
        <v>4</v>
      </c>
      <c r="B7" s="124">
        <f t="shared" si="3"/>
        <v>2017</v>
      </c>
      <c r="C7" s="87" t="s">
        <v>66</v>
      </c>
      <c r="D7" s="130">
        <v>4</v>
      </c>
      <c r="E7" s="131">
        <f t="shared" ref="E7:E13" si="5">IF(D7="","",VLOOKUP(D7,$B$92:$C$94,2,FALSE))</f>
        <v>7</v>
      </c>
      <c r="F7" s="49">
        <f t="shared" si="4"/>
        <v>42782</v>
      </c>
      <c r="G7" s="50">
        <v>42787</v>
      </c>
      <c r="H7" s="49">
        <f t="shared" si="0"/>
        <v>42793</v>
      </c>
      <c r="I7" s="49">
        <f t="shared" si="1"/>
        <v>42853</v>
      </c>
      <c r="J7" s="103"/>
      <c r="K7" s="43" t="s">
        <v>82</v>
      </c>
      <c r="L7" s="247">
        <v>190000</v>
      </c>
      <c r="M7" s="262"/>
      <c r="N7" s="243" t="s">
        <v>242</v>
      </c>
      <c r="P7" s="185">
        <v>6</v>
      </c>
      <c r="Q7" s="91" t="s">
        <v>78</v>
      </c>
      <c r="R7" s="198">
        <v>43034</v>
      </c>
      <c r="S7" s="181" t="s">
        <v>211</v>
      </c>
      <c r="T7" s="181" t="s">
        <v>213</v>
      </c>
      <c r="U7" s="202">
        <v>60837</v>
      </c>
      <c r="V7" s="213" t="s">
        <v>209</v>
      </c>
      <c r="Y7" s="41"/>
      <c r="AB7" s="185"/>
      <c r="AD7" s="182"/>
      <c r="AE7" s="135"/>
    </row>
    <row r="8" spans="1:31" x14ac:dyDescent="0.35">
      <c r="A8" s="124">
        <f t="shared" si="2"/>
        <v>5</v>
      </c>
      <c r="B8" s="124">
        <f t="shared" si="3"/>
        <v>2017</v>
      </c>
      <c r="C8" s="87" t="s">
        <v>68</v>
      </c>
      <c r="D8" s="129">
        <v>5</v>
      </c>
      <c r="E8" s="124">
        <f t="shared" si="5"/>
        <v>8</v>
      </c>
      <c r="F8" s="44">
        <f t="shared" si="4"/>
        <v>42814</v>
      </c>
      <c r="G8" s="45">
        <v>42814</v>
      </c>
      <c r="H8" s="44">
        <f t="shared" si="0"/>
        <v>42821</v>
      </c>
      <c r="I8" s="44">
        <f t="shared" si="1"/>
        <v>42881</v>
      </c>
      <c r="J8" s="102"/>
      <c r="K8" s="43"/>
      <c r="L8" s="247"/>
      <c r="M8" s="262">
        <v>26826</v>
      </c>
      <c r="N8" s="242" t="s">
        <v>244</v>
      </c>
      <c r="P8" s="185">
        <v>7</v>
      </c>
      <c r="Q8" s="96" t="s">
        <v>166</v>
      </c>
      <c r="T8" s="181" t="s">
        <v>193</v>
      </c>
      <c r="U8" s="202">
        <v>750000</v>
      </c>
      <c r="Y8" s="41"/>
      <c r="AB8" s="185"/>
      <c r="AD8" s="182"/>
      <c r="AE8" s="135"/>
    </row>
    <row r="9" spans="1:31" x14ac:dyDescent="0.35">
      <c r="A9" s="124">
        <f t="shared" si="2"/>
        <v>6</v>
      </c>
      <c r="B9" s="124">
        <f t="shared" si="3"/>
        <v>2017</v>
      </c>
      <c r="C9" s="88" t="s">
        <v>133</v>
      </c>
      <c r="D9" s="129">
        <v>3</v>
      </c>
      <c r="E9" s="124">
        <f t="shared" si="5"/>
        <v>5</v>
      </c>
      <c r="F9" s="44">
        <f t="shared" si="4"/>
        <v>42821</v>
      </c>
      <c r="G9" s="45">
        <v>42821</v>
      </c>
      <c r="H9" s="44">
        <f t="shared" si="0"/>
        <v>42825</v>
      </c>
      <c r="I9" s="44">
        <f t="shared" si="1"/>
        <v>42885</v>
      </c>
      <c r="J9" s="102"/>
      <c r="K9" s="43" t="s">
        <v>81</v>
      </c>
      <c r="L9" s="247">
        <v>72202</v>
      </c>
      <c r="M9" s="262"/>
      <c r="N9" s="245" t="s">
        <v>241</v>
      </c>
      <c r="P9" s="185">
        <v>8</v>
      </c>
      <c r="Q9" s="91" t="s">
        <v>150</v>
      </c>
      <c r="R9" s="198">
        <v>43293</v>
      </c>
      <c r="S9" s="181" t="s">
        <v>193</v>
      </c>
      <c r="T9" s="181" t="s">
        <v>206</v>
      </c>
      <c r="U9" s="202">
        <v>180000</v>
      </c>
      <c r="W9" s="206"/>
      <c r="Y9" s="41"/>
      <c r="AB9" s="185"/>
      <c r="AD9" s="182"/>
      <c r="AE9" s="135"/>
    </row>
    <row r="10" spans="1:31" x14ac:dyDescent="0.35">
      <c r="A10" s="124">
        <f t="shared" si="2"/>
        <v>7</v>
      </c>
      <c r="B10" s="124">
        <f t="shared" si="3"/>
        <v>2017</v>
      </c>
      <c r="C10" s="89" t="s">
        <v>138</v>
      </c>
      <c r="D10" s="129">
        <v>3</v>
      </c>
      <c r="E10" s="124">
        <f t="shared" si="5"/>
        <v>5</v>
      </c>
      <c r="F10" s="44">
        <f t="shared" si="4"/>
        <v>42844</v>
      </c>
      <c r="G10" s="45">
        <v>42849</v>
      </c>
      <c r="H10" s="44">
        <f t="shared" si="0"/>
        <v>42853</v>
      </c>
      <c r="I10" s="44">
        <f t="shared" si="1"/>
        <v>42913</v>
      </c>
      <c r="J10" s="102"/>
      <c r="K10" s="237" t="s">
        <v>232</v>
      </c>
      <c r="L10" s="250">
        <v>76157</v>
      </c>
      <c r="M10" s="266"/>
      <c r="N10" s="239" t="s">
        <v>233</v>
      </c>
      <c r="P10" s="185">
        <v>9</v>
      </c>
      <c r="Q10" s="96" t="s">
        <v>142</v>
      </c>
      <c r="R10" s="198">
        <v>43160</v>
      </c>
      <c r="S10" s="139" t="s">
        <v>193</v>
      </c>
      <c r="T10" s="181" t="s">
        <v>206</v>
      </c>
      <c r="U10" s="202">
        <v>207050</v>
      </c>
      <c r="Y10" s="41"/>
      <c r="AB10" s="185"/>
      <c r="AD10" s="182"/>
      <c r="AE10" s="135"/>
    </row>
    <row r="11" spans="1:31" x14ac:dyDescent="0.35">
      <c r="A11" s="124">
        <f t="shared" si="2"/>
        <v>8</v>
      </c>
      <c r="B11" s="124">
        <f t="shared" si="3"/>
        <v>2017</v>
      </c>
      <c r="C11" s="89" t="s">
        <v>139</v>
      </c>
      <c r="D11" s="129">
        <v>3</v>
      </c>
      <c r="E11" s="124">
        <f t="shared" si="5"/>
        <v>5</v>
      </c>
      <c r="F11" s="44">
        <f t="shared" si="4"/>
        <v>42853</v>
      </c>
      <c r="G11" s="45">
        <v>42891</v>
      </c>
      <c r="H11" s="44">
        <f t="shared" si="0"/>
        <v>42895</v>
      </c>
      <c r="I11" s="44">
        <f t="shared" si="1"/>
        <v>42955</v>
      </c>
      <c r="J11" s="102"/>
      <c r="K11" s="43"/>
      <c r="L11" s="247">
        <v>78528</v>
      </c>
      <c r="M11" s="262"/>
      <c r="N11" s="239" t="s">
        <v>235</v>
      </c>
      <c r="P11" s="185">
        <v>10</v>
      </c>
      <c r="Q11" s="122" t="s">
        <v>192</v>
      </c>
      <c r="R11" s="199"/>
      <c r="S11" s="189" t="s">
        <v>193</v>
      </c>
      <c r="T11" s="215" t="s">
        <v>211</v>
      </c>
      <c r="U11" s="202">
        <v>800000</v>
      </c>
      <c r="Y11" s="41"/>
      <c r="AB11" s="185"/>
      <c r="AD11" s="182"/>
      <c r="AE11" s="135"/>
    </row>
    <row r="12" spans="1:31" ht="13.9" thickBot="1" x14ac:dyDescent="0.4">
      <c r="A12" s="125">
        <f t="shared" si="2"/>
        <v>9</v>
      </c>
      <c r="B12" s="125">
        <f t="shared" si="3"/>
        <v>2017</v>
      </c>
      <c r="C12" s="233" t="s">
        <v>227</v>
      </c>
      <c r="D12" s="132">
        <v>5</v>
      </c>
      <c r="E12" s="125">
        <f t="shared" si="5"/>
        <v>8</v>
      </c>
      <c r="F12" s="115">
        <f t="shared" si="4"/>
        <v>42881</v>
      </c>
      <c r="G12" s="116">
        <v>42933</v>
      </c>
      <c r="H12" s="115">
        <f t="shared" si="0"/>
        <v>42940</v>
      </c>
      <c r="I12" s="115">
        <f t="shared" si="1"/>
        <v>43000</v>
      </c>
      <c r="J12" s="117"/>
      <c r="K12" s="238" t="s">
        <v>231</v>
      </c>
      <c r="L12" s="251">
        <f>87907+90000+1252</f>
        <v>179159</v>
      </c>
      <c r="M12" s="267"/>
      <c r="N12" s="240" t="s">
        <v>234</v>
      </c>
      <c r="P12" s="185">
        <v>11</v>
      </c>
      <c r="Q12" s="223" t="s">
        <v>220</v>
      </c>
      <c r="R12" s="198">
        <v>43109</v>
      </c>
      <c r="S12" s="224" t="s">
        <v>211</v>
      </c>
      <c r="V12" s="225" t="s">
        <v>221</v>
      </c>
      <c r="Y12" s="41"/>
      <c r="AB12" s="185"/>
      <c r="AD12" s="182"/>
      <c r="AE12" s="135"/>
    </row>
    <row r="13" spans="1:31" x14ac:dyDescent="0.35">
      <c r="A13" s="126">
        <f t="shared" si="2"/>
        <v>10</v>
      </c>
      <c r="B13" s="126">
        <f t="shared" si="3"/>
        <v>2017</v>
      </c>
      <c r="C13" s="234" t="s">
        <v>228</v>
      </c>
      <c r="D13" s="133">
        <v>3</v>
      </c>
      <c r="E13" s="126">
        <f t="shared" si="5"/>
        <v>5</v>
      </c>
      <c r="F13" s="113">
        <f t="shared" si="4"/>
        <v>42885</v>
      </c>
      <c r="G13" s="114">
        <v>42973</v>
      </c>
      <c r="H13" s="113">
        <f t="shared" si="0"/>
        <v>42977</v>
      </c>
      <c r="I13" s="113">
        <f t="shared" si="1"/>
        <v>43037</v>
      </c>
      <c r="J13" s="119" t="s">
        <v>172</v>
      </c>
      <c r="K13" s="170"/>
      <c r="L13" s="252">
        <v>75834</v>
      </c>
      <c r="M13" s="268"/>
      <c r="N13" s="239" t="s">
        <v>236</v>
      </c>
      <c r="O13" s="183"/>
      <c r="P13" s="185">
        <v>12</v>
      </c>
      <c r="X13" s="40"/>
      <c r="Y13" s="105"/>
      <c r="AB13" s="185"/>
      <c r="AD13" s="182"/>
      <c r="AE13" s="135"/>
    </row>
    <row r="14" spans="1:31" x14ac:dyDescent="0.35">
      <c r="A14" s="124">
        <f t="shared" si="2"/>
        <v>11</v>
      </c>
      <c r="B14" s="124">
        <f t="shared" si="3"/>
        <v>2017</v>
      </c>
      <c r="C14" s="136" t="s">
        <v>188</v>
      </c>
      <c r="D14" s="129">
        <v>4</v>
      </c>
      <c r="E14" s="124">
        <v>8</v>
      </c>
      <c r="F14" s="44">
        <f t="shared" si="4"/>
        <v>42913</v>
      </c>
      <c r="G14" s="45">
        <v>42991</v>
      </c>
      <c r="H14" s="44">
        <f>IF(G14="","",G14+E14-1)</f>
        <v>42998</v>
      </c>
      <c r="I14" s="44">
        <f t="shared" si="1"/>
        <v>43058</v>
      </c>
      <c r="J14" s="120" t="s">
        <v>172</v>
      </c>
      <c r="K14" s="222"/>
      <c r="L14" s="253"/>
      <c r="M14" s="269">
        <v>25500</v>
      </c>
      <c r="N14" s="245" t="s">
        <v>247</v>
      </c>
      <c r="O14" s="183"/>
      <c r="P14" s="185">
        <v>13</v>
      </c>
      <c r="X14" s="40"/>
      <c r="Y14" s="105"/>
      <c r="AB14" s="185"/>
      <c r="AD14" s="182"/>
      <c r="AE14" s="135"/>
    </row>
    <row r="15" spans="1:31" x14ac:dyDescent="0.35">
      <c r="A15" s="124">
        <f t="shared" si="2"/>
        <v>12</v>
      </c>
      <c r="B15" s="124">
        <f t="shared" si="3"/>
        <v>2017</v>
      </c>
      <c r="C15" s="169" t="s">
        <v>77</v>
      </c>
      <c r="D15" s="129">
        <v>3</v>
      </c>
      <c r="E15" s="124">
        <v>6</v>
      </c>
      <c r="F15" s="44">
        <f t="shared" si="4"/>
        <v>42955</v>
      </c>
      <c r="G15" s="45">
        <v>43009</v>
      </c>
      <c r="H15" s="44">
        <f t="shared" si="0"/>
        <v>43014</v>
      </c>
      <c r="I15" s="44">
        <f t="shared" si="1"/>
        <v>43074</v>
      </c>
      <c r="J15" s="120" t="s">
        <v>172</v>
      </c>
      <c r="K15" s="222"/>
      <c r="L15" s="253"/>
      <c r="M15" s="269">
        <f>4517+4715</f>
        <v>9232</v>
      </c>
      <c r="N15" s="239" t="s">
        <v>246</v>
      </c>
      <c r="O15" s="183"/>
      <c r="P15" s="185">
        <v>14</v>
      </c>
      <c r="Q15" s="219" t="s">
        <v>215</v>
      </c>
      <c r="S15" s="39"/>
      <c r="T15" s="39"/>
      <c r="AB15" s="185"/>
      <c r="AD15" s="182"/>
      <c r="AE15" s="135"/>
    </row>
    <row r="16" spans="1:31" x14ac:dyDescent="0.35">
      <c r="A16" s="124">
        <f t="shared" si="2"/>
        <v>13</v>
      </c>
      <c r="B16" s="124">
        <f t="shared" si="3"/>
        <v>2017</v>
      </c>
      <c r="C16" s="226" t="s">
        <v>217</v>
      </c>
      <c r="D16" s="129">
        <v>5</v>
      </c>
      <c r="E16" s="124">
        <v>9</v>
      </c>
      <c r="F16" s="44">
        <f t="shared" si="4"/>
        <v>43000</v>
      </c>
      <c r="G16" s="45">
        <v>43034</v>
      </c>
      <c r="H16" s="44">
        <f t="shared" si="0"/>
        <v>43042</v>
      </c>
      <c r="I16" s="44">
        <f t="shared" si="1"/>
        <v>43102</v>
      </c>
      <c r="J16" s="121" t="s">
        <v>172</v>
      </c>
      <c r="K16" s="222"/>
      <c r="L16" s="253"/>
      <c r="M16" s="269">
        <v>29968</v>
      </c>
      <c r="N16" s="241" t="s">
        <v>245</v>
      </c>
      <c r="P16" s="185">
        <v>15</v>
      </c>
    </row>
    <row r="17" spans="1:21" x14ac:dyDescent="0.35">
      <c r="A17" s="124">
        <f t="shared" si="2"/>
        <v>14</v>
      </c>
      <c r="B17" s="124">
        <f t="shared" si="3"/>
        <v>2017</v>
      </c>
      <c r="C17" s="226" t="s">
        <v>216</v>
      </c>
      <c r="D17" s="129">
        <v>5</v>
      </c>
      <c r="E17" s="124">
        <f>IF(D17="","",VLOOKUP(D17,$B$92:$C$94,2,FALSE))</f>
        <v>8</v>
      </c>
      <c r="F17" s="44">
        <f t="shared" si="4"/>
        <v>43037</v>
      </c>
      <c r="G17" s="45">
        <v>43045</v>
      </c>
      <c r="H17" s="44">
        <f t="shared" si="0"/>
        <v>43052</v>
      </c>
      <c r="I17" s="44">
        <f t="shared" si="1"/>
        <v>43112</v>
      </c>
      <c r="J17" s="121" t="s">
        <v>172</v>
      </c>
      <c r="K17" s="98"/>
      <c r="L17" s="254">
        <f>75000+5954+45000+50000</f>
        <v>175954</v>
      </c>
      <c r="M17" s="270"/>
      <c r="N17" s="239" t="s">
        <v>238</v>
      </c>
      <c r="O17" s="184"/>
      <c r="P17" s="185">
        <v>16</v>
      </c>
      <c r="Q17" s="135"/>
      <c r="S17" s="39"/>
      <c r="T17" s="39"/>
    </row>
    <row r="18" spans="1:21" x14ac:dyDescent="0.35">
      <c r="A18" s="124">
        <f t="shared" si="2"/>
        <v>15</v>
      </c>
      <c r="B18" s="124">
        <v>2017</v>
      </c>
      <c r="C18" s="231" t="s">
        <v>219</v>
      </c>
      <c r="D18" s="129">
        <v>3</v>
      </c>
      <c r="E18" s="124">
        <f>IF(D18="","",VLOOKUP(D18,$B$92:$C$94,2,FALSE))</f>
        <v>5</v>
      </c>
      <c r="F18" s="44">
        <f t="shared" si="4"/>
        <v>43058</v>
      </c>
      <c r="G18" s="45">
        <v>43072</v>
      </c>
      <c r="H18" s="44">
        <f t="shared" si="0"/>
        <v>43076</v>
      </c>
      <c r="I18" s="44">
        <f t="shared" si="1"/>
        <v>43136</v>
      </c>
      <c r="J18" s="209" t="s">
        <v>172</v>
      </c>
      <c r="K18" s="43"/>
      <c r="L18" s="247"/>
      <c r="M18" s="262"/>
      <c r="N18" s="311" t="s">
        <v>319</v>
      </c>
      <c r="P18" s="185">
        <v>17</v>
      </c>
      <c r="Q18" s="135"/>
      <c r="S18" s="39"/>
      <c r="T18" s="39"/>
    </row>
    <row r="19" spans="1:21" ht="13.9" thickBot="1" x14ac:dyDescent="0.4">
      <c r="A19" s="125">
        <f t="shared" si="2"/>
        <v>16</v>
      </c>
      <c r="B19" s="125">
        <v>2017</v>
      </c>
      <c r="C19" s="232" t="s">
        <v>218</v>
      </c>
      <c r="D19" s="132">
        <v>5</v>
      </c>
      <c r="E19" s="125">
        <f>IF(D19="","",VLOOKUP(D19,$B$92:$C$94,2,FALSE))</f>
        <v>8</v>
      </c>
      <c r="F19" s="115">
        <f t="shared" si="4"/>
        <v>43074</v>
      </c>
      <c r="G19" s="116">
        <v>43077</v>
      </c>
      <c r="H19" s="115">
        <f t="shared" si="0"/>
        <v>43084</v>
      </c>
      <c r="I19" s="115">
        <f t="shared" si="1"/>
        <v>43144</v>
      </c>
      <c r="J19" s="208" t="s">
        <v>172</v>
      </c>
      <c r="K19" s="118"/>
      <c r="L19" s="248">
        <v>76000</v>
      </c>
      <c r="M19" s="263"/>
      <c r="N19" s="241" t="s">
        <v>248</v>
      </c>
      <c r="P19" s="185">
        <v>18</v>
      </c>
      <c r="Q19" s="135"/>
      <c r="S19" s="39"/>
      <c r="T19" s="39"/>
    </row>
    <row r="20" spans="1:21" x14ac:dyDescent="0.35">
      <c r="A20" s="126">
        <v>1</v>
      </c>
      <c r="B20" s="126">
        <v>2018</v>
      </c>
      <c r="C20" s="234" t="s">
        <v>225</v>
      </c>
      <c r="D20" s="133">
        <v>5</v>
      </c>
      <c r="E20" s="126">
        <v>7</v>
      </c>
      <c r="F20" s="113">
        <f t="shared" si="4"/>
        <v>43102</v>
      </c>
      <c r="G20" s="114">
        <v>43109</v>
      </c>
      <c r="H20" s="113">
        <f t="shared" si="0"/>
        <v>43115</v>
      </c>
      <c r="I20" s="113">
        <f t="shared" si="1"/>
        <v>43175</v>
      </c>
      <c r="J20" s="207" t="s">
        <v>172</v>
      </c>
      <c r="K20" s="236" t="s">
        <v>237</v>
      </c>
      <c r="L20" s="249">
        <v>95000</v>
      </c>
      <c r="M20" s="264"/>
      <c r="N20" s="243" t="s">
        <v>239</v>
      </c>
      <c r="O20" s="183"/>
      <c r="P20" s="186">
        <v>19</v>
      </c>
      <c r="Q20" s="180"/>
      <c r="S20" s="181"/>
      <c r="T20" s="181"/>
      <c r="U20" s="203"/>
    </row>
    <row r="21" spans="1:21" x14ac:dyDescent="0.35">
      <c r="A21" s="124">
        <v>2</v>
      </c>
      <c r="B21" s="124">
        <v>2018</v>
      </c>
      <c r="C21" s="280" t="s">
        <v>226</v>
      </c>
      <c r="D21" s="129">
        <v>5</v>
      </c>
      <c r="E21" s="124">
        <v>7</v>
      </c>
      <c r="F21" s="44">
        <f t="shared" si="4"/>
        <v>43112</v>
      </c>
      <c r="G21" s="45">
        <v>43116</v>
      </c>
      <c r="H21" s="44">
        <f t="shared" si="0"/>
        <v>43122</v>
      </c>
      <c r="I21" s="44">
        <f t="shared" si="1"/>
        <v>43182</v>
      </c>
      <c r="J21" s="277" t="s">
        <v>172</v>
      </c>
      <c r="K21" s="229" t="s">
        <v>223</v>
      </c>
      <c r="L21" s="255"/>
      <c r="M21" s="271"/>
      <c r="N21" s="278" t="s">
        <v>255</v>
      </c>
      <c r="O21" s="183"/>
      <c r="P21" s="185">
        <v>20</v>
      </c>
      <c r="Q21" s="96"/>
    </row>
    <row r="22" spans="1:21" x14ac:dyDescent="0.35">
      <c r="A22" s="124">
        <v>3</v>
      </c>
      <c r="B22" s="124">
        <v>2018</v>
      </c>
      <c r="C22" s="287" t="s">
        <v>274</v>
      </c>
      <c r="D22" s="129">
        <v>5</v>
      </c>
      <c r="E22" s="124">
        <v>7</v>
      </c>
      <c r="F22" s="44">
        <f t="shared" si="4"/>
        <v>43136</v>
      </c>
      <c r="G22" s="221">
        <v>43170</v>
      </c>
      <c r="H22" s="44">
        <f t="shared" si="0"/>
        <v>43176</v>
      </c>
      <c r="I22" s="44">
        <f t="shared" si="1"/>
        <v>43236</v>
      </c>
      <c r="J22" s="227" t="s">
        <v>172</v>
      </c>
      <c r="K22" s="230" t="s">
        <v>224</v>
      </c>
      <c r="L22" s="256"/>
      <c r="M22" s="272"/>
      <c r="N22" s="312" t="s">
        <v>272</v>
      </c>
      <c r="O22" s="183"/>
      <c r="P22" s="185">
        <v>21</v>
      </c>
      <c r="Q22" s="96"/>
    </row>
    <row r="23" spans="1:21" x14ac:dyDescent="0.35">
      <c r="A23" s="124">
        <v>4</v>
      </c>
      <c r="B23" s="124">
        <v>2018</v>
      </c>
      <c r="C23" s="287" t="s">
        <v>275</v>
      </c>
      <c r="D23" s="129">
        <v>5</v>
      </c>
      <c r="E23" s="124">
        <v>7</v>
      </c>
      <c r="F23" s="44">
        <f t="shared" si="4"/>
        <v>43144</v>
      </c>
      <c r="G23" s="45">
        <v>43177</v>
      </c>
      <c r="H23" s="44">
        <f t="shared" si="0"/>
        <v>43183</v>
      </c>
      <c r="I23" s="44">
        <f t="shared" si="1"/>
        <v>43243</v>
      </c>
      <c r="J23" s="227" t="s">
        <v>172</v>
      </c>
      <c r="K23" s="220" t="s">
        <v>196</v>
      </c>
      <c r="L23" s="257"/>
      <c r="M23" s="273"/>
      <c r="N23" s="312" t="s">
        <v>272</v>
      </c>
      <c r="O23" s="183"/>
      <c r="P23" s="185">
        <v>22</v>
      </c>
      <c r="Q23" s="96"/>
    </row>
    <row r="24" spans="1:21" x14ac:dyDescent="0.35">
      <c r="A24" s="124">
        <v>5</v>
      </c>
      <c r="B24" s="124">
        <v>2018</v>
      </c>
      <c r="C24" s="283" t="s">
        <v>263</v>
      </c>
      <c r="D24" s="129">
        <v>5</v>
      </c>
      <c r="E24" s="124">
        <v>7</v>
      </c>
      <c r="F24" s="44">
        <f t="shared" si="4"/>
        <v>43175</v>
      </c>
      <c r="G24" s="45">
        <v>43184</v>
      </c>
      <c r="H24" s="44">
        <f t="shared" si="0"/>
        <v>43190</v>
      </c>
      <c r="I24" s="44">
        <f t="shared" si="1"/>
        <v>43250</v>
      </c>
      <c r="J24" s="227" t="s">
        <v>172</v>
      </c>
      <c r="K24" s="171" t="s">
        <v>197</v>
      </c>
      <c r="L24" s="258"/>
      <c r="M24" s="274"/>
      <c r="N24" s="312" t="s">
        <v>273</v>
      </c>
      <c r="O24" s="183"/>
      <c r="P24" s="185">
        <v>23</v>
      </c>
      <c r="Q24" s="96"/>
    </row>
    <row r="25" spans="1:21" x14ac:dyDescent="0.35">
      <c r="A25" s="124">
        <v>6</v>
      </c>
      <c r="B25" s="124">
        <v>2018</v>
      </c>
      <c r="C25" s="292" t="s">
        <v>142</v>
      </c>
      <c r="D25" s="129">
        <v>3</v>
      </c>
      <c r="E25" s="124">
        <f>IF(D25="","",VLOOKUP(D25,$B$92:$C$94,2,FALSE))</f>
        <v>5</v>
      </c>
      <c r="F25" s="44">
        <f t="shared" si="4"/>
        <v>43182</v>
      </c>
      <c r="G25" s="45">
        <v>43210</v>
      </c>
      <c r="H25" s="44">
        <f t="shared" si="0"/>
        <v>43214</v>
      </c>
      <c r="I25" s="44">
        <f t="shared" si="1"/>
        <v>43274</v>
      </c>
      <c r="J25" s="279" t="s">
        <v>172</v>
      </c>
      <c r="K25" s="286" t="s">
        <v>198</v>
      </c>
      <c r="L25" s="258"/>
      <c r="M25" s="274"/>
      <c r="N25" s="312" t="s">
        <v>276</v>
      </c>
      <c r="O25" s="183"/>
      <c r="P25" s="185">
        <v>24</v>
      </c>
      <c r="Q25" s="96"/>
    </row>
    <row r="26" spans="1:21" x14ac:dyDescent="0.35">
      <c r="A26" s="124">
        <v>7</v>
      </c>
      <c r="B26" s="124">
        <v>2018</v>
      </c>
      <c r="C26" s="287" t="s">
        <v>277</v>
      </c>
      <c r="D26" s="129">
        <v>5</v>
      </c>
      <c r="E26" s="124">
        <v>7</v>
      </c>
      <c r="F26" s="44">
        <f t="shared" si="4"/>
        <v>43236</v>
      </c>
      <c r="G26" s="45">
        <v>43282</v>
      </c>
      <c r="H26" s="44">
        <f t="shared" si="0"/>
        <v>43288</v>
      </c>
      <c r="I26" s="44">
        <f t="shared" si="1"/>
        <v>43348</v>
      </c>
      <c r="J26" s="291" t="s">
        <v>172</v>
      </c>
      <c r="K26" s="286" t="s">
        <v>278</v>
      </c>
      <c r="L26" s="247"/>
      <c r="M26" s="262"/>
      <c r="N26" s="311" t="s">
        <v>320</v>
      </c>
      <c r="P26" s="185">
        <v>25</v>
      </c>
      <c r="Q26" s="96"/>
    </row>
    <row r="27" spans="1:21" x14ac:dyDescent="0.35">
      <c r="A27" s="124">
        <v>8</v>
      </c>
      <c r="B27" s="124">
        <v>2018</v>
      </c>
      <c r="C27" s="310" t="s">
        <v>261</v>
      </c>
      <c r="D27" s="129">
        <v>5</v>
      </c>
      <c r="E27" s="124">
        <v>7</v>
      </c>
      <c r="F27" s="44">
        <f t="shared" si="4"/>
        <v>43243</v>
      </c>
      <c r="G27" s="45">
        <v>43319</v>
      </c>
      <c r="H27" s="44">
        <f>IF(G27="","",G27+E27-1)</f>
        <v>43325</v>
      </c>
      <c r="I27" s="44">
        <f t="shared" si="1"/>
        <v>43385</v>
      </c>
      <c r="J27" s="291" t="s">
        <v>172</v>
      </c>
      <c r="K27" s="298" t="s">
        <v>294</v>
      </c>
      <c r="L27" s="258"/>
      <c r="M27" s="274"/>
      <c r="N27" s="311" t="s">
        <v>318</v>
      </c>
      <c r="O27" s="183"/>
      <c r="P27" s="185">
        <v>26</v>
      </c>
      <c r="Q27" s="96"/>
    </row>
    <row r="28" spans="1:21" x14ac:dyDescent="0.35">
      <c r="A28" s="124">
        <v>9</v>
      </c>
      <c r="B28" s="124">
        <v>2018</v>
      </c>
      <c r="C28" s="383" t="s">
        <v>279</v>
      </c>
      <c r="D28" s="129">
        <v>5</v>
      </c>
      <c r="E28" s="124">
        <v>7</v>
      </c>
      <c r="F28" s="44">
        <f t="shared" si="4"/>
        <v>43250</v>
      </c>
      <c r="G28" s="45">
        <v>43326</v>
      </c>
      <c r="H28" s="44">
        <f t="shared" si="0"/>
        <v>43332</v>
      </c>
      <c r="I28" s="44">
        <f t="shared" si="1"/>
        <v>43392</v>
      </c>
      <c r="J28" s="300" t="s">
        <v>172</v>
      </c>
      <c r="K28" s="297" t="s">
        <v>292</v>
      </c>
      <c r="L28" s="258"/>
      <c r="M28" s="274"/>
      <c r="N28" s="171"/>
      <c r="O28" s="183"/>
      <c r="P28" s="185">
        <v>27</v>
      </c>
      <c r="Q28" s="96"/>
    </row>
    <row r="29" spans="1:21" x14ac:dyDescent="0.35">
      <c r="A29" s="124">
        <v>10</v>
      </c>
      <c r="B29" s="124">
        <v>2018</v>
      </c>
      <c r="C29" s="296" t="s">
        <v>280</v>
      </c>
      <c r="D29" s="129">
        <v>5</v>
      </c>
      <c r="E29" s="124">
        <v>7</v>
      </c>
      <c r="F29" s="44">
        <f t="shared" si="4"/>
        <v>43274</v>
      </c>
      <c r="G29" s="45">
        <v>43347</v>
      </c>
      <c r="H29" s="44">
        <f t="shared" si="0"/>
        <v>43353</v>
      </c>
      <c r="I29" s="44">
        <f t="shared" si="1"/>
        <v>43413</v>
      </c>
      <c r="J29" s="313" t="s">
        <v>172</v>
      </c>
      <c r="K29" s="301"/>
      <c r="L29" s="247"/>
      <c r="M29" s="262"/>
      <c r="N29" s="43"/>
      <c r="P29" s="185">
        <v>28</v>
      </c>
      <c r="Q29" s="96"/>
    </row>
    <row r="30" spans="1:21" x14ac:dyDescent="0.35">
      <c r="A30" s="124">
        <v>11</v>
      </c>
      <c r="B30" s="124">
        <v>2018</v>
      </c>
      <c r="C30" s="321" t="s">
        <v>293</v>
      </c>
      <c r="D30" s="129">
        <v>5</v>
      </c>
      <c r="E30" s="124">
        <v>7</v>
      </c>
      <c r="F30" s="44">
        <f t="shared" si="4"/>
        <v>43348</v>
      </c>
      <c r="G30" s="45">
        <v>43354</v>
      </c>
      <c r="H30" s="44">
        <f t="shared" si="0"/>
        <v>43360</v>
      </c>
      <c r="I30" s="44">
        <f t="shared" si="1"/>
        <v>43420</v>
      </c>
      <c r="J30" s="313" t="s">
        <v>172</v>
      </c>
      <c r="K30" s="316"/>
      <c r="L30" s="255"/>
      <c r="M30" s="271"/>
      <c r="N30" s="316" t="s">
        <v>324</v>
      </c>
      <c r="O30" s="183"/>
      <c r="P30" s="185">
        <v>29</v>
      </c>
      <c r="Q30" s="96"/>
    </row>
    <row r="31" spans="1:21" x14ac:dyDescent="0.35">
      <c r="A31" s="124">
        <v>12</v>
      </c>
      <c r="B31" s="124">
        <v>2018</v>
      </c>
      <c r="C31" s="321" t="s">
        <v>262</v>
      </c>
      <c r="D31" s="129">
        <v>5</v>
      </c>
      <c r="E31" s="124">
        <v>7</v>
      </c>
      <c r="F31" s="44">
        <f t="shared" si="4"/>
        <v>43385</v>
      </c>
      <c r="G31" s="172">
        <v>43385</v>
      </c>
      <c r="H31" s="44">
        <f t="shared" si="0"/>
        <v>43391</v>
      </c>
      <c r="I31" s="44">
        <f t="shared" si="1"/>
        <v>43451</v>
      </c>
      <c r="J31" s="319" t="s">
        <v>172</v>
      </c>
      <c r="K31" s="43"/>
      <c r="L31" s="247"/>
      <c r="M31" s="262"/>
      <c r="N31" s="43"/>
      <c r="P31" s="185">
        <v>30</v>
      </c>
      <c r="Q31" s="96"/>
    </row>
    <row r="32" spans="1:21" x14ac:dyDescent="0.35">
      <c r="A32" s="124">
        <v>13</v>
      </c>
      <c r="B32" s="124">
        <v>2018</v>
      </c>
      <c r="C32" s="309" t="s">
        <v>282</v>
      </c>
      <c r="D32" s="129">
        <v>3</v>
      </c>
      <c r="E32" s="124">
        <v>5</v>
      </c>
      <c r="F32" s="44">
        <f>I28</f>
        <v>43392</v>
      </c>
      <c r="G32" s="45">
        <v>43395</v>
      </c>
      <c r="H32" s="44">
        <f t="shared" si="0"/>
        <v>43399</v>
      </c>
      <c r="I32" s="44">
        <f t="shared" si="1"/>
        <v>43459</v>
      </c>
      <c r="J32" s="300" t="s">
        <v>172</v>
      </c>
      <c r="K32" s="306" t="s">
        <v>310</v>
      </c>
      <c r="L32" s="258"/>
      <c r="M32" s="274"/>
      <c r="N32" s="171"/>
      <c r="O32" s="183"/>
      <c r="P32" s="185">
        <v>31</v>
      </c>
      <c r="Q32" s="96"/>
    </row>
    <row r="33" spans="1:17" x14ac:dyDescent="0.35">
      <c r="A33" s="124">
        <v>14</v>
      </c>
      <c r="B33" s="124">
        <v>2018</v>
      </c>
      <c r="C33" s="302" t="s">
        <v>297</v>
      </c>
      <c r="D33" s="129">
        <v>5</v>
      </c>
      <c r="E33" s="124">
        <v>7</v>
      </c>
      <c r="F33" s="44">
        <f t="shared" si="4"/>
        <v>43413</v>
      </c>
      <c r="G33" s="45">
        <v>43413</v>
      </c>
      <c r="H33" s="44">
        <f t="shared" si="0"/>
        <v>43419</v>
      </c>
      <c r="I33" s="44">
        <f t="shared" si="1"/>
        <v>43479</v>
      </c>
      <c r="J33" s="318" t="s">
        <v>172</v>
      </c>
      <c r="K33" s="301"/>
      <c r="L33" s="247"/>
      <c r="M33" s="262"/>
      <c r="N33" s="43"/>
      <c r="P33" s="185">
        <v>32</v>
      </c>
      <c r="Q33" s="96"/>
    </row>
    <row r="34" spans="1:17" x14ac:dyDescent="0.35">
      <c r="A34" s="124">
        <v>15</v>
      </c>
      <c r="B34" s="124">
        <v>2018</v>
      </c>
      <c r="C34" s="309" t="s">
        <v>311</v>
      </c>
      <c r="D34" s="129">
        <v>4</v>
      </c>
      <c r="E34" s="124">
        <v>6</v>
      </c>
      <c r="F34" s="44">
        <f t="shared" si="4"/>
        <v>43420</v>
      </c>
      <c r="G34" s="45">
        <v>43420</v>
      </c>
      <c r="H34" s="44">
        <f>IF(G34="","",G34+E34-1)</f>
        <v>43425</v>
      </c>
      <c r="I34" s="44">
        <f t="shared" si="1"/>
        <v>43485</v>
      </c>
      <c r="J34" s="318" t="s">
        <v>172</v>
      </c>
      <c r="K34" s="171"/>
      <c r="L34" s="258"/>
      <c r="M34" s="274"/>
      <c r="N34" s="171"/>
      <c r="O34" s="183"/>
      <c r="P34" s="185">
        <v>33</v>
      </c>
      <c r="Q34" s="96"/>
    </row>
    <row r="35" spans="1:17" x14ac:dyDescent="0.35">
      <c r="A35" s="124">
        <v>16</v>
      </c>
      <c r="B35" s="124">
        <v>2018</v>
      </c>
      <c r="C35" s="308" t="s">
        <v>296</v>
      </c>
      <c r="D35" s="129">
        <v>5</v>
      </c>
      <c r="E35" s="124">
        <v>7</v>
      </c>
      <c r="F35" s="44">
        <f t="shared" si="4"/>
        <v>43451</v>
      </c>
      <c r="G35" s="45">
        <v>43451</v>
      </c>
      <c r="H35" s="44">
        <f t="shared" si="0"/>
        <v>43457</v>
      </c>
      <c r="I35" s="44">
        <f>IF(G35="","",H35+60)</f>
        <v>43517</v>
      </c>
      <c r="J35" s="324" t="s">
        <v>172</v>
      </c>
      <c r="K35" s="323" t="s">
        <v>331</v>
      </c>
      <c r="L35" s="247"/>
      <c r="M35" s="262"/>
      <c r="N35" s="43"/>
      <c r="P35" s="185">
        <v>34</v>
      </c>
      <c r="Q35" s="96"/>
    </row>
    <row r="36" spans="1:17" x14ac:dyDescent="0.35">
      <c r="A36" s="322">
        <v>1</v>
      </c>
      <c r="B36" s="322">
        <v>2019</v>
      </c>
      <c r="C36" s="347" t="s">
        <v>298</v>
      </c>
      <c r="D36" s="129">
        <v>5</v>
      </c>
      <c r="E36" s="124">
        <v>8</v>
      </c>
      <c r="F36" s="44">
        <f>I32</f>
        <v>43459</v>
      </c>
      <c r="G36" s="45">
        <v>43469</v>
      </c>
      <c r="H36" s="44">
        <f t="shared" si="0"/>
        <v>43476</v>
      </c>
      <c r="I36" s="44">
        <f t="shared" si="1"/>
        <v>43536</v>
      </c>
      <c r="J36" s="307" t="s">
        <v>172</v>
      </c>
      <c r="K36" s="354" t="s">
        <v>611</v>
      </c>
      <c r="L36" s="247"/>
      <c r="M36" s="262"/>
      <c r="N36" s="43"/>
      <c r="Q36" s="96"/>
    </row>
    <row r="37" spans="1:17" x14ac:dyDescent="0.35">
      <c r="A37" s="322">
        <v>2</v>
      </c>
      <c r="B37" s="322">
        <v>2019</v>
      </c>
      <c r="C37" s="362" t="s">
        <v>635</v>
      </c>
      <c r="D37" s="129">
        <v>5</v>
      </c>
      <c r="E37" s="124">
        <v>8</v>
      </c>
      <c r="F37" s="44">
        <f t="shared" si="4"/>
        <v>43479</v>
      </c>
      <c r="G37" s="45">
        <v>43479</v>
      </c>
      <c r="H37" s="44">
        <f>IF(G37="","",G37+E37-1)</f>
        <v>43486</v>
      </c>
      <c r="I37" s="44">
        <f t="shared" si="1"/>
        <v>43546</v>
      </c>
      <c r="J37" s="344" t="s">
        <v>172</v>
      </c>
      <c r="K37" s="354" t="s">
        <v>611</v>
      </c>
      <c r="L37" s="247"/>
      <c r="M37" s="262"/>
      <c r="N37" s="43"/>
      <c r="Q37" s="96"/>
    </row>
    <row r="38" spans="1:17" x14ac:dyDescent="0.35">
      <c r="A38" s="322">
        <v>3</v>
      </c>
      <c r="B38" s="322">
        <v>2019</v>
      </c>
      <c r="C38" s="349" t="s">
        <v>603</v>
      </c>
      <c r="D38" s="129">
        <v>5</v>
      </c>
      <c r="E38" s="124">
        <v>7</v>
      </c>
      <c r="F38" s="44">
        <f t="shared" si="4"/>
        <v>43485</v>
      </c>
      <c r="G38" s="45">
        <v>43487</v>
      </c>
      <c r="H38" s="44">
        <f t="shared" si="0"/>
        <v>43493</v>
      </c>
      <c r="I38" s="44">
        <f t="shared" si="1"/>
        <v>43553</v>
      </c>
      <c r="J38" s="318" t="s">
        <v>172</v>
      </c>
      <c r="K38" s="354" t="s">
        <v>611</v>
      </c>
      <c r="L38" s="247"/>
      <c r="M38" s="262"/>
      <c r="N38" s="43"/>
      <c r="Q38" s="96"/>
    </row>
    <row r="39" spans="1:17" x14ac:dyDescent="0.35">
      <c r="A39" s="322">
        <v>4</v>
      </c>
      <c r="B39" s="322">
        <v>2019</v>
      </c>
      <c r="C39" s="386" t="s">
        <v>321</v>
      </c>
      <c r="D39" s="129">
        <v>5</v>
      </c>
      <c r="E39" s="124">
        <v>7</v>
      </c>
      <c r="F39" s="44">
        <f t="shared" si="4"/>
        <v>43517</v>
      </c>
      <c r="G39" s="315">
        <v>43534</v>
      </c>
      <c r="H39" s="44">
        <f t="shared" si="0"/>
        <v>43540</v>
      </c>
      <c r="I39" s="44">
        <f t="shared" si="1"/>
        <v>43600</v>
      </c>
      <c r="J39" s="318" t="s">
        <v>172</v>
      </c>
      <c r="K39" s="378" t="s">
        <v>653</v>
      </c>
      <c r="L39" s="379" t="s">
        <v>652</v>
      </c>
      <c r="M39" s="262"/>
      <c r="N39" s="43"/>
      <c r="Q39" s="96"/>
    </row>
    <row r="40" spans="1:17" x14ac:dyDescent="0.35">
      <c r="A40" s="322">
        <v>5</v>
      </c>
      <c r="B40" s="322">
        <v>2019</v>
      </c>
      <c r="C40" s="362" t="s">
        <v>636</v>
      </c>
      <c r="D40" s="129">
        <v>5</v>
      </c>
      <c r="E40" s="124">
        <v>7</v>
      </c>
      <c r="F40" s="44">
        <f>I36</f>
        <v>43536</v>
      </c>
      <c r="G40" s="45">
        <v>43551</v>
      </c>
      <c r="H40" s="44">
        <f t="shared" si="0"/>
        <v>43557</v>
      </c>
      <c r="I40" s="44">
        <f t="shared" si="1"/>
        <v>43617</v>
      </c>
      <c r="J40" s="344" t="s">
        <v>172</v>
      </c>
      <c r="K40" s="409" t="s">
        <v>654</v>
      </c>
      <c r="L40" s="379"/>
      <c r="M40" s="262"/>
      <c r="N40" s="43"/>
      <c r="Q40" s="96"/>
    </row>
    <row r="41" spans="1:17" x14ac:dyDescent="0.35">
      <c r="A41" s="322">
        <v>6</v>
      </c>
      <c r="B41" s="322">
        <v>2019</v>
      </c>
      <c r="C41" s="377" t="s">
        <v>648</v>
      </c>
      <c r="D41" s="129">
        <v>5</v>
      </c>
      <c r="E41" s="124">
        <v>7</v>
      </c>
      <c r="F41" s="44">
        <f>I37</f>
        <v>43546</v>
      </c>
      <c r="G41" s="45">
        <v>43563</v>
      </c>
      <c r="H41" s="44">
        <f t="shared" si="0"/>
        <v>43569</v>
      </c>
      <c r="I41" s="44">
        <f t="shared" si="1"/>
        <v>43629</v>
      </c>
      <c r="J41" s="361" t="s">
        <v>172</v>
      </c>
      <c r="K41" s="410" t="s">
        <v>666</v>
      </c>
      <c r="L41" s="382"/>
      <c r="M41" s="262"/>
      <c r="N41" s="43"/>
      <c r="Q41" s="96"/>
    </row>
    <row r="42" spans="1:17" x14ac:dyDescent="0.35">
      <c r="A42" s="322">
        <v>7</v>
      </c>
      <c r="B42" s="322">
        <v>2019</v>
      </c>
      <c r="C42" s="377" t="s">
        <v>647</v>
      </c>
      <c r="D42" s="129">
        <v>5</v>
      </c>
      <c r="E42" s="124">
        <v>7</v>
      </c>
      <c r="F42" s="44">
        <f>I38</f>
        <v>43553</v>
      </c>
      <c r="G42" s="45">
        <v>43573</v>
      </c>
      <c r="H42" s="44">
        <f t="shared" si="0"/>
        <v>43579</v>
      </c>
      <c r="I42" s="44">
        <f t="shared" si="1"/>
        <v>43639</v>
      </c>
      <c r="J42" s="364" t="s">
        <v>172</v>
      </c>
      <c r="K42" s="409" t="s">
        <v>654</v>
      </c>
      <c r="L42" s="382"/>
      <c r="M42" s="262"/>
      <c r="N42" s="43"/>
      <c r="Q42" s="96"/>
    </row>
    <row r="43" spans="1:17" x14ac:dyDescent="0.35">
      <c r="A43" s="322">
        <v>8</v>
      </c>
      <c r="B43" s="322">
        <v>2019</v>
      </c>
      <c r="C43" s="392" t="s">
        <v>651</v>
      </c>
      <c r="D43" s="129">
        <v>4</v>
      </c>
      <c r="E43" s="124">
        <v>7</v>
      </c>
      <c r="F43" s="44">
        <f>I39</f>
        <v>43600</v>
      </c>
      <c r="G43" s="45">
        <v>43628</v>
      </c>
      <c r="H43" s="44">
        <f t="shared" si="0"/>
        <v>43634</v>
      </c>
      <c r="I43" s="44">
        <f t="shared" si="1"/>
        <v>43694</v>
      </c>
      <c r="J43" s="367" t="s">
        <v>172</v>
      </c>
      <c r="K43" s="403" t="s">
        <v>685</v>
      </c>
      <c r="L43" s="247"/>
      <c r="M43" s="262"/>
      <c r="N43" s="43"/>
      <c r="Q43" s="96"/>
    </row>
    <row r="44" spans="1:17" x14ac:dyDescent="0.35">
      <c r="A44" s="322">
        <v>9</v>
      </c>
      <c r="B44" s="322">
        <v>2019</v>
      </c>
      <c r="C44" s="393" t="s">
        <v>656</v>
      </c>
      <c r="D44" s="129">
        <v>5</v>
      </c>
      <c r="E44" s="124">
        <v>8</v>
      </c>
      <c r="F44" s="44">
        <f t="shared" si="4"/>
        <v>43617</v>
      </c>
      <c r="G44" s="45">
        <v>43637</v>
      </c>
      <c r="H44" s="44">
        <f t="shared" si="0"/>
        <v>43644</v>
      </c>
      <c r="I44" s="44">
        <f t="shared" si="1"/>
        <v>43704</v>
      </c>
      <c r="J44" s="381" t="s">
        <v>172</v>
      </c>
      <c r="K44" s="403" t="s">
        <v>684</v>
      </c>
      <c r="L44" s="247"/>
      <c r="M44" s="262"/>
      <c r="N44" s="43"/>
      <c r="Q44" s="96"/>
    </row>
    <row r="45" spans="1:17" x14ac:dyDescent="0.35">
      <c r="A45" s="322">
        <v>10</v>
      </c>
      <c r="B45" s="322">
        <v>2019</v>
      </c>
      <c r="C45" s="393" t="s">
        <v>657</v>
      </c>
      <c r="D45" s="129">
        <v>5</v>
      </c>
      <c r="E45" s="124">
        <v>7</v>
      </c>
      <c r="F45" s="44">
        <f t="shared" si="4"/>
        <v>43629</v>
      </c>
      <c r="G45" s="45">
        <v>43667</v>
      </c>
      <c r="H45" s="44">
        <f t="shared" si="0"/>
        <v>43673</v>
      </c>
      <c r="I45" s="44">
        <f t="shared" si="1"/>
        <v>43733</v>
      </c>
      <c r="J45" s="384" t="s">
        <v>172</v>
      </c>
      <c r="K45" s="404" t="s">
        <v>665</v>
      </c>
      <c r="L45" s="247"/>
      <c r="M45" s="262"/>
      <c r="N45" s="43"/>
      <c r="Q45" s="96"/>
    </row>
    <row r="46" spans="1:17" x14ac:dyDescent="0.35">
      <c r="A46" s="322">
        <v>11</v>
      </c>
      <c r="B46" s="322">
        <v>2019</v>
      </c>
      <c r="C46" s="393" t="s">
        <v>658</v>
      </c>
      <c r="D46" s="129">
        <v>5</v>
      </c>
      <c r="E46" s="124">
        <v>7</v>
      </c>
      <c r="F46" s="44">
        <f t="shared" si="4"/>
        <v>43639</v>
      </c>
      <c r="G46" s="45">
        <v>43704</v>
      </c>
      <c r="H46" s="44">
        <f t="shared" si="0"/>
        <v>43710</v>
      </c>
      <c r="I46" s="44">
        <f t="shared" si="1"/>
        <v>43770</v>
      </c>
      <c r="J46" s="387" t="s">
        <v>172</v>
      </c>
      <c r="K46" s="405" t="s">
        <v>683</v>
      </c>
      <c r="L46" s="247"/>
      <c r="M46" s="262"/>
      <c r="N46" s="43"/>
      <c r="Q46" s="96"/>
    </row>
    <row r="47" spans="1:17" x14ac:dyDescent="0.35">
      <c r="A47" s="322">
        <v>12</v>
      </c>
      <c r="B47" s="322">
        <v>2019</v>
      </c>
      <c r="C47" s="402" t="s">
        <v>668</v>
      </c>
      <c r="D47" s="129">
        <v>5</v>
      </c>
      <c r="E47" s="124">
        <v>7</v>
      </c>
      <c r="F47" s="44">
        <f t="shared" si="4"/>
        <v>43694</v>
      </c>
      <c r="G47" s="45">
        <v>43725</v>
      </c>
      <c r="H47" s="44">
        <f t="shared" si="0"/>
        <v>43731</v>
      </c>
      <c r="I47" s="44">
        <f t="shared" si="1"/>
        <v>43791</v>
      </c>
      <c r="J47" s="385" t="s">
        <v>172</v>
      </c>
      <c r="K47" s="408" t="s">
        <v>741</v>
      </c>
      <c r="L47" s="247"/>
      <c r="M47" s="262"/>
      <c r="N47" s="43"/>
      <c r="Q47" s="96"/>
    </row>
    <row r="48" spans="1:17" x14ac:dyDescent="0.35">
      <c r="A48" s="322">
        <v>13</v>
      </c>
      <c r="B48" s="322">
        <v>2019</v>
      </c>
      <c r="C48" s="402" t="s">
        <v>667</v>
      </c>
      <c r="D48" s="129">
        <v>5</v>
      </c>
      <c r="E48" s="124">
        <v>7</v>
      </c>
      <c r="F48" s="44">
        <f t="shared" si="4"/>
        <v>43704</v>
      </c>
      <c r="G48" s="45">
        <v>43732</v>
      </c>
      <c r="H48" s="44">
        <f t="shared" si="0"/>
        <v>43738</v>
      </c>
      <c r="I48" s="44">
        <f t="shared" si="1"/>
        <v>43798</v>
      </c>
      <c r="J48" s="385" t="s">
        <v>172</v>
      </c>
      <c r="K48" s="405" t="s">
        <v>682</v>
      </c>
      <c r="L48" s="247"/>
      <c r="M48" s="262"/>
      <c r="N48" s="43"/>
      <c r="Q48" s="96"/>
    </row>
    <row r="49" spans="1:17" x14ac:dyDescent="0.35">
      <c r="A49" s="322">
        <v>14</v>
      </c>
      <c r="B49" s="322">
        <v>2019</v>
      </c>
      <c r="C49" s="412" t="s">
        <v>660</v>
      </c>
      <c r="D49" s="129">
        <v>5</v>
      </c>
      <c r="E49" s="124">
        <v>7</v>
      </c>
      <c r="F49" s="44">
        <f t="shared" si="4"/>
        <v>43733</v>
      </c>
      <c r="G49" s="45">
        <v>43763</v>
      </c>
      <c r="H49" s="44">
        <f t="shared" si="0"/>
        <v>43769</v>
      </c>
      <c r="I49" s="44">
        <f t="shared" si="1"/>
        <v>43829</v>
      </c>
      <c r="J49" s="385" t="s">
        <v>172</v>
      </c>
      <c r="K49" s="422" t="s">
        <v>747</v>
      </c>
      <c r="L49" s="247"/>
      <c r="M49" s="262"/>
      <c r="N49" s="43"/>
      <c r="Q49" s="96"/>
    </row>
    <row r="50" spans="1:17" x14ac:dyDescent="0.35">
      <c r="A50" s="322">
        <v>15</v>
      </c>
      <c r="B50" s="322">
        <v>2019</v>
      </c>
      <c r="C50" s="413" t="s">
        <v>659</v>
      </c>
      <c r="D50" s="129">
        <v>4</v>
      </c>
      <c r="E50" s="124">
        <v>6</v>
      </c>
      <c r="F50" s="44">
        <f t="shared" si="4"/>
        <v>43770</v>
      </c>
      <c r="G50" s="45">
        <v>43782</v>
      </c>
      <c r="H50" s="44">
        <f t="shared" si="0"/>
        <v>43787</v>
      </c>
      <c r="I50" s="44">
        <f t="shared" si="1"/>
        <v>43847</v>
      </c>
      <c r="J50" s="385" t="s">
        <v>172</v>
      </c>
      <c r="K50" s="422" t="s">
        <v>747</v>
      </c>
      <c r="L50" s="247"/>
      <c r="M50" s="262"/>
      <c r="N50" s="43"/>
      <c r="Q50" s="96"/>
    </row>
    <row r="51" spans="1:17" x14ac:dyDescent="0.35">
      <c r="A51" s="322">
        <v>16</v>
      </c>
      <c r="B51" s="322">
        <v>2019</v>
      </c>
      <c r="C51" s="413" t="s">
        <v>671</v>
      </c>
      <c r="D51" s="129">
        <v>5</v>
      </c>
      <c r="E51" s="124">
        <v>7</v>
      </c>
      <c r="F51" s="44">
        <f t="shared" si="4"/>
        <v>43791</v>
      </c>
      <c r="G51" s="363">
        <v>43807</v>
      </c>
      <c r="H51" s="44">
        <f>IF(G51="","",G51+E51-1)</f>
        <v>43813</v>
      </c>
      <c r="I51" s="44">
        <f t="shared" si="1"/>
        <v>43873</v>
      </c>
      <c r="J51" s="385" t="s">
        <v>172</v>
      </c>
      <c r="K51" s="423" t="s">
        <v>755</v>
      </c>
      <c r="L51" s="247"/>
      <c r="M51" s="262"/>
      <c r="N51" s="43"/>
      <c r="Q51" s="96"/>
    </row>
    <row r="52" spans="1:17" x14ac:dyDescent="0.35">
      <c r="A52" s="124">
        <v>1</v>
      </c>
      <c r="B52" s="124">
        <v>2020</v>
      </c>
      <c r="C52" s="434" t="s">
        <v>749</v>
      </c>
      <c r="D52" s="129">
        <v>5</v>
      </c>
      <c r="E52" s="124">
        <v>7</v>
      </c>
      <c r="F52" s="44">
        <f t="shared" si="4"/>
        <v>43798</v>
      </c>
      <c r="G52" s="363">
        <v>43837</v>
      </c>
      <c r="H52" s="44">
        <f t="shared" si="0"/>
        <v>43843</v>
      </c>
      <c r="I52" s="44">
        <f t="shared" si="1"/>
        <v>43903</v>
      </c>
      <c r="J52" s="385" t="s">
        <v>172</v>
      </c>
      <c r="K52" s="435" t="s">
        <v>772</v>
      </c>
      <c r="L52" s="247"/>
      <c r="M52" s="262"/>
      <c r="N52" s="43"/>
      <c r="Q52" s="96"/>
    </row>
    <row r="53" spans="1:17" x14ac:dyDescent="0.35">
      <c r="A53" s="124">
        <v>2</v>
      </c>
      <c r="B53" s="124">
        <v>2020</v>
      </c>
      <c r="C53" s="434" t="s">
        <v>750</v>
      </c>
      <c r="D53" s="322">
        <v>5</v>
      </c>
      <c r="E53" s="124">
        <v>7</v>
      </c>
      <c r="F53" s="44">
        <f t="shared" si="4"/>
        <v>43829</v>
      </c>
      <c r="G53" s="363">
        <v>43844</v>
      </c>
      <c r="H53" s="44">
        <f t="shared" si="0"/>
        <v>43850</v>
      </c>
      <c r="I53" s="44">
        <f t="shared" si="1"/>
        <v>43910</v>
      </c>
      <c r="J53" s="385" t="s">
        <v>172</v>
      </c>
      <c r="K53" s="447" t="s">
        <v>792</v>
      </c>
      <c r="L53" s="247"/>
      <c r="M53" s="262"/>
      <c r="N53" s="43"/>
      <c r="Q53" s="96"/>
    </row>
    <row r="54" spans="1:17" x14ac:dyDescent="0.35">
      <c r="A54" s="124">
        <v>3</v>
      </c>
      <c r="B54" s="124">
        <v>2020</v>
      </c>
      <c r="C54" s="444" t="s">
        <v>663</v>
      </c>
      <c r="D54" s="322">
        <v>5</v>
      </c>
      <c r="E54" s="124">
        <v>13</v>
      </c>
      <c r="F54" s="44">
        <f t="shared" si="4"/>
        <v>43847</v>
      </c>
      <c r="G54" s="363">
        <v>43912</v>
      </c>
      <c r="H54" s="44">
        <f t="shared" si="0"/>
        <v>43924</v>
      </c>
      <c r="I54" s="44">
        <f t="shared" si="1"/>
        <v>43984</v>
      </c>
      <c r="J54" s="385" t="s">
        <v>172</v>
      </c>
      <c r="K54" s="450" t="s">
        <v>793</v>
      </c>
      <c r="L54" s="247"/>
      <c r="M54" s="262"/>
      <c r="N54" s="43"/>
      <c r="Q54" s="96"/>
    </row>
    <row r="55" spans="1:17" x14ac:dyDescent="0.35">
      <c r="A55" s="124">
        <v>4</v>
      </c>
      <c r="B55" s="124">
        <v>2020</v>
      </c>
      <c r="C55" s="452" t="s">
        <v>780</v>
      </c>
      <c r="D55" s="322">
        <v>5</v>
      </c>
      <c r="E55" s="124">
        <v>9</v>
      </c>
      <c r="F55" s="44">
        <f t="shared" si="4"/>
        <v>43873</v>
      </c>
      <c r="G55" s="45">
        <v>43928</v>
      </c>
      <c r="H55" s="44">
        <f t="shared" si="0"/>
        <v>43936</v>
      </c>
      <c r="I55" s="44">
        <f t="shared" si="1"/>
        <v>43996</v>
      </c>
      <c r="J55" s="421" t="s">
        <v>172</v>
      </c>
      <c r="K55" s="449" t="s">
        <v>795</v>
      </c>
      <c r="L55" s="247"/>
      <c r="M55" s="262"/>
      <c r="N55" s="43"/>
      <c r="P55" s="185">
        <v>35</v>
      </c>
      <c r="Q55" s="96"/>
    </row>
    <row r="56" spans="1:17" x14ac:dyDescent="0.35">
      <c r="A56" s="124">
        <v>5</v>
      </c>
      <c r="B56" s="124">
        <v>2020</v>
      </c>
      <c r="C56" s="459" t="s">
        <v>803</v>
      </c>
      <c r="D56" s="322">
        <v>5</v>
      </c>
      <c r="E56" s="124">
        <v>9</v>
      </c>
      <c r="F56" s="44">
        <f t="shared" si="4"/>
        <v>43903</v>
      </c>
      <c r="G56" s="363">
        <v>43946</v>
      </c>
      <c r="H56" s="44">
        <f t="shared" si="0"/>
        <v>43954</v>
      </c>
      <c r="I56" s="44">
        <f t="shared" si="1"/>
        <v>44014</v>
      </c>
      <c r="J56" s="443" t="s">
        <v>172</v>
      </c>
      <c r="K56" s="454" t="s">
        <v>797</v>
      </c>
      <c r="L56" s="247"/>
      <c r="M56" s="262"/>
      <c r="N56" s="43"/>
      <c r="Q56" s="96"/>
    </row>
    <row r="57" spans="1:17" x14ac:dyDescent="0.35">
      <c r="A57" s="124">
        <v>6</v>
      </c>
      <c r="B57" s="124">
        <v>2020</v>
      </c>
      <c r="C57" s="451" t="s">
        <v>796</v>
      </c>
      <c r="D57" s="322">
        <v>5</v>
      </c>
      <c r="E57" s="124">
        <v>9</v>
      </c>
      <c r="F57" s="44">
        <f t="shared" si="4"/>
        <v>43910</v>
      </c>
      <c r="G57" s="363">
        <v>43959</v>
      </c>
      <c r="H57" s="44">
        <f t="shared" si="0"/>
        <v>43967</v>
      </c>
      <c r="I57" s="44">
        <f t="shared" si="1"/>
        <v>44027</v>
      </c>
      <c r="J57" s="421" t="s">
        <v>172</v>
      </c>
      <c r="K57" s="454" t="s">
        <v>797</v>
      </c>
      <c r="L57" s="247"/>
      <c r="M57" s="262"/>
      <c r="N57" s="43"/>
      <c r="Q57" s="96"/>
    </row>
    <row r="58" spans="1:17" x14ac:dyDescent="0.35">
      <c r="A58" s="124">
        <v>7</v>
      </c>
      <c r="B58" s="124">
        <v>2020</v>
      </c>
      <c r="C58" s="453" t="s">
        <v>798</v>
      </c>
      <c r="D58" s="322">
        <v>5</v>
      </c>
      <c r="E58" s="124">
        <v>8</v>
      </c>
      <c r="F58" s="44">
        <f t="shared" si="4"/>
        <v>43984</v>
      </c>
      <c r="G58" s="45">
        <v>43996</v>
      </c>
      <c r="H58" s="44">
        <f t="shared" si="0"/>
        <v>44003</v>
      </c>
      <c r="I58" s="44">
        <f t="shared" si="1"/>
        <v>44063</v>
      </c>
      <c r="J58" s="458" t="s">
        <v>172</v>
      </c>
      <c r="K58" s="43"/>
      <c r="L58" s="247"/>
      <c r="M58" s="262"/>
      <c r="N58" s="43"/>
      <c r="P58" s="185">
        <v>35</v>
      </c>
      <c r="Q58" s="96"/>
    </row>
    <row r="59" spans="1:17" x14ac:dyDescent="0.35">
      <c r="A59" s="124">
        <v>8</v>
      </c>
      <c r="B59" s="124">
        <v>2020</v>
      </c>
      <c r="C59" s="453" t="s">
        <v>799</v>
      </c>
      <c r="D59" s="322">
        <v>5</v>
      </c>
      <c r="E59" s="124">
        <v>8</v>
      </c>
      <c r="F59" s="44">
        <f t="shared" si="4"/>
        <v>43996</v>
      </c>
      <c r="G59" s="446">
        <v>44008</v>
      </c>
      <c r="H59" s="44">
        <f t="shared" si="0"/>
        <v>44015</v>
      </c>
      <c r="I59" s="44">
        <f t="shared" si="1"/>
        <v>44075</v>
      </c>
      <c r="J59" s="394" t="s">
        <v>173</v>
      </c>
      <c r="K59" s="43"/>
      <c r="L59" s="247"/>
      <c r="M59" s="262"/>
      <c r="N59" s="43"/>
      <c r="Q59" s="96"/>
    </row>
    <row r="60" spans="1:17" x14ac:dyDescent="0.35">
      <c r="A60" s="124">
        <v>9</v>
      </c>
      <c r="B60" s="124">
        <v>2020</v>
      </c>
      <c r="C60" s="427" t="s">
        <v>768</v>
      </c>
      <c r="D60" s="322">
        <v>5</v>
      </c>
      <c r="E60" s="124">
        <v>8</v>
      </c>
      <c r="F60" s="44">
        <f t="shared" si="4"/>
        <v>44014</v>
      </c>
      <c r="G60" s="45">
        <v>44022</v>
      </c>
      <c r="H60" s="44">
        <f t="shared" si="0"/>
        <v>44029</v>
      </c>
      <c r="I60" s="460">
        <f t="shared" si="1"/>
        <v>44089</v>
      </c>
      <c r="J60" s="421" t="s">
        <v>172</v>
      </c>
      <c r="K60" s="43"/>
      <c r="L60" s="247"/>
      <c r="M60" s="262"/>
      <c r="N60" s="43"/>
      <c r="Q60" s="96"/>
    </row>
    <row r="61" spans="1:17" x14ac:dyDescent="0.35">
      <c r="A61" s="124">
        <v>10</v>
      </c>
      <c r="B61" s="124">
        <v>2020</v>
      </c>
      <c r="C61" s="427" t="s">
        <v>769</v>
      </c>
      <c r="D61" s="322">
        <v>5</v>
      </c>
      <c r="E61" s="124">
        <v>8</v>
      </c>
      <c r="F61" s="44">
        <f t="shared" si="4"/>
        <v>44027</v>
      </c>
      <c r="G61" s="363">
        <v>44030</v>
      </c>
      <c r="H61" s="44">
        <f t="shared" si="0"/>
        <v>44037</v>
      </c>
      <c r="I61" s="44">
        <f t="shared" si="1"/>
        <v>44097</v>
      </c>
      <c r="J61" s="394" t="s">
        <v>173</v>
      </c>
      <c r="K61" s="43"/>
      <c r="L61" s="247"/>
      <c r="M61" s="262"/>
      <c r="N61" s="43"/>
      <c r="P61" s="185">
        <v>35</v>
      </c>
      <c r="Q61" s="96"/>
    </row>
    <row r="62" spans="1:17" x14ac:dyDescent="0.35">
      <c r="A62" s="124">
        <v>11</v>
      </c>
      <c r="B62" s="124">
        <v>2020</v>
      </c>
      <c r="C62" s="461" t="s">
        <v>804</v>
      </c>
      <c r="D62" s="322">
        <v>5</v>
      </c>
      <c r="E62" s="124">
        <v>8</v>
      </c>
      <c r="F62" s="44">
        <f t="shared" si="4"/>
        <v>44063</v>
      </c>
      <c r="G62" s="363">
        <v>44064</v>
      </c>
      <c r="H62" s="44">
        <f t="shared" si="0"/>
        <v>44071</v>
      </c>
      <c r="I62" s="44">
        <f t="shared" si="1"/>
        <v>44131</v>
      </c>
      <c r="J62" s="421" t="s">
        <v>172</v>
      </c>
      <c r="K62" s="43"/>
      <c r="L62" s="247"/>
      <c r="M62" s="262"/>
      <c r="N62" s="43"/>
      <c r="Q62" s="96"/>
    </row>
    <row r="63" spans="1:17" x14ac:dyDescent="0.35">
      <c r="A63" s="124">
        <v>12</v>
      </c>
      <c r="B63" s="124">
        <v>2020</v>
      </c>
      <c r="C63" s="427" t="s">
        <v>771</v>
      </c>
      <c r="D63" s="322">
        <v>5</v>
      </c>
      <c r="E63" s="124">
        <v>8</v>
      </c>
      <c r="F63" s="44">
        <f t="shared" si="4"/>
        <v>44075</v>
      </c>
      <c r="G63" s="45">
        <v>44079</v>
      </c>
      <c r="H63" s="44">
        <f t="shared" si="0"/>
        <v>44086</v>
      </c>
      <c r="I63" s="44">
        <f t="shared" si="1"/>
        <v>44146</v>
      </c>
      <c r="J63" s="432" t="s">
        <v>172</v>
      </c>
      <c r="K63" s="424" t="s">
        <v>756</v>
      </c>
      <c r="L63" s="247"/>
      <c r="M63" s="262"/>
      <c r="N63" s="43"/>
      <c r="Q63" s="96"/>
    </row>
    <row r="64" spans="1:17" x14ac:dyDescent="0.35">
      <c r="A64" s="124">
        <v>13</v>
      </c>
      <c r="B64" s="124">
        <v>2020</v>
      </c>
      <c r="C64" s="436" t="s">
        <v>775</v>
      </c>
      <c r="D64" s="322">
        <v>5</v>
      </c>
      <c r="E64" s="124">
        <v>8</v>
      </c>
      <c r="F64" s="44">
        <f t="shared" si="4"/>
        <v>44089</v>
      </c>
      <c r="G64" s="363">
        <v>44089</v>
      </c>
      <c r="H64" s="44">
        <f t="shared" si="0"/>
        <v>44096</v>
      </c>
      <c r="I64" s="44">
        <f t="shared" si="1"/>
        <v>44156</v>
      </c>
      <c r="J64" s="394" t="s">
        <v>173</v>
      </c>
      <c r="K64" s="43"/>
      <c r="L64" s="247"/>
      <c r="M64" s="262"/>
      <c r="N64" s="43"/>
      <c r="P64" s="185">
        <v>35</v>
      </c>
      <c r="Q64" s="96"/>
    </row>
    <row r="65" spans="1:17" ht="54" x14ac:dyDescent="0.35">
      <c r="A65" s="124">
        <v>14</v>
      </c>
      <c r="B65" s="124">
        <v>2020</v>
      </c>
      <c r="C65" s="427" t="s">
        <v>763</v>
      </c>
      <c r="D65" s="322">
        <v>5</v>
      </c>
      <c r="E65" s="124">
        <v>8</v>
      </c>
      <c r="F65" s="44">
        <f t="shared" si="4"/>
        <v>44097</v>
      </c>
      <c r="G65" s="363">
        <v>44097</v>
      </c>
      <c r="H65" s="44">
        <f t="shared" si="0"/>
        <v>44104</v>
      </c>
      <c r="I65" s="44">
        <f t="shared" si="1"/>
        <v>44164</v>
      </c>
      <c r="J65" s="421" t="s">
        <v>172</v>
      </c>
      <c r="K65" s="457" t="s">
        <v>794</v>
      </c>
      <c r="L65" s="247"/>
      <c r="M65" s="262"/>
      <c r="N65" s="43"/>
      <c r="Q65" s="96"/>
    </row>
    <row r="66" spans="1:17" x14ac:dyDescent="0.35">
      <c r="A66" s="124">
        <v>15</v>
      </c>
      <c r="B66" s="124">
        <v>2020</v>
      </c>
      <c r="C66" s="436" t="s">
        <v>776</v>
      </c>
      <c r="D66" s="322">
        <v>5</v>
      </c>
      <c r="E66" s="124">
        <v>8</v>
      </c>
      <c r="F66" s="44">
        <f t="shared" si="4"/>
        <v>44131</v>
      </c>
      <c r="G66" s="45">
        <v>44138</v>
      </c>
      <c r="H66" s="44">
        <f t="shared" ref="H66" si="6">IF(G66="","",G66+E66-1)</f>
        <v>44145</v>
      </c>
      <c r="I66" s="44">
        <f t="shared" ref="I66:I67" si="7">IF(G66="","",H66+60)</f>
        <v>44205</v>
      </c>
      <c r="J66" s="421" t="s">
        <v>172</v>
      </c>
      <c r="L66" s="247"/>
      <c r="M66" s="262"/>
      <c r="N66" s="43"/>
      <c r="Q66" s="96"/>
    </row>
    <row r="67" spans="1:17" x14ac:dyDescent="0.35">
      <c r="A67" s="124">
        <v>16</v>
      </c>
      <c r="B67" s="124">
        <v>2020</v>
      </c>
      <c r="C67" s="456" t="s">
        <v>800</v>
      </c>
      <c r="D67" s="322">
        <v>5</v>
      </c>
      <c r="E67" s="124">
        <v>8</v>
      </c>
      <c r="F67" s="44">
        <f t="shared" si="4"/>
        <v>44146</v>
      </c>
      <c r="H67" s="44" t="str">
        <f t="shared" si="0"/>
        <v/>
      </c>
      <c r="I67" s="44" t="str">
        <f t="shared" si="7"/>
        <v/>
      </c>
      <c r="J67" s="394" t="s">
        <v>173</v>
      </c>
      <c r="K67" s="43"/>
      <c r="L67" s="247"/>
      <c r="M67" s="262"/>
      <c r="N67" s="43"/>
      <c r="P67" s="185">
        <v>35</v>
      </c>
      <c r="Q67" s="96"/>
    </row>
    <row r="68" spans="1:17" x14ac:dyDescent="0.35">
      <c r="A68" s="124">
        <v>1</v>
      </c>
      <c r="B68" s="124">
        <v>2021</v>
      </c>
      <c r="C68" s="437"/>
      <c r="D68" s="438"/>
      <c r="E68" s="124"/>
      <c r="F68" s="44"/>
      <c r="G68" s="45"/>
      <c r="H68" s="44"/>
      <c r="I68" s="44"/>
      <c r="J68" s="394"/>
      <c r="K68" s="43"/>
      <c r="L68" s="375"/>
      <c r="M68" s="376"/>
      <c r="N68" s="374"/>
      <c r="Q68" s="96"/>
    </row>
    <row r="69" spans="1:17" x14ac:dyDescent="0.35">
      <c r="A69" s="124">
        <v>2</v>
      </c>
      <c r="B69" s="124">
        <v>2021</v>
      </c>
      <c r="C69" s="437"/>
      <c r="D69" s="438"/>
      <c r="E69" s="124"/>
      <c r="F69" s="44"/>
      <c r="G69" s="45"/>
      <c r="H69" s="44"/>
      <c r="I69" s="44"/>
      <c r="J69" s="394"/>
      <c r="K69" s="43"/>
      <c r="L69" s="375"/>
      <c r="M69" s="376"/>
      <c r="N69" s="374"/>
      <c r="Q69" s="96"/>
    </row>
    <row r="70" spans="1:17" x14ac:dyDescent="0.35">
      <c r="A70" s="124">
        <v>3</v>
      </c>
      <c r="B70" s="124">
        <v>2021</v>
      </c>
      <c r="C70" s="439" t="s">
        <v>773</v>
      </c>
      <c r="D70" s="438"/>
      <c r="E70" s="124"/>
      <c r="F70" s="44"/>
      <c r="G70" s="45"/>
      <c r="H70" s="44"/>
      <c r="I70" s="44"/>
      <c r="J70" s="394"/>
      <c r="K70" s="43"/>
      <c r="L70" s="375"/>
      <c r="M70" s="376"/>
      <c r="N70" s="374"/>
      <c r="Q70" s="96"/>
    </row>
    <row r="71" spans="1:17" x14ac:dyDescent="0.35">
      <c r="A71" s="124">
        <v>4</v>
      </c>
      <c r="B71" s="124">
        <v>2021</v>
      </c>
      <c r="C71" s="439" t="s">
        <v>774</v>
      </c>
      <c r="D71" s="438"/>
      <c r="E71" s="124"/>
      <c r="F71" s="44"/>
      <c r="G71" s="45"/>
      <c r="H71" s="44"/>
      <c r="I71" s="44"/>
      <c r="J71" s="394"/>
      <c r="K71" s="43"/>
      <c r="L71" s="375"/>
      <c r="M71" s="376"/>
      <c r="N71" s="374"/>
      <c r="Q71" s="96"/>
    </row>
    <row r="72" spans="1:17" x14ac:dyDescent="0.35">
      <c r="A72" s="124"/>
      <c r="B72" s="124"/>
      <c r="C72" s="440"/>
      <c r="D72" s="438"/>
      <c r="E72" s="124"/>
      <c r="F72" s="44"/>
      <c r="G72" s="45"/>
      <c r="H72" s="44"/>
      <c r="I72" s="44"/>
      <c r="J72" s="394"/>
      <c r="K72" s="43"/>
      <c r="L72" s="375"/>
      <c r="M72" s="376"/>
      <c r="N72" s="374"/>
      <c r="Q72" s="96"/>
    </row>
    <row r="73" spans="1:17" x14ac:dyDescent="0.35">
      <c r="A73" s="369"/>
      <c r="B73" s="369"/>
      <c r="C73" s="426" t="s">
        <v>760</v>
      </c>
      <c r="D73" s="370"/>
      <c r="E73" s="369"/>
      <c r="F73" s="371"/>
      <c r="G73" s="372"/>
      <c r="H73" s="371"/>
      <c r="I73" s="371"/>
      <c r="J73" s="373"/>
      <c r="K73" s="374"/>
      <c r="L73" s="375"/>
      <c r="M73" s="376"/>
      <c r="N73" s="374"/>
      <c r="Q73" s="96"/>
    </row>
    <row r="74" spans="1:17" x14ac:dyDescent="0.35">
      <c r="A74" s="369"/>
      <c r="B74" s="369"/>
      <c r="C74" s="426" t="s">
        <v>761</v>
      </c>
      <c r="D74" s="370"/>
      <c r="E74" s="369"/>
      <c r="F74" s="371"/>
      <c r="G74" s="372"/>
      <c r="H74" s="371"/>
      <c r="I74" s="371"/>
      <c r="J74" s="373"/>
      <c r="K74" s="374"/>
      <c r="L74" s="375"/>
      <c r="M74" s="376"/>
      <c r="N74" s="374"/>
      <c r="Q74" s="96"/>
    </row>
    <row r="75" spans="1:17" x14ac:dyDescent="0.35">
      <c r="A75" s="369"/>
      <c r="B75" s="369"/>
      <c r="C75" s="426" t="s">
        <v>762</v>
      </c>
      <c r="D75" s="370"/>
      <c r="E75" s="369"/>
      <c r="F75" s="371"/>
      <c r="G75" s="372"/>
      <c r="H75" s="371"/>
      <c r="I75" s="371"/>
      <c r="J75" s="373"/>
      <c r="K75" s="374"/>
      <c r="L75" s="375"/>
      <c r="M75" s="376"/>
      <c r="N75" s="374"/>
      <c r="Q75" s="96"/>
    </row>
    <row r="76" spans="1:17" x14ac:dyDescent="0.35">
      <c r="A76" s="369"/>
      <c r="B76" s="369"/>
      <c r="C76" s="426" t="s">
        <v>746</v>
      </c>
      <c r="D76" s="370"/>
      <c r="E76" s="369"/>
      <c r="F76" s="371"/>
      <c r="G76" s="372"/>
      <c r="H76" s="371"/>
      <c r="I76" s="371"/>
      <c r="J76" s="373"/>
      <c r="K76" s="374"/>
      <c r="L76" s="375"/>
      <c r="M76" s="376"/>
      <c r="N76" s="374"/>
      <c r="Q76" s="96"/>
    </row>
    <row r="77" spans="1:17" x14ac:dyDescent="0.35">
      <c r="A77" s="369"/>
      <c r="B77" s="369"/>
      <c r="C77" s="417" t="s">
        <v>751</v>
      </c>
      <c r="D77" s="418"/>
      <c r="E77" s="369"/>
      <c r="F77" s="371"/>
      <c r="G77" s="372"/>
      <c r="H77" s="371"/>
      <c r="I77" s="371"/>
      <c r="J77" s="373"/>
      <c r="K77" s="374"/>
      <c r="L77" s="375"/>
      <c r="M77" s="376"/>
      <c r="N77" s="374"/>
      <c r="Q77" s="96"/>
    </row>
    <row r="78" spans="1:17" x14ac:dyDescent="0.35">
      <c r="A78" s="369"/>
      <c r="B78" s="369"/>
      <c r="C78" s="417" t="s">
        <v>752</v>
      </c>
      <c r="D78" s="370"/>
      <c r="E78" s="369"/>
      <c r="F78" s="371"/>
      <c r="G78" s="372"/>
      <c r="H78" s="371"/>
      <c r="I78" s="371"/>
      <c r="J78" s="373"/>
      <c r="K78" s="374"/>
      <c r="L78" s="375"/>
      <c r="M78" s="376"/>
      <c r="N78" s="374"/>
      <c r="Q78" s="96"/>
    </row>
    <row r="79" spans="1:17" x14ac:dyDescent="0.35">
      <c r="A79" s="369"/>
      <c r="B79" s="369"/>
      <c r="C79" s="426" t="s">
        <v>764</v>
      </c>
      <c r="D79" s="370"/>
      <c r="E79" s="369"/>
      <c r="F79" s="371"/>
      <c r="G79" s="372"/>
      <c r="H79" s="371"/>
      <c r="I79" s="371"/>
      <c r="J79" s="373"/>
      <c r="K79" s="374"/>
      <c r="L79" s="375"/>
      <c r="M79" s="376"/>
      <c r="N79" s="374"/>
      <c r="Q79" s="96"/>
    </row>
    <row r="80" spans="1:17" x14ac:dyDescent="0.35">
      <c r="A80" s="369"/>
      <c r="B80" s="369"/>
      <c r="C80" s="426"/>
      <c r="D80" s="370"/>
      <c r="E80" s="369"/>
      <c r="F80" s="371"/>
      <c r="G80" s="372"/>
      <c r="H80" s="371"/>
      <c r="I80" s="371"/>
      <c r="J80" s="373"/>
      <c r="K80" s="374"/>
      <c r="L80" s="375"/>
      <c r="M80" s="376"/>
      <c r="N80" s="374"/>
      <c r="Q80" s="96"/>
    </row>
    <row r="81" spans="1:17" x14ac:dyDescent="0.35">
      <c r="A81" s="369"/>
      <c r="B81" s="369"/>
      <c r="C81" s="393" t="s">
        <v>669</v>
      </c>
      <c r="D81" s="370">
        <v>5</v>
      </c>
      <c r="E81" s="369"/>
      <c r="F81" s="371">
        <v>41248</v>
      </c>
      <c r="G81" s="372"/>
      <c r="H81" s="371"/>
      <c r="I81" s="371"/>
      <c r="J81" s="373"/>
      <c r="K81" s="374"/>
      <c r="L81" s="375"/>
      <c r="M81" s="376"/>
      <c r="N81" s="374"/>
      <c r="Q81" s="96"/>
    </row>
    <row r="82" spans="1:17" x14ac:dyDescent="0.35">
      <c r="A82" s="369"/>
      <c r="B82" s="369"/>
      <c r="C82" s="399" t="s">
        <v>670</v>
      </c>
      <c r="D82" s="370">
        <v>5</v>
      </c>
      <c r="E82" s="369"/>
      <c r="F82" s="415" t="s">
        <v>748</v>
      </c>
      <c r="G82" s="372"/>
      <c r="H82" s="371"/>
      <c r="I82" s="371"/>
      <c r="J82" s="373"/>
      <c r="K82" s="374"/>
      <c r="L82" s="375"/>
      <c r="M82" s="376"/>
      <c r="N82" s="374"/>
      <c r="Q82" s="96"/>
    </row>
    <row r="83" spans="1:17" x14ac:dyDescent="0.35">
      <c r="A83" s="369"/>
      <c r="B83" s="369"/>
      <c r="C83" s="419" t="s">
        <v>753</v>
      </c>
      <c r="D83" s="370"/>
      <c r="E83" s="369"/>
      <c r="F83" s="371"/>
      <c r="G83" s="372"/>
      <c r="H83" s="371"/>
      <c r="I83" s="371"/>
      <c r="J83" s="373"/>
      <c r="K83" s="374"/>
      <c r="L83" s="375"/>
      <c r="M83" s="376"/>
      <c r="N83" s="374"/>
      <c r="Q83" s="96"/>
    </row>
    <row r="84" spans="1:17" x14ac:dyDescent="0.35">
      <c r="A84" s="369"/>
      <c r="B84" s="369"/>
      <c r="C84" s="366"/>
      <c r="D84" s="370"/>
      <c r="E84" s="369"/>
      <c r="F84" s="371"/>
      <c r="G84" s="372"/>
      <c r="H84" s="371"/>
      <c r="I84" s="371"/>
      <c r="J84" s="373"/>
      <c r="K84" s="374"/>
      <c r="L84" s="375"/>
      <c r="M84" s="376"/>
      <c r="N84" s="374"/>
      <c r="Q84" s="96"/>
    </row>
    <row r="85" spans="1:17" x14ac:dyDescent="0.35">
      <c r="A85" s="369"/>
      <c r="B85" s="369"/>
      <c r="C85" s="368"/>
      <c r="D85" s="370"/>
      <c r="E85" s="369"/>
      <c r="F85" s="371"/>
      <c r="G85" s="372"/>
      <c r="H85" s="371"/>
      <c r="I85" s="371"/>
      <c r="J85" s="373"/>
      <c r="K85" s="374"/>
      <c r="L85" s="375"/>
      <c r="M85" s="376"/>
      <c r="N85" s="374"/>
      <c r="Q85" s="96"/>
    </row>
    <row r="86" spans="1:17" x14ac:dyDescent="0.35">
      <c r="K86" s="276" t="s">
        <v>253</v>
      </c>
      <c r="L86" s="259">
        <f>SUM(L2:L55)</f>
        <v>1159074</v>
      </c>
      <c r="M86" s="265">
        <f>SUM(M2:M55)</f>
        <v>103659</v>
      </c>
      <c r="N86" s="235" t="s">
        <v>252</v>
      </c>
      <c r="P86" s="185">
        <v>36</v>
      </c>
    </row>
    <row r="87" spans="1:17" x14ac:dyDescent="0.35">
      <c r="C87" s="293" t="s">
        <v>265</v>
      </c>
      <c r="E87" s="138"/>
      <c r="K87" s="235" t="s">
        <v>229</v>
      </c>
      <c r="L87" s="260"/>
      <c r="M87" s="275"/>
      <c r="N87" s="235" t="s">
        <v>251</v>
      </c>
      <c r="P87" s="185">
        <v>37</v>
      </c>
    </row>
    <row r="88" spans="1:17" x14ac:dyDescent="0.35">
      <c r="B88" s="128" t="s">
        <v>76</v>
      </c>
      <c r="K88" s="276" t="s">
        <v>254</v>
      </c>
      <c r="L88" s="259">
        <f>L86+76000+93000+190000</f>
        <v>1518074</v>
      </c>
      <c r="M88" s="265">
        <f>M86+29968</f>
        <v>133627</v>
      </c>
      <c r="P88" s="185">
        <v>38</v>
      </c>
    </row>
    <row r="89" spans="1:17" x14ac:dyDescent="0.35">
      <c r="B89" s="128" t="s">
        <v>75</v>
      </c>
      <c r="P89" s="185">
        <v>39</v>
      </c>
    </row>
    <row r="90" spans="1:17" x14ac:dyDescent="0.35">
      <c r="P90" s="185">
        <v>40</v>
      </c>
    </row>
    <row r="91" spans="1:17" x14ac:dyDescent="0.35">
      <c r="B91" s="189" t="s">
        <v>90</v>
      </c>
      <c r="C91" s="180" t="s">
        <v>89</v>
      </c>
      <c r="P91" s="185">
        <v>41</v>
      </c>
    </row>
    <row r="92" spans="1:17" x14ac:dyDescent="0.35">
      <c r="B92" s="188">
        <v>3</v>
      </c>
      <c r="C92" s="135">
        <v>5</v>
      </c>
      <c r="P92" s="185">
        <v>42</v>
      </c>
    </row>
    <row r="93" spans="1:17" x14ac:dyDescent="0.35">
      <c r="B93" s="188">
        <v>4</v>
      </c>
      <c r="C93" s="135">
        <v>7</v>
      </c>
      <c r="P93" s="185">
        <v>43</v>
      </c>
    </row>
    <row r="94" spans="1:17" x14ac:dyDescent="0.35">
      <c r="B94" s="188">
        <v>5</v>
      </c>
      <c r="C94" s="135">
        <v>8</v>
      </c>
      <c r="P94" s="185">
        <v>44</v>
      </c>
    </row>
    <row r="95" spans="1:17" x14ac:dyDescent="0.35">
      <c r="P95" s="185">
        <v>45</v>
      </c>
    </row>
    <row r="96" spans="1:17" x14ac:dyDescent="0.35">
      <c r="P96" s="185">
        <v>46</v>
      </c>
    </row>
    <row r="97" spans="3:16" x14ac:dyDescent="0.35">
      <c r="P97" s="185">
        <v>47</v>
      </c>
    </row>
    <row r="98" spans="3:16" x14ac:dyDescent="0.35">
      <c r="P98" s="185">
        <v>48</v>
      </c>
    </row>
    <row r="99" spans="3:16" x14ac:dyDescent="0.35">
      <c r="P99" s="185">
        <v>49</v>
      </c>
    </row>
    <row r="100" spans="3:16" x14ac:dyDescent="0.35">
      <c r="P100" s="185">
        <v>50</v>
      </c>
    </row>
    <row r="101" spans="3:16" x14ac:dyDescent="0.35">
      <c r="C101" s="39">
        <f>0.84^5</f>
        <v>0.41821194239999987</v>
      </c>
      <c r="P101" s="185">
        <v>51</v>
      </c>
    </row>
    <row r="102" spans="3:16" x14ac:dyDescent="0.35">
      <c r="P102" s="185">
        <v>52</v>
      </c>
    </row>
    <row r="103" spans="3:16" x14ac:dyDescent="0.35">
      <c r="C103" s="39">
        <f>0.84^3</f>
        <v>0.5927039999999999</v>
      </c>
      <c r="P103" s="185">
        <v>53</v>
      </c>
    </row>
    <row r="104" spans="3:16" x14ac:dyDescent="0.35">
      <c r="P104" s="185">
        <v>54</v>
      </c>
    </row>
    <row r="105" spans="3:16" x14ac:dyDescent="0.35">
      <c r="P105" s="185">
        <v>55</v>
      </c>
    </row>
    <row r="106" spans="3:16" x14ac:dyDescent="0.35">
      <c r="C106" s="137"/>
      <c r="D106" s="138"/>
      <c r="P106" s="185">
        <v>56</v>
      </c>
    </row>
    <row r="107" spans="3:16" x14ac:dyDescent="0.35">
      <c r="P107" s="185">
        <v>57</v>
      </c>
    </row>
    <row r="108" spans="3:16" x14ac:dyDescent="0.35">
      <c r="P108" s="185">
        <v>58</v>
      </c>
    </row>
    <row r="109" spans="3:16" x14ac:dyDescent="0.35">
      <c r="P109" s="185">
        <v>59</v>
      </c>
    </row>
    <row r="110" spans="3:16" x14ac:dyDescent="0.35">
      <c r="P110" s="185">
        <v>60</v>
      </c>
    </row>
    <row r="111" spans="3:16" x14ac:dyDescent="0.35">
      <c r="P111" s="185">
        <v>61</v>
      </c>
    </row>
    <row r="112" spans="3:16" x14ac:dyDescent="0.35">
      <c r="P112" s="185">
        <v>62</v>
      </c>
    </row>
    <row r="113" spans="16:16" x14ac:dyDescent="0.35">
      <c r="P113" s="185">
        <v>63</v>
      </c>
    </row>
    <row r="114" spans="16:16" x14ac:dyDescent="0.35">
      <c r="P114" s="185">
        <v>64</v>
      </c>
    </row>
    <row r="115" spans="16:16" x14ac:dyDescent="0.35">
      <c r="P115" s="185">
        <v>65</v>
      </c>
    </row>
    <row r="116" spans="16:16" x14ac:dyDescent="0.35">
      <c r="P116" s="185">
        <v>66</v>
      </c>
    </row>
    <row r="117" spans="16:16" x14ac:dyDescent="0.35">
      <c r="P117" s="185">
        <v>67</v>
      </c>
    </row>
    <row r="118" spans="16:16" x14ac:dyDescent="0.35">
      <c r="P118" s="185">
        <v>68</v>
      </c>
    </row>
    <row r="119" spans="16:16" x14ac:dyDescent="0.35">
      <c r="P119" s="185">
        <v>69</v>
      </c>
    </row>
    <row r="120" spans="16:16" x14ac:dyDescent="0.35">
      <c r="P120" s="185">
        <v>70</v>
      </c>
    </row>
    <row r="121" spans="16:16" x14ac:dyDescent="0.35">
      <c r="P121" s="185">
        <v>71</v>
      </c>
    </row>
    <row r="122" spans="16:16" x14ac:dyDescent="0.35">
      <c r="P122" s="185">
        <v>72</v>
      </c>
    </row>
    <row r="123" spans="16:16" x14ac:dyDescent="0.35">
      <c r="P123" s="185">
        <v>73</v>
      </c>
    </row>
    <row r="124" spans="16:16" x14ac:dyDescent="0.35">
      <c r="P124" s="185">
        <v>74</v>
      </c>
    </row>
    <row r="125" spans="16:16" x14ac:dyDescent="0.35">
      <c r="P125" s="185">
        <v>75</v>
      </c>
    </row>
    <row r="126" spans="16:16" x14ac:dyDescent="0.35">
      <c r="P126" s="185">
        <v>76</v>
      </c>
    </row>
    <row r="127" spans="16:16" x14ac:dyDescent="0.35">
      <c r="P127" s="185">
        <v>77</v>
      </c>
    </row>
    <row r="128" spans="16:16" x14ac:dyDescent="0.35">
      <c r="P128" s="185">
        <v>78</v>
      </c>
    </row>
    <row r="129" spans="16:16" x14ac:dyDescent="0.35">
      <c r="P129" s="185">
        <v>79</v>
      </c>
    </row>
    <row r="130" spans="16:16" x14ac:dyDescent="0.35">
      <c r="P130" s="185">
        <v>80</v>
      </c>
    </row>
    <row r="131" spans="16:16" x14ac:dyDescent="0.35">
      <c r="P131" s="185">
        <v>81</v>
      </c>
    </row>
    <row r="132" spans="16:16" x14ac:dyDescent="0.35">
      <c r="P132" s="185">
        <v>82</v>
      </c>
    </row>
    <row r="133" spans="16:16" x14ac:dyDescent="0.35">
      <c r="P133" s="185">
        <v>83</v>
      </c>
    </row>
    <row r="134" spans="16:16" x14ac:dyDescent="0.35">
      <c r="P134" s="185">
        <v>84</v>
      </c>
    </row>
    <row r="135" spans="16:16" x14ac:dyDescent="0.35">
      <c r="P135" s="185">
        <v>85</v>
      </c>
    </row>
    <row r="136" spans="16:16" x14ac:dyDescent="0.35">
      <c r="P136" s="185">
        <v>86</v>
      </c>
    </row>
    <row r="137" spans="16:16" x14ac:dyDescent="0.35">
      <c r="P137" s="185">
        <v>87</v>
      </c>
    </row>
    <row r="138" spans="16:16" x14ac:dyDescent="0.35">
      <c r="P138" s="185">
        <v>88</v>
      </c>
    </row>
    <row r="139" spans="16:16" x14ac:dyDescent="0.35">
      <c r="P139" s="185">
        <v>89</v>
      </c>
    </row>
    <row r="140" spans="16:16" x14ac:dyDescent="0.35">
      <c r="P140" s="185">
        <v>90</v>
      </c>
    </row>
    <row r="141" spans="16:16" x14ac:dyDescent="0.35">
      <c r="P141" s="185">
        <v>91</v>
      </c>
    </row>
    <row r="142" spans="16:16" x14ac:dyDescent="0.35">
      <c r="P142" s="185">
        <v>92</v>
      </c>
    </row>
    <row r="143" spans="16:16" x14ac:dyDescent="0.35">
      <c r="P143" s="185">
        <v>93</v>
      </c>
    </row>
    <row r="144" spans="16:16" x14ac:dyDescent="0.35">
      <c r="P144" s="185">
        <v>94</v>
      </c>
    </row>
    <row r="145" spans="16:16" x14ac:dyDescent="0.35">
      <c r="P145" s="185">
        <v>95</v>
      </c>
    </row>
    <row r="146" spans="16:16" x14ac:dyDescent="0.35">
      <c r="P146" s="185">
        <v>96</v>
      </c>
    </row>
    <row r="147" spans="16:16" x14ac:dyDescent="0.35">
      <c r="P147" s="185">
        <v>97</v>
      </c>
    </row>
    <row r="148" spans="16:16" x14ac:dyDescent="0.35">
      <c r="P148" s="185">
        <v>98</v>
      </c>
    </row>
    <row r="149" spans="16:16" x14ac:dyDescent="0.35">
      <c r="P149" s="185">
        <v>99</v>
      </c>
    </row>
    <row r="150" spans="16:16" x14ac:dyDescent="0.35">
      <c r="P150" s="185">
        <v>100</v>
      </c>
    </row>
  </sheetData>
  <autoFilter ref="A1:S55" xr:uid="{00000000-0009-0000-0000-000006000000}"/>
  <conditionalFormatting sqref="J106:J1048576 Y1:Y14 J73:J91 J1:J48">
    <cfRule type="cellIs" dxfId="28" priority="8" operator="equal">
      <formula>"N"</formula>
    </cfRule>
    <cfRule type="cellIs" dxfId="27" priority="9" operator="equal">
      <formula>"Y"</formula>
    </cfRule>
  </conditionalFormatting>
  <conditionalFormatting sqref="F12">
    <cfRule type="cellIs" dxfId="26" priority="7" operator="greaterThan">
      <formula>$G$12</formula>
    </cfRule>
  </conditionalFormatting>
  <conditionalFormatting sqref="J55:J57">
    <cfRule type="cellIs" dxfId="25" priority="5" operator="equal">
      <formula>"N"</formula>
    </cfRule>
    <cfRule type="cellIs" dxfId="24" priority="6" operator="equal">
      <formula>"Y"</formula>
    </cfRule>
  </conditionalFormatting>
  <conditionalFormatting sqref="J58:J72">
    <cfRule type="cellIs" dxfId="23" priority="3" operator="equal">
      <formula>"N"</formula>
    </cfRule>
    <cfRule type="cellIs" dxfId="22" priority="4" operator="equal">
      <formula>"Y"</formula>
    </cfRule>
  </conditionalFormatting>
  <conditionalFormatting sqref="J49:J54">
    <cfRule type="cellIs" dxfId="21" priority="1" operator="equal">
      <formula>"N"</formula>
    </cfRule>
    <cfRule type="cellIs" dxfId="20" priority="2" operator="equal">
      <formula>"Y"</formula>
    </cfRule>
  </conditionalFormatting>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2D6B11D5-3825-4795-8913-743531D173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2016</vt:lpstr>
      <vt:lpstr>2017</vt:lpstr>
      <vt:lpstr>2018</vt:lpstr>
      <vt:lpstr>2019</vt:lpstr>
      <vt:lpstr>2020</vt:lpstr>
      <vt:lpstr>评估计划</vt:lpstr>
      <vt:lpstr>评估计划-New</vt:lpstr>
      <vt:lpstr>评估计划-New-2</vt:lpstr>
      <vt:lpstr>评估计划-Old2</vt:lpstr>
      <vt:lpstr>Temp</vt:lpstr>
      <vt:lpstr>评估计划-old</vt:lpstr>
      <vt:lpstr>Open</vt:lpstr>
      <vt:lpstr>我的评估</vt:lpstr>
      <vt:lpstr>Sheet2</vt:lpstr>
      <vt:lpstr>Sheet3</vt:lpstr>
      <vt:lpstr>Appraisal Registration Site</vt:lpstr>
      <vt:lpstr>Sheet4</vt:lpstr>
      <vt:lpstr>Sheet1</vt:lpstr>
      <vt:lpstr>'2016'!Print_Area</vt:lpstr>
      <vt:lpstr>'2017'!Print_Area</vt:lpstr>
      <vt:lpstr>'2018'!Print_Area</vt:lpstr>
      <vt:lpstr>'2019'!Print_Area</vt:lpstr>
      <vt:lpstr>'2020'!Print_Area</vt:lpstr>
      <vt:lpstr>'2016'!Print_Titles</vt:lpstr>
      <vt:lpstr>'2017'!Print_Titles</vt:lpstr>
      <vt:lpstr>'2018'!Print_Titles</vt:lpstr>
      <vt:lpstr>'2019'!Print_Titles</vt:lpstr>
      <vt:lpstr>'2020'!Print_Titles</vt:lpstr>
      <vt:lpstr>'2017'!Year</vt:lpstr>
      <vt:lpstr>'2018'!Year</vt:lpstr>
      <vt:lpstr>'2019'!Year</vt:lpstr>
      <vt:lpstr>'2020'!Year</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Shirley</dc:creator>
  <cp:keywords/>
  <cp:lastModifiedBy>Sam Gao</cp:lastModifiedBy>
  <cp:lastPrinted>2018-08-04T14:28:48Z</cp:lastPrinted>
  <dcterms:created xsi:type="dcterms:W3CDTF">2016-07-08T15:51:57Z</dcterms:created>
  <dcterms:modified xsi:type="dcterms:W3CDTF">2020-06-24T06:18:25Z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TC029300229991</vt:lpwstr>
  </property>
  <property fmtid="{D5CDD505-2E9C-101B-9397-08002B2CF9AE}" pid="3" name="{A44787D4-0540-4523-9961-78E4036D8C6D}">
    <vt:lpwstr>{2C98F9B7-4ABE-4718-8EDB-2A9E9B5B855F}</vt:lpwstr>
  </property>
</Properties>
</file>