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Arduino\MCP2515\docs\"/>
    </mc:Choice>
  </mc:AlternateContent>
  <bookViews>
    <workbookView xWindow="0" yWindow="0" windowWidth="43650" windowHeight="8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1" l="1"/>
  <c r="T19" i="1" s="1"/>
  <c r="R17" i="1"/>
  <c r="X8" i="1" s="1"/>
  <c r="M12" i="1"/>
  <c r="V17" i="1" l="1"/>
  <c r="T17" i="1"/>
  <c r="V19" i="1"/>
  <c r="Q8" i="1"/>
  <c r="T8" i="1"/>
  <c r="W8" i="1"/>
  <c r="R8" i="1"/>
  <c r="S8" i="1"/>
  <c r="U8" i="1"/>
  <c r="V8" i="1"/>
  <c r="V10" i="1" l="1"/>
  <c r="R10" i="1"/>
  <c r="Q10" i="1"/>
  <c r="X10" i="1"/>
  <c r="W10" i="1"/>
  <c r="M9" i="1"/>
  <c r="M14" i="1" l="1"/>
  <c r="D17" i="1" s="1"/>
  <c r="G12" i="1" l="1"/>
  <c r="G14" i="1"/>
  <c r="G13" i="1"/>
  <c r="G11" i="1"/>
  <c r="M10" i="1" s="1"/>
  <c r="R15" i="1"/>
  <c r="T15" i="1" l="1"/>
  <c r="V15" i="1"/>
  <c r="W6" i="1"/>
  <c r="V6" i="1"/>
  <c r="U6" i="1"/>
  <c r="S6" i="1"/>
  <c r="R6" i="1"/>
  <c r="Q6" i="1"/>
  <c r="X6" i="1"/>
  <c r="T6" i="1"/>
  <c r="M13" i="1"/>
</calcChain>
</file>

<file path=xl/sharedStrings.xml><?xml version="1.0" encoding="utf-8"?>
<sst xmlns="http://schemas.openxmlformats.org/spreadsheetml/2006/main" count="90" uniqueCount="74">
  <si>
    <t>BitTime Calculator</t>
  </si>
  <si>
    <t>(0 - 63)</t>
  </si>
  <si>
    <r>
      <t>Time Quanta T</t>
    </r>
    <r>
      <rPr>
        <vertAlign val="subscript"/>
        <sz val="11"/>
        <color theme="1"/>
        <rFont val="Calibri"/>
        <family val="2"/>
        <scheme val="minor"/>
      </rPr>
      <t>Q</t>
    </r>
  </si>
  <si>
    <t>ns</t>
  </si>
  <si>
    <t>Baudrate</t>
  </si>
  <si>
    <t>kB</t>
  </si>
  <si>
    <t>max. Bittime</t>
  </si>
  <si>
    <t>(min. 1; max. 8)</t>
  </si>
  <si>
    <t>(min. 2; max. 8)</t>
  </si>
  <si>
    <t>CNF1</t>
  </si>
  <si>
    <t>CNF2</t>
  </si>
  <si>
    <t>CNF3</t>
  </si>
  <si>
    <t>calc. Bittime</t>
  </si>
  <si>
    <t>PS2 &gt; SJW</t>
  </si>
  <si>
    <t>Sample Point</t>
  </si>
  <si>
    <t>%</t>
  </si>
  <si>
    <t>tprop</t>
  </si>
  <si>
    <t>(1 - 4)</t>
  </si>
  <si>
    <r>
      <t xml:space="preserve">PropSeg + PS1 </t>
    </r>
    <r>
      <rPr>
        <sz val="9"/>
        <color rgb="FF000000"/>
        <rFont val="Symbol"/>
        <family val="1"/>
        <charset val="2"/>
      </rPr>
      <t xml:space="preserve">&gt;= </t>
    </r>
    <r>
      <rPr>
        <sz val="9"/>
        <color rgb="FF000000"/>
        <rFont val="Arial"/>
        <family val="2"/>
      </rPr>
      <t>t</t>
    </r>
    <r>
      <rPr>
        <sz val="7"/>
        <color rgb="FF000000"/>
        <rFont val="Arial"/>
        <family val="2"/>
      </rPr>
      <t>PROP</t>
    </r>
  </si>
  <si>
    <r>
      <t xml:space="preserve">PropSeg + PS1 </t>
    </r>
    <r>
      <rPr>
        <sz val="9"/>
        <color rgb="FF000000"/>
        <rFont val="Symbol"/>
        <family val="1"/>
        <charset val="2"/>
      </rPr>
      <t xml:space="preserve">&gt;= </t>
    </r>
    <r>
      <rPr>
        <sz val="9"/>
        <color rgb="FF000000"/>
        <rFont val="Arial"/>
        <family val="2"/>
      </rPr>
      <t>PS2</t>
    </r>
  </si>
  <si>
    <t>Requirements for BitTimeSegments</t>
  </si>
  <si>
    <t>Typically</t>
  </si>
  <si>
    <t>(60 - 70)</t>
  </si>
  <si>
    <r>
      <t>(2* 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)</t>
    </r>
  </si>
  <si>
    <t>DEC</t>
  </si>
  <si>
    <t>BIN</t>
  </si>
  <si>
    <t>HEX</t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</si>
  <si>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SyncSeg</t>
    </r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</si>
  <si>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PropSeg</t>
    </r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</si>
  <si>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PhaseSeg1</t>
    </r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</si>
  <si>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PhaseSeg2</t>
    </r>
    <r>
      <rPr>
        <sz val="11"/>
        <color theme="1"/>
        <rFont val="Calibri"/>
        <family val="2"/>
        <scheme val="minor"/>
      </rPr>
      <t/>
    </r>
  </si>
  <si>
    <t>Time Quantas TQ per Segment</t>
  </si>
  <si>
    <t>Time per Segment</t>
  </si>
  <si>
    <t>Baud Rate Prescaler</t>
  </si>
  <si>
    <t>manual adaptation</t>
  </si>
  <si>
    <t>Register-Values for the MCP2515</t>
  </si>
  <si>
    <t>Required Inputs</t>
  </si>
  <si>
    <t>Outputs</t>
  </si>
  <si>
    <t>Controller Clock-Frequency</t>
  </si>
  <si>
    <t>Choose a reasonable value.</t>
  </si>
  <si>
    <t>MHz</t>
  </si>
  <si>
    <t>Choose the Value of the used Oscillator (1 - 40 MHz).</t>
  </si>
  <si>
    <t>Requirements</t>
  </si>
  <si>
    <t>Bittime</t>
  </si>
  <si>
    <t>PS2 Bit Time Length (BTLMODE)</t>
  </si>
  <si>
    <t>1 = Length of PS2 is determined by the PHSEG2[2:0] bits of CNF3
0 = Length of PS2 is the greater of PS1 and IPT (2 TQs)</t>
  </si>
  <si>
    <t>Sample Point Configuration (SAM)</t>
  </si>
  <si>
    <t>1 = Bus line is sampled three times at the sample point
0 = Bus line is sampled once at the sample point</t>
  </si>
  <si>
    <t>Register-Setting</t>
  </si>
  <si>
    <t xml:space="preserve">SJW1 </t>
  </si>
  <si>
    <t xml:space="preserve">SJW0 </t>
  </si>
  <si>
    <t xml:space="preserve">BRP5 </t>
  </si>
  <si>
    <t xml:space="preserve">BRP4 </t>
  </si>
  <si>
    <t xml:space="preserve">BRP3 </t>
  </si>
  <si>
    <t xml:space="preserve">BRP2 </t>
  </si>
  <si>
    <t xml:space="preserve">BRP1 </t>
  </si>
  <si>
    <t>BRP0</t>
  </si>
  <si>
    <t xml:space="preserve">BTLMODE </t>
  </si>
  <si>
    <t xml:space="preserve">SAM </t>
  </si>
  <si>
    <t xml:space="preserve">PHSEG1[2:0] </t>
  </si>
  <si>
    <t xml:space="preserve">PRSEG2 </t>
  </si>
  <si>
    <t xml:space="preserve">PRSEG1 </t>
  </si>
  <si>
    <t>PRSEG0</t>
  </si>
  <si>
    <t xml:space="preserve">SOF </t>
  </si>
  <si>
    <t xml:space="preserve">WAKFIL </t>
  </si>
  <si>
    <t xml:space="preserve">— </t>
  </si>
  <si>
    <t>PHSEG2[2:0]</t>
  </si>
  <si>
    <t>1 = Wake-up filter is enabled
0 = Wake-up filter is disabled</t>
  </si>
  <si>
    <t>Start-of-Frame signal (SOF)</t>
  </si>
  <si>
    <t>Wake-up Filter (WAKFIL)</t>
  </si>
  <si>
    <t>optional Inputs</t>
  </si>
  <si>
    <t>Synchronization Jump Width (SJW)</t>
  </si>
  <si>
    <t>calculated BaudRate Prescaler</t>
  </si>
  <si>
    <t>If CLKEN (CANCTRL[2]) = 1:
1 = CLKOUT pin is enabled for SOF signal
0 = CLKOUT pin is enabled for clock out function
If CLKEN (CANCTRL[2]) = 0: Bit is don’t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</si>
</sst>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Symbol"/>
      <family val="1"/>
      <charset val="2"/>
    </font>
    <font>
      <sz val="7"/>
      <color rgb="FF00000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double">
        <color auto="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thick">
        <color theme="4" tint="0.499984740745262"/>
      </top>
      <bottom/>
      <diagonal/>
    </border>
    <border>
      <left/>
      <right style="medium">
        <color rgb="FFFF0000"/>
      </right>
      <top style="thick">
        <color theme="4" tint="0.499984740745262"/>
      </top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 style="double">
        <color auto="1"/>
      </left>
      <right/>
      <top/>
      <bottom style="thick">
        <color theme="4" tint="0.499984740745262"/>
      </bottom>
      <diagonal/>
    </border>
    <border>
      <left/>
      <right style="double">
        <color auto="1"/>
      </right>
      <top/>
      <bottom style="thick">
        <color theme="4" tint="0.499984740745262"/>
      </bottom>
      <diagonal/>
    </border>
    <border>
      <left style="double">
        <color auto="1"/>
      </left>
      <right/>
      <top/>
      <bottom style="medium">
        <color theme="4" tint="0.39997558519241921"/>
      </bottom>
      <diagonal/>
    </border>
    <border>
      <left/>
      <right style="double">
        <color auto="1"/>
      </right>
      <top/>
      <bottom style="medium">
        <color theme="4" tint="0.3999755851924192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theme="4" tint="0.39997558519241921"/>
      </top>
      <bottom/>
      <diagonal/>
    </border>
    <border>
      <left style="medium">
        <color rgb="FFFF0000"/>
      </left>
      <right style="medium">
        <color rgb="FFFF0000"/>
      </right>
      <top style="thick">
        <color theme="4" tint="0.499984740745262"/>
      </top>
      <bottom style="medium">
        <color rgb="FFFF0000"/>
      </bottom>
      <diagonal/>
    </border>
    <border>
      <left/>
      <right style="double">
        <color auto="1"/>
      </right>
      <top style="thick">
        <color theme="4" tint="0.499984740745262"/>
      </top>
      <bottom/>
      <diagonal/>
    </border>
    <border>
      <left style="double">
        <color auto="1"/>
      </left>
      <right/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double">
        <color auto="1"/>
      </right>
      <top style="medium">
        <color indexed="64"/>
      </top>
      <bottom style="medium">
        <color theme="4" tint="0.39997558519241921"/>
      </bottom>
      <diagonal/>
    </border>
    <border>
      <left style="double">
        <color auto="1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theme="4" tint="0.39997558519241921"/>
      </top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  <xf numFmtId="0" fontId="9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" fillId="11" borderId="0" applyNumberFormat="0" applyBorder="0" applyAlignment="0" applyProtection="0"/>
  </cellStyleXfs>
  <cellXfs count="119">
    <xf numFmtId="0" fontId="0" fillId="0" borderId="0" xfId="0"/>
    <xf numFmtId="0" fontId="0" fillId="0" borderId="0" xfId="0" applyBorder="1"/>
    <xf numFmtId="3" fontId="0" fillId="0" borderId="0" xfId="0" applyNumberFormat="1" applyBorder="1" applyProtection="1"/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/>
    <xf numFmtId="0" fontId="0" fillId="0" borderId="15" xfId="0" applyBorder="1"/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3" fontId="0" fillId="0" borderId="7" xfId="0" applyNumberFormat="1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" fillId="0" borderId="1" xfId="2" applyAlignment="1" applyProtection="1">
      <alignment horizontal="center"/>
    </xf>
    <xf numFmtId="0" fontId="7" fillId="0" borderId="10" xfId="3" applyBorder="1" applyAlignment="1" applyProtection="1">
      <alignment horizontal="center"/>
    </xf>
    <xf numFmtId="0" fontId="7" fillId="0" borderId="11" xfId="3" applyBorder="1" applyAlignment="1" applyProtection="1">
      <alignment horizontal="center"/>
    </xf>
    <xf numFmtId="0" fontId="7" fillId="0" borderId="2" xfId="3" applyBorder="1" applyAlignment="1" applyProtection="1">
      <alignment horizontal="center"/>
    </xf>
    <xf numFmtId="0" fontId="7" fillId="0" borderId="12" xfId="3" applyBorder="1" applyAlignment="1" applyProtection="1">
      <alignment horizontal="center"/>
    </xf>
    <xf numFmtId="0" fontId="7" fillId="0" borderId="2" xfId="3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0" xfId="0" applyProtection="1"/>
    <xf numFmtId="0" fontId="0" fillId="0" borderId="8" xfId="0" applyBorder="1" applyAlignment="1" applyProtection="1">
      <alignment horizontal="left"/>
    </xf>
    <xf numFmtId="0" fontId="8" fillId="0" borderId="13" xfId="4" applyBorder="1" applyAlignment="1" applyProtection="1">
      <alignment horizontal="center"/>
    </xf>
    <xf numFmtId="0" fontId="8" fillId="0" borderId="3" xfId="4" applyBorder="1" applyAlignment="1" applyProtection="1">
      <alignment horizontal="center"/>
    </xf>
    <xf numFmtId="0" fontId="8" fillId="0" borderId="19" xfId="4" applyBorder="1" applyAlignment="1" applyProtection="1">
      <alignment horizontal="center"/>
    </xf>
    <xf numFmtId="0" fontId="8" fillId="0" borderId="8" xfId="4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0" xfId="2" applyBorder="1" applyAlignment="1" applyProtection="1">
      <alignment horizontal="center"/>
    </xf>
    <xf numFmtId="0" fontId="0" fillId="0" borderId="5" xfId="0" applyBorder="1" applyProtection="1"/>
    <xf numFmtId="0" fontId="4" fillId="0" borderId="4" xfId="0" applyFont="1" applyBorder="1" applyAlignment="1" applyProtection="1">
      <alignment horizontal="center"/>
    </xf>
    <xf numFmtId="0" fontId="9" fillId="9" borderId="31" xfId="12" applyBorder="1" applyAlignment="1" applyProtection="1">
      <alignment horizontal="center" vertical="center"/>
    </xf>
    <xf numFmtId="0" fontId="1" fillId="8" borderId="29" xfId="11" applyBorder="1" applyAlignment="1" applyProtection="1">
      <alignment horizontal="center" wrapText="1"/>
    </xf>
    <xf numFmtId="0" fontId="0" fillId="0" borderId="0" xfId="0" applyBorder="1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5" xfId="0" applyBorder="1" applyAlignment="1" applyProtection="1"/>
    <xf numFmtId="0" fontId="4" fillId="0" borderId="0" xfId="0" applyFont="1" applyBorder="1" applyAlignment="1" applyProtection="1">
      <alignment horizontal="center"/>
    </xf>
    <xf numFmtId="0" fontId="9" fillId="9" borderId="32" xfId="12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1" fillId="8" borderId="21" xfId="11" applyBorder="1" applyAlignment="1" applyProtection="1">
      <alignment horizontal="center" wrapText="1"/>
    </xf>
    <xf numFmtId="0" fontId="1" fillId="8" borderId="22" xfId="11" applyBorder="1" applyAlignment="1" applyProtection="1">
      <alignment horizontal="center" wrapText="1"/>
    </xf>
    <xf numFmtId="0" fontId="1" fillId="8" borderId="23" xfId="11" applyBorder="1" applyAlignment="1" applyProtection="1">
      <alignment horizontal="center" wrapText="1"/>
    </xf>
    <xf numFmtId="0" fontId="0" fillId="0" borderId="26" xfId="0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/>
    </xf>
    <xf numFmtId="0" fontId="0" fillId="0" borderId="28" xfId="0" applyFont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2" fontId="0" fillId="0" borderId="0" xfId="0" applyNumberFormat="1" applyBorder="1" applyProtection="1"/>
    <xf numFmtId="0" fontId="1" fillId="4" borderId="21" xfId="7" applyBorder="1" applyAlignment="1" applyProtection="1">
      <alignment horizontal="center" wrapText="1"/>
    </xf>
    <xf numFmtId="0" fontId="1" fillId="4" borderId="22" xfId="7" applyBorder="1" applyAlignment="1" applyProtection="1">
      <alignment horizontal="center" wrapText="1"/>
    </xf>
    <xf numFmtId="0" fontId="1" fillId="4" borderId="23" xfId="7" applyBorder="1" applyAlignment="1" applyProtection="1">
      <alignment horizontal="center" wrapText="1"/>
    </xf>
    <xf numFmtId="0" fontId="8" fillId="0" borderId="33" xfId="4" applyBorder="1" applyAlignment="1" applyProtection="1">
      <alignment horizontal="center"/>
    </xf>
    <xf numFmtId="0" fontId="8" fillId="0" borderId="34" xfId="4" applyBorder="1" applyAlignment="1" applyProtection="1">
      <alignment horizontal="center"/>
    </xf>
    <xf numFmtId="0" fontId="8" fillId="0" borderId="35" xfId="4" applyBorder="1" applyAlignment="1" applyProtection="1">
      <alignment horizontal="center"/>
    </xf>
    <xf numFmtId="0" fontId="8" fillId="0" borderId="36" xfId="4" applyBorder="1" applyAlignment="1" applyProtection="1">
      <alignment horizontal="center"/>
    </xf>
    <xf numFmtId="0" fontId="8" fillId="0" borderId="37" xfId="4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4" borderId="26" xfId="7" applyBorder="1" applyAlignment="1" applyProtection="1">
      <alignment horizontal="center" wrapText="1"/>
    </xf>
    <xf numFmtId="0" fontId="1" fillId="4" borderId="27" xfId="7" applyBorder="1" applyAlignment="1" applyProtection="1">
      <alignment horizontal="center" wrapText="1"/>
    </xf>
    <xf numFmtId="0" fontId="1" fillId="4" borderId="28" xfId="7" applyBorder="1" applyAlignment="1" applyProtection="1">
      <alignment horizontal="center" wrapText="1"/>
    </xf>
    <xf numFmtId="0" fontId="0" fillId="0" borderId="38" xfId="0" applyBorder="1" applyAlignment="1" applyProtection="1">
      <alignment horizontal="right"/>
    </xf>
    <xf numFmtId="0" fontId="0" fillId="0" borderId="0" xfId="0" applyBorder="1" applyAlignment="1" applyProtection="1">
      <alignment horizontal="left"/>
    </xf>
    <xf numFmtId="4" fontId="0" fillId="0" borderId="5" xfId="0" applyNumberFormat="1" applyBorder="1" applyProtection="1"/>
    <xf numFmtId="0" fontId="0" fillId="0" borderId="39" xfId="0" applyBorder="1" applyProtection="1"/>
    <xf numFmtId="0" fontId="8" fillId="0" borderId="14" xfId="4" applyBorder="1" applyAlignment="1" applyProtection="1">
      <alignment horizontal="center"/>
    </xf>
    <xf numFmtId="0" fontId="0" fillId="0" borderId="0" xfId="0" applyFont="1" applyProtection="1"/>
    <xf numFmtId="0" fontId="0" fillId="0" borderId="5" xfId="0" applyBorder="1" applyAlignment="1" applyProtection="1">
      <alignment horizontal="right"/>
    </xf>
    <xf numFmtId="0" fontId="0" fillId="0" borderId="15" xfId="0" applyBorder="1" applyProtection="1"/>
    <xf numFmtId="3" fontId="0" fillId="0" borderId="0" xfId="1" applyNumberFormat="1" applyFont="1" applyBorder="1" applyProtection="1"/>
    <xf numFmtId="0" fontId="0" fillId="0" borderId="40" xfId="0" applyBorder="1" applyAlignment="1" applyProtection="1">
      <alignment horizontal="right"/>
    </xf>
    <xf numFmtId="0" fontId="0" fillId="0" borderId="41" xfId="0" applyBorder="1" applyAlignment="1" applyProtection="1">
      <alignment horizontal="right"/>
    </xf>
    <xf numFmtId="0" fontId="0" fillId="0" borderId="41" xfId="0" applyBorder="1" applyAlignment="1" applyProtection="1">
      <alignment horizontal="left"/>
    </xf>
    <xf numFmtId="4" fontId="0" fillId="0" borderId="42" xfId="0" applyNumberFormat="1" applyBorder="1" applyProtection="1"/>
    <xf numFmtId="0" fontId="0" fillId="0" borderId="43" xfId="0" applyBorder="1" applyProtection="1"/>
    <xf numFmtId="0" fontId="9" fillId="5" borderId="21" xfId="8" applyBorder="1" applyAlignment="1" applyProtection="1">
      <alignment horizontal="center"/>
    </xf>
    <xf numFmtId="0" fontId="9" fillId="5" borderId="22" xfId="8" applyBorder="1" applyAlignment="1" applyProtection="1">
      <alignment horizontal="center"/>
    </xf>
    <xf numFmtId="0" fontId="9" fillId="2" borderId="22" xfId="5" applyBorder="1" applyAlignment="1" applyProtection="1">
      <alignment horizontal="center"/>
    </xf>
    <xf numFmtId="0" fontId="9" fillId="10" borderId="22" xfId="13" applyBorder="1" applyAlignment="1" applyProtection="1">
      <alignment horizontal="center"/>
    </xf>
    <xf numFmtId="0" fontId="9" fillId="10" borderId="23" xfId="13" applyBorder="1" applyAlignment="1" applyProtection="1">
      <alignment horizontal="center"/>
    </xf>
    <xf numFmtId="0" fontId="9" fillId="7" borderId="47" xfId="10" applyBorder="1" applyAlignment="1" applyProtection="1">
      <alignment horizontal="center" vertical="center"/>
    </xf>
    <xf numFmtId="0" fontId="9" fillId="7" borderId="23" xfId="10" applyBorder="1" applyAlignment="1" applyProtection="1">
      <alignment horizontal="center" vertical="center"/>
    </xf>
    <xf numFmtId="0" fontId="10" fillId="6" borderId="21" xfId="9" applyFont="1" applyBorder="1" applyAlignment="1" applyProtection="1">
      <alignment horizontal="center" vertical="center"/>
    </xf>
    <xf numFmtId="0" fontId="10" fillId="6" borderId="22" xfId="9" applyFont="1" applyBorder="1" applyAlignment="1" applyProtection="1">
      <alignment horizontal="center" vertical="center"/>
    </xf>
    <xf numFmtId="0" fontId="10" fillId="3" borderId="22" xfId="6" applyFont="1" applyBorder="1" applyAlignment="1" applyProtection="1">
      <alignment horizontal="center" vertical="center"/>
    </xf>
    <xf numFmtId="0" fontId="10" fillId="11" borderId="22" xfId="14" applyFont="1" applyBorder="1" applyAlignment="1" applyProtection="1">
      <alignment horizontal="center" vertical="center"/>
    </xf>
    <xf numFmtId="0" fontId="10" fillId="11" borderId="23" xfId="14" applyFont="1" applyBorder="1" applyAlignment="1" applyProtection="1">
      <alignment horizontal="center" vertical="center"/>
    </xf>
    <xf numFmtId="0" fontId="9" fillId="7" borderId="48" xfId="10" applyBorder="1" applyAlignment="1" applyProtection="1">
      <alignment horizontal="center" vertical="center"/>
    </xf>
    <xf numFmtId="0" fontId="9" fillId="7" borderId="25" xfId="10" applyBorder="1" applyAlignment="1" applyProtection="1">
      <alignment horizontal="center" vertical="center"/>
    </xf>
    <xf numFmtId="0" fontId="10" fillId="6" borderId="24" xfId="9" applyFont="1" applyBorder="1" applyAlignment="1" applyProtection="1">
      <alignment horizontal="center" vertical="center"/>
    </xf>
    <xf numFmtId="0" fontId="10" fillId="6" borderId="20" xfId="9" applyFont="1" applyBorder="1" applyAlignment="1" applyProtection="1">
      <alignment horizontal="center" vertical="center"/>
    </xf>
    <xf numFmtId="0" fontId="10" fillId="3" borderId="20" xfId="6" applyFont="1" applyBorder="1" applyAlignment="1" applyProtection="1">
      <alignment horizontal="center" vertical="center"/>
    </xf>
    <xf numFmtId="0" fontId="10" fillId="11" borderId="20" xfId="14" applyFont="1" applyBorder="1" applyAlignment="1" applyProtection="1">
      <alignment horizontal="center" vertical="center"/>
    </xf>
    <xf numFmtId="0" fontId="10" fillId="11" borderId="25" xfId="14" applyFont="1" applyBorder="1" applyAlignment="1" applyProtection="1">
      <alignment horizontal="center" vertical="center"/>
    </xf>
    <xf numFmtId="0" fontId="0" fillId="0" borderId="44" xfId="0" applyBorder="1" applyAlignment="1" applyProtection="1">
      <alignment horizontal="right"/>
    </xf>
    <xf numFmtId="0" fontId="0" fillId="0" borderId="4" xfId="0" applyBorder="1" applyAlignment="1" applyProtection="1">
      <alignment horizontal="right"/>
    </xf>
    <xf numFmtId="0" fontId="0" fillId="0" borderId="39" xfId="0" applyBorder="1" applyAlignment="1" applyProtection="1">
      <alignment horizontal="center" vertical="center"/>
    </xf>
    <xf numFmtId="0" fontId="0" fillId="0" borderId="45" xfId="0" applyBorder="1" applyAlignment="1" applyProtection="1">
      <alignment horizontal="right"/>
    </xf>
    <xf numFmtId="0" fontId="0" fillId="0" borderId="43" xfId="0" applyBorder="1" applyAlignment="1" applyProtection="1">
      <alignment horizontal="center" vertical="center"/>
    </xf>
    <xf numFmtId="0" fontId="8" fillId="0" borderId="0" xfId="4" applyBorder="1" applyAlignment="1" applyProtection="1"/>
    <xf numFmtId="0" fontId="4" fillId="0" borderId="0" xfId="0" applyFont="1" applyBorder="1" applyAlignment="1" applyProtection="1"/>
    <xf numFmtId="0" fontId="9" fillId="7" borderId="49" xfId="10" applyBorder="1" applyAlignment="1" applyProtection="1">
      <alignment horizontal="center" vertical="center"/>
    </xf>
    <xf numFmtId="0" fontId="9" fillId="7" borderId="28" xfId="10" applyBorder="1" applyAlignment="1" applyProtection="1">
      <alignment horizontal="center" vertical="center"/>
    </xf>
    <xf numFmtId="0" fontId="10" fillId="6" borderId="26" xfId="9" applyFont="1" applyBorder="1" applyAlignment="1" applyProtection="1">
      <alignment horizontal="center" vertical="center"/>
    </xf>
    <xf numFmtId="0" fontId="10" fillId="6" borderId="27" xfId="9" applyFont="1" applyBorder="1" applyAlignment="1" applyProtection="1">
      <alignment horizontal="center" vertical="center"/>
    </xf>
    <xf numFmtId="0" fontId="10" fillId="3" borderId="27" xfId="6" applyFont="1" applyBorder="1" applyAlignment="1" applyProtection="1">
      <alignment horizontal="center" vertical="center"/>
    </xf>
    <xf numFmtId="0" fontId="10" fillId="11" borderId="27" xfId="14" applyFont="1" applyBorder="1" applyAlignment="1" applyProtection="1">
      <alignment horizontal="center" vertical="center"/>
    </xf>
    <xf numFmtId="0" fontId="10" fillId="11" borderId="28" xfId="14" applyFont="1" applyBorder="1" applyAlignment="1" applyProtection="1">
      <alignment horizontal="center" vertical="center"/>
    </xf>
    <xf numFmtId="0" fontId="0" fillId="0" borderId="0" xfId="0" applyNumberFormat="1" applyProtection="1"/>
    <xf numFmtId="0" fontId="0" fillId="0" borderId="8" xfId="0" applyBorder="1" applyAlignment="1" applyProtection="1">
      <alignment horizontal="right" vertical="center"/>
    </xf>
    <xf numFmtId="0" fontId="0" fillId="0" borderId="8" xfId="0" applyBorder="1" applyAlignment="1" applyProtection="1">
      <alignment horizontal="left" vertical="center" wrapText="1"/>
    </xf>
    <xf numFmtId="0" fontId="0" fillId="0" borderId="8" xfId="0" applyBorder="1" applyAlignment="1" applyProtection="1">
      <alignment horizontal="left" vertical="center"/>
    </xf>
    <xf numFmtId="0" fontId="0" fillId="0" borderId="18" xfId="0" applyBorder="1" applyAlignment="1" applyProtection="1">
      <alignment horizontal="left" vertical="center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horizontal="left" vertical="center"/>
    </xf>
    <xf numFmtId="0" fontId="0" fillId="0" borderId="15" xfId="0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 wrapText="1"/>
    </xf>
    <xf numFmtId="0" fontId="0" fillId="0" borderId="15" xfId="0" applyBorder="1" applyAlignment="1" applyProtection="1">
      <alignment horizontal="left" vertical="center" wrapText="1"/>
    </xf>
  </cellXfs>
  <cellStyles count="15">
    <cellStyle name="20 % - Akzent5" xfId="11" builtinId="46"/>
    <cellStyle name="20 % - Akzent6" xfId="14" builtinId="50"/>
    <cellStyle name="40 % - Akzent2" xfId="6" builtinId="35"/>
    <cellStyle name="40 % - Akzent3" xfId="7" builtinId="39"/>
    <cellStyle name="40 % - Akzent4" xfId="9" builtinId="43"/>
    <cellStyle name="60 % - Akzent5" xfId="12" builtinId="48"/>
    <cellStyle name="Akzent2" xfId="5" builtinId="33"/>
    <cellStyle name="Akzent4" xfId="8" builtinId="41"/>
    <cellStyle name="Akzent5" xfId="10" builtinId="45"/>
    <cellStyle name="Akzent6" xfId="13" builtinId="49"/>
    <cellStyle name="Komma" xfId="1" builtinId="3"/>
    <cellStyle name="Standard" xfId="0" builtinId="0"/>
    <cellStyle name="Überschrift 1" xfId="2" builtinId="16"/>
    <cellStyle name="Überschrift 2" xfId="3" builtinId="17"/>
    <cellStyle name="Überschrift 3" xfId="4" builtinId="18"/>
  </cellStyles>
  <dxfs count="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Sequence devision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1178464746802606E-2"/>
          <c:y val="0.19196665557650366"/>
          <c:w val="0.90048818897637795"/>
          <c:h val="0.7625990551181103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Tabelle1!$B$11</c:f>
              <c:strCache>
                <c:ptCount val="1"/>
                <c:pt idx="0">
                  <c:v>TQ SyncSeg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max. Bittime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Sequnces</c:v>
              </c:pt>
            </c:strLit>
          </c:cat>
          <c:val>
            <c:numRef>
              <c:f>(Tabelle1!$G$11,Tabelle1!$M$12)</c:f>
              <c:numCache>
                <c:formatCode>#,##0</c:formatCode>
                <c:ptCount val="2"/>
                <c:pt idx="0" formatCode="#,##0.00">
                  <c:v>250</c:v>
                </c:pt>
                <c:pt idx="1">
                  <c:v>2000</c:v>
                </c:pt>
              </c:numCache>
            </c:numRef>
          </c:val>
        </c:ser>
        <c:ser>
          <c:idx val="1"/>
          <c:order val="1"/>
          <c:tx>
            <c:strRef>
              <c:f>Tabelle1!$B$12</c:f>
              <c:strCache>
                <c:ptCount val="1"/>
                <c:pt idx="0">
                  <c:v>TQ PropSeg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Sequnces</c:v>
              </c:pt>
            </c:strLit>
          </c:cat>
          <c:val>
            <c:numRef>
              <c:f>Tabelle1!$G$12</c:f>
              <c:numCache>
                <c:formatCode>#,##0.00</c:formatCode>
                <c:ptCount val="1"/>
                <c:pt idx="0">
                  <c:v>500</c:v>
                </c:pt>
              </c:numCache>
            </c:numRef>
          </c:val>
        </c:ser>
        <c:ser>
          <c:idx val="2"/>
          <c:order val="2"/>
          <c:tx>
            <c:strRef>
              <c:f>Tabelle1!$B$13</c:f>
              <c:strCache>
                <c:ptCount val="1"/>
                <c:pt idx="0">
                  <c:v>TQ PhaseSeg1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Sequnces</c:v>
              </c:pt>
            </c:strLit>
          </c:cat>
          <c:val>
            <c:numRef>
              <c:f>Tabelle1!$G$13</c:f>
              <c:numCache>
                <c:formatCode>#,##0.00</c:formatCode>
                <c:ptCount val="1"/>
                <c:pt idx="0">
                  <c:v>500</c:v>
                </c:pt>
              </c:numCache>
            </c:numRef>
          </c:val>
        </c:ser>
        <c:ser>
          <c:idx val="3"/>
          <c:order val="3"/>
          <c:tx>
            <c:strRef>
              <c:f>Tabelle1!$B$14</c:f>
              <c:strCache>
                <c:ptCount val="1"/>
                <c:pt idx="0">
                  <c:v>TQ PhaseSeg2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Sequnces</c:v>
              </c:pt>
            </c:strLit>
          </c:cat>
          <c:val>
            <c:numRef>
              <c:f>Tabelle1!$G$14</c:f>
              <c:numCache>
                <c:formatCode>#,##0.00</c:formatCode>
                <c:ptCount val="1"/>
                <c:pt idx="0">
                  <c:v>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4511232"/>
        <c:axId val="874512320"/>
      </c:barChart>
      <c:catAx>
        <c:axId val="874511232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one"/>
        <c:crossAx val="874512320"/>
        <c:crosses val="max"/>
        <c:auto val="1"/>
        <c:lblAlgn val="ctr"/>
        <c:lblOffset val="100"/>
        <c:noMultiLvlLbl val="0"/>
      </c:catAx>
      <c:valAx>
        <c:axId val="87451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451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34021775238425E-2"/>
          <c:y val="0.53666603674540669"/>
          <c:w val="0.8999999734881553"/>
          <c:h val="9.0000629921259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15</xdr:row>
      <xdr:rowOff>9525</xdr:rowOff>
    </xdr:from>
    <xdr:to>
      <xdr:col>14</xdr:col>
      <xdr:colOff>742950</xdr:colOff>
      <xdr:row>26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D4" sqref="D4"/>
    </sheetView>
  </sheetViews>
  <sheetFormatPr baseColWidth="10" defaultRowHeight="15" x14ac:dyDescent="0.25"/>
  <cols>
    <col min="9" max="9" width="12" customWidth="1"/>
    <col min="11" max="11" width="11.42578125" style="4"/>
    <col min="12" max="14" width="11.42578125" style="1"/>
    <col min="15" max="15" width="11.42578125" style="5"/>
  </cols>
  <sheetData>
    <row r="1" spans="1:24" ht="15.75" customHeight="1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6.5" customHeight="1" thickTop="1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8.75" thickTop="1" thickBot="1" x14ac:dyDescent="0.35">
      <c r="A3" s="14" t="s">
        <v>36</v>
      </c>
      <c r="B3" s="14"/>
      <c r="C3" s="14"/>
      <c r="D3" s="14"/>
      <c r="E3" s="14"/>
      <c r="F3" s="14"/>
      <c r="G3" s="14"/>
      <c r="H3" s="14"/>
      <c r="I3" s="14"/>
      <c r="J3" s="14"/>
      <c r="K3" s="15" t="s">
        <v>42</v>
      </c>
      <c r="L3" s="16"/>
      <c r="M3" s="16"/>
      <c r="N3" s="16"/>
      <c r="O3" s="17"/>
      <c r="P3" s="18" t="s">
        <v>37</v>
      </c>
      <c r="Q3" s="18"/>
      <c r="R3" s="18"/>
      <c r="S3" s="18"/>
      <c r="T3" s="18"/>
      <c r="U3" s="18"/>
      <c r="V3" s="18"/>
      <c r="W3" s="18"/>
      <c r="X3" s="18"/>
    </row>
    <row r="4" spans="1:24" ht="16.5" thickTop="1" thickBot="1" x14ac:dyDescent="0.3">
      <c r="A4" s="19" t="s">
        <v>4</v>
      </c>
      <c r="B4" s="19"/>
      <c r="C4" s="20"/>
      <c r="D4" s="8">
        <v>500</v>
      </c>
      <c r="E4" s="21" t="s">
        <v>5</v>
      </c>
      <c r="F4" s="22" t="s">
        <v>39</v>
      </c>
      <c r="G4" s="22"/>
      <c r="H4" s="22"/>
      <c r="I4" s="21"/>
      <c r="J4" s="21"/>
      <c r="K4" s="23" t="s">
        <v>20</v>
      </c>
      <c r="L4" s="24"/>
      <c r="M4" s="24"/>
      <c r="N4" s="24"/>
      <c r="O4" s="24"/>
      <c r="P4" s="25" t="s">
        <v>48</v>
      </c>
      <c r="Q4" s="26"/>
      <c r="R4" s="26"/>
      <c r="S4" s="26"/>
      <c r="T4" s="26"/>
      <c r="U4" s="26"/>
      <c r="V4" s="26"/>
      <c r="W4" s="26"/>
      <c r="X4" s="26"/>
    </row>
    <row r="5" spans="1:24" ht="20.25" thickBot="1" x14ac:dyDescent="0.35">
      <c r="A5" s="21"/>
      <c r="B5" s="21"/>
      <c r="C5" s="21"/>
      <c r="D5" s="27"/>
      <c r="E5" s="21"/>
      <c r="F5" s="28"/>
      <c r="G5" s="28"/>
      <c r="H5" s="28"/>
      <c r="I5" s="28"/>
      <c r="J5" s="28"/>
      <c r="K5" s="29"/>
      <c r="L5" s="30" t="s">
        <v>19</v>
      </c>
      <c r="M5" s="30"/>
      <c r="N5" s="30"/>
      <c r="O5" s="6"/>
      <c r="P5" s="31" t="s">
        <v>9</v>
      </c>
      <c r="Q5" s="32" t="s">
        <v>49</v>
      </c>
      <c r="R5" s="32" t="s">
        <v>50</v>
      </c>
      <c r="S5" s="32" t="s">
        <v>51</v>
      </c>
      <c r="T5" s="32" t="s">
        <v>52</v>
      </c>
      <c r="U5" s="32" t="s">
        <v>53</v>
      </c>
      <c r="V5" s="32" t="s">
        <v>54</v>
      </c>
      <c r="W5" s="32" t="s">
        <v>55</v>
      </c>
      <c r="X5" s="32" t="s">
        <v>56</v>
      </c>
    </row>
    <row r="6" spans="1:24" ht="15.75" thickBot="1" x14ac:dyDescent="0.3">
      <c r="A6" s="33" t="s">
        <v>38</v>
      </c>
      <c r="B6" s="33"/>
      <c r="C6" s="33"/>
      <c r="D6" s="10">
        <v>8</v>
      </c>
      <c r="E6" s="21" t="s">
        <v>40</v>
      </c>
      <c r="F6" s="34" t="s">
        <v>41</v>
      </c>
      <c r="G6" s="34"/>
      <c r="H6" s="34"/>
      <c r="I6" s="34"/>
      <c r="J6" s="34"/>
      <c r="K6" s="35"/>
      <c r="L6" s="36" t="s">
        <v>18</v>
      </c>
      <c r="M6" s="36"/>
      <c r="N6" s="36"/>
      <c r="O6" s="6"/>
      <c r="P6" s="37"/>
      <c r="Q6" s="38" t="str">
        <f>DEC2BIN(_xlfn.BITRSHIFT(_xlfn.BITAND($R$15,128),7),1)</f>
        <v>0</v>
      </c>
      <c r="R6" s="38" t="str">
        <f>DEC2BIN(_xlfn.BITRSHIFT(_xlfn.BITAND($R$15,64),6),1)</f>
        <v>1</v>
      </c>
      <c r="S6" s="38" t="str">
        <f>DEC2BIN(_xlfn.BITRSHIFT(_xlfn.BITAND($R$15,32),5),1)</f>
        <v>0</v>
      </c>
      <c r="T6" s="38" t="str">
        <f>DEC2BIN(_xlfn.BITRSHIFT(_xlfn.BITAND($R$15,16),4),1)</f>
        <v>0</v>
      </c>
      <c r="U6" s="38" t="str">
        <f>DEC2BIN(_xlfn.BITRSHIFT(_xlfn.BITAND($R$15,8),3),1)</f>
        <v>0</v>
      </c>
      <c r="V6" s="38" t="str">
        <f>DEC2BIN(_xlfn.BITRSHIFT(_xlfn.BITAND($R$15,4),2),1)</f>
        <v>0</v>
      </c>
      <c r="W6" s="38" t="str">
        <f>DEC2BIN(_xlfn.BITRSHIFT(_xlfn.BITAND($R$15,2),1),1)</f>
        <v>0</v>
      </c>
      <c r="X6" s="38" t="str">
        <f>DEC2BIN(_xlfn.BITRSHIFT(_xlfn.BITAND($R$15,1),0),1)</f>
        <v>0</v>
      </c>
    </row>
    <row r="7" spans="1:24" ht="20.25" thickBot="1" x14ac:dyDescent="0.35">
      <c r="A7" s="39" t="s">
        <v>71</v>
      </c>
      <c r="B7" s="39"/>
      <c r="C7" s="39"/>
      <c r="D7" s="3">
        <v>2</v>
      </c>
      <c r="E7" s="21" t="s">
        <v>17</v>
      </c>
      <c r="F7" s="28"/>
      <c r="G7" s="28"/>
      <c r="H7" s="28"/>
      <c r="I7" s="28"/>
      <c r="J7" s="28"/>
      <c r="K7" s="29"/>
      <c r="L7" s="36" t="s">
        <v>13</v>
      </c>
      <c r="M7" s="36"/>
      <c r="N7" s="36"/>
      <c r="O7" s="6"/>
      <c r="P7" s="31" t="s">
        <v>10</v>
      </c>
      <c r="Q7" s="32" t="s">
        <v>57</v>
      </c>
      <c r="R7" s="32" t="s">
        <v>58</v>
      </c>
      <c r="S7" s="40" t="s">
        <v>59</v>
      </c>
      <c r="T7" s="41"/>
      <c r="U7" s="42"/>
      <c r="V7" s="32" t="s">
        <v>60</v>
      </c>
      <c r="W7" s="32" t="s">
        <v>61</v>
      </c>
      <c r="X7" s="32" t="s">
        <v>62</v>
      </c>
    </row>
    <row r="8" spans="1:24" ht="20.25" thickBot="1" x14ac:dyDescent="0.35">
      <c r="A8" s="28"/>
      <c r="B8" s="28"/>
      <c r="C8" s="28"/>
      <c r="D8" s="28"/>
      <c r="E8" s="28"/>
      <c r="F8" s="28"/>
      <c r="G8" s="28"/>
      <c r="H8" s="28"/>
      <c r="I8" s="28"/>
      <c r="J8" s="28"/>
      <c r="K8" s="23" t="s">
        <v>21</v>
      </c>
      <c r="L8" s="24"/>
      <c r="M8" s="24"/>
      <c r="N8" s="24"/>
      <c r="O8" s="24"/>
      <c r="P8" s="37"/>
      <c r="Q8" s="38" t="str">
        <f>DEC2BIN(_xlfn.BITRSHIFT(_xlfn.BITAND($R$17,128),7),1)</f>
        <v>1</v>
      </c>
      <c r="R8" s="38" t="str">
        <f>DEC2BIN(_xlfn.BITRSHIFT(_xlfn.BITAND($R$17,64),6),1)</f>
        <v>0</v>
      </c>
      <c r="S8" s="43" t="str">
        <f>DEC2BIN(_xlfn.BITRSHIFT(_xlfn.BITAND($R$17,32),5),1)</f>
        <v>0</v>
      </c>
      <c r="T8" s="44" t="str">
        <f>DEC2BIN(_xlfn.BITRSHIFT(_xlfn.BITAND($R$17,16),4),1)</f>
        <v>0</v>
      </c>
      <c r="U8" s="45" t="str">
        <f>DEC2BIN(_xlfn.BITRSHIFT(_xlfn.BITAND($R$17,8),3),1)</f>
        <v>1</v>
      </c>
      <c r="V8" s="38" t="str">
        <f>DEC2BIN(_xlfn.BITRSHIFT(_xlfn.BITAND($R$17,4),2),1)</f>
        <v>0</v>
      </c>
      <c r="W8" s="38" t="str">
        <f>DEC2BIN(_xlfn.BITRSHIFT(_xlfn.BITAND($R$17,2),1),1)</f>
        <v>0</v>
      </c>
      <c r="X8" s="38" t="str">
        <f>DEC2BIN(_xlfn.BITRSHIFT(_xlfn.BITAND($R$17,1),0),1)</f>
        <v>1</v>
      </c>
    </row>
    <row r="9" spans="1:24" ht="20.25" thickBot="1" x14ac:dyDescent="0.35">
      <c r="A9" s="28"/>
      <c r="B9" s="28"/>
      <c r="C9" s="28"/>
      <c r="D9" s="28"/>
      <c r="E9" s="28"/>
      <c r="F9" s="28"/>
      <c r="G9" s="28"/>
      <c r="H9" s="28"/>
      <c r="I9" s="28"/>
      <c r="J9" s="28"/>
      <c r="K9" s="46" t="s">
        <v>14</v>
      </c>
      <c r="L9" s="47"/>
      <c r="M9" s="48">
        <f>(SUM(D11:D13)/SUM(D11:D14))*100</f>
        <v>62.5</v>
      </c>
      <c r="N9" s="6" t="s">
        <v>15</v>
      </c>
      <c r="O9" s="6" t="s">
        <v>22</v>
      </c>
      <c r="P9" s="31" t="s">
        <v>11</v>
      </c>
      <c r="Q9" s="32" t="s">
        <v>63</v>
      </c>
      <c r="R9" s="32" t="s">
        <v>64</v>
      </c>
      <c r="S9" s="49" t="s">
        <v>65</v>
      </c>
      <c r="T9" s="50" t="s">
        <v>65</v>
      </c>
      <c r="U9" s="51" t="s">
        <v>65</v>
      </c>
      <c r="V9" s="40" t="s">
        <v>66</v>
      </c>
      <c r="W9" s="41"/>
      <c r="X9" s="42"/>
    </row>
    <row r="10" spans="1:24" ht="21" thickBot="1" x14ac:dyDescent="0.4">
      <c r="A10" s="21"/>
      <c r="B10" s="52" t="s">
        <v>31</v>
      </c>
      <c r="C10" s="53"/>
      <c r="D10" s="53"/>
      <c r="E10" s="53"/>
      <c r="F10" s="54"/>
      <c r="G10" s="55" t="s">
        <v>32</v>
      </c>
      <c r="H10" s="56"/>
      <c r="I10" s="28"/>
      <c r="J10" s="28"/>
      <c r="K10" s="57" t="s">
        <v>16</v>
      </c>
      <c r="L10" s="58"/>
      <c r="M10" s="2">
        <f>2*G11</f>
        <v>500</v>
      </c>
      <c r="N10" s="6" t="s">
        <v>3</v>
      </c>
      <c r="O10" s="6" t="s">
        <v>23</v>
      </c>
      <c r="P10" s="37"/>
      <c r="Q10" s="38" t="str">
        <f>DEC2BIN(_xlfn.BITRSHIFT(_xlfn.BITAND($R$19,128),7),1)</f>
        <v>0</v>
      </c>
      <c r="R10" s="38" t="str">
        <f>DEC2BIN(_xlfn.BITRSHIFT(_xlfn.BITAND($R$19,64),6),1)</f>
        <v>0</v>
      </c>
      <c r="S10" s="59" t="s">
        <v>65</v>
      </c>
      <c r="T10" s="60" t="s">
        <v>65</v>
      </c>
      <c r="U10" s="61" t="s">
        <v>65</v>
      </c>
      <c r="V10" s="43" t="str">
        <f>DEC2BIN(_xlfn.BITRSHIFT(_xlfn.BITAND($R$19,4),2),1)</f>
        <v>0</v>
      </c>
      <c r="W10" s="44" t="str">
        <f>DEC2BIN(_xlfn.BITRSHIFT(_xlfn.BITAND($R$19,2),1),1)</f>
        <v>1</v>
      </c>
      <c r="X10" s="45" t="str">
        <f>DEC2BIN(_xlfn.BITRSHIFT(_xlfn.BITAND($R$19,1),0),1)</f>
        <v>0</v>
      </c>
    </row>
    <row r="11" spans="1:24" ht="21" thickBot="1" x14ac:dyDescent="0.4">
      <c r="A11" s="28"/>
      <c r="B11" s="62" t="s">
        <v>27</v>
      </c>
      <c r="C11" s="33"/>
      <c r="D11" s="7">
        <v>1</v>
      </c>
      <c r="E11" s="63"/>
      <c r="F11" s="63"/>
      <c r="G11" s="64">
        <f>((D11*2*($D$17+$D$18+1))/($D$6*1000000))*1000000000</f>
        <v>250</v>
      </c>
      <c r="H11" s="65" t="s">
        <v>3</v>
      </c>
      <c r="I11" s="28"/>
      <c r="J11" s="28"/>
      <c r="K11" s="23" t="s">
        <v>43</v>
      </c>
      <c r="L11" s="24"/>
      <c r="M11" s="24"/>
      <c r="N11" s="24"/>
      <c r="O11" s="66"/>
      <c r="P11" s="67"/>
      <c r="Q11" s="67"/>
      <c r="R11" s="67"/>
      <c r="S11" s="67"/>
      <c r="T11" s="67"/>
      <c r="U11" s="67"/>
      <c r="V11" s="67"/>
      <c r="W11" s="67"/>
      <c r="X11" s="67"/>
    </row>
    <row r="12" spans="1:24" ht="21" thickBot="1" x14ac:dyDescent="0.4">
      <c r="A12" s="28"/>
      <c r="B12" s="62" t="s">
        <v>28</v>
      </c>
      <c r="C12" s="33"/>
      <c r="D12" s="3">
        <v>2</v>
      </c>
      <c r="E12" s="63" t="s">
        <v>7</v>
      </c>
      <c r="F12" s="63"/>
      <c r="G12" s="64">
        <f>((D12*2*($D$17+$D$18+1))/($D$6*1000000))*1000000000</f>
        <v>500</v>
      </c>
      <c r="H12" s="65" t="s">
        <v>3</v>
      </c>
      <c r="I12" s="28"/>
      <c r="J12" s="28"/>
      <c r="K12" s="68" t="s">
        <v>6</v>
      </c>
      <c r="L12" s="33"/>
      <c r="M12" s="2">
        <f>IF(D4&gt;0,(1/(D4*1000))*1000*1000*1000,0)</f>
        <v>2000</v>
      </c>
      <c r="N12" s="6" t="s">
        <v>3</v>
      </c>
      <c r="O12" s="69"/>
      <c r="P12" s="67"/>
      <c r="Q12" s="67"/>
      <c r="R12" s="67"/>
      <c r="S12" s="67"/>
      <c r="T12" s="67"/>
      <c r="U12" s="67"/>
      <c r="V12" s="67"/>
      <c r="W12" s="67"/>
      <c r="X12" s="67"/>
    </row>
    <row r="13" spans="1:24" ht="21" thickBot="1" x14ac:dyDescent="0.4">
      <c r="A13" s="28"/>
      <c r="B13" s="62" t="s">
        <v>29</v>
      </c>
      <c r="C13" s="33"/>
      <c r="D13" s="3">
        <v>2</v>
      </c>
      <c r="E13" s="63" t="s">
        <v>7</v>
      </c>
      <c r="F13" s="63"/>
      <c r="G13" s="64">
        <f>((D13*2*($D$17+$D$18+1))/($D$6*1000000))*1000000000</f>
        <v>500</v>
      </c>
      <c r="H13" s="65" t="s">
        <v>3</v>
      </c>
      <c r="I13" s="28"/>
      <c r="J13" s="28"/>
      <c r="K13" s="68" t="s">
        <v>12</v>
      </c>
      <c r="L13" s="33"/>
      <c r="M13" s="70">
        <f>SUM(G11:G14)</f>
        <v>2000</v>
      </c>
      <c r="N13" s="6" t="s">
        <v>3</v>
      </c>
      <c r="O13" s="6"/>
      <c r="P13" s="23" t="s">
        <v>35</v>
      </c>
      <c r="Q13" s="24"/>
      <c r="R13" s="24"/>
      <c r="S13" s="24"/>
      <c r="T13" s="24"/>
      <c r="U13" s="24"/>
      <c r="V13" s="24"/>
      <c r="W13" s="24"/>
      <c r="X13" s="24"/>
    </row>
    <row r="14" spans="1:24" ht="21" thickBot="1" x14ac:dyDescent="0.4">
      <c r="A14" s="28"/>
      <c r="B14" s="71" t="s">
        <v>30</v>
      </c>
      <c r="C14" s="72"/>
      <c r="D14" s="9">
        <v>3</v>
      </c>
      <c r="E14" s="73" t="s">
        <v>8</v>
      </c>
      <c r="F14" s="73"/>
      <c r="G14" s="74">
        <f>((D14*2*($D$17+$D$18+1))/($D$6*1000000))*1000000000</f>
        <v>750</v>
      </c>
      <c r="H14" s="75" t="s">
        <v>3</v>
      </c>
      <c r="I14" s="28"/>
      <c r="J14" s="28"/>
      <c r="K14" s="68" t="s">
        <v>2</v>
      </c>
      <c r="L14" s="33"/>
      <c r="M14" s="2">
        <f>M12/SUM(D11:D14)</f>
        <v>250</v>
      </c>
      <c r="N14" s="6" t="s">
        <v>3</v>
      </c>
      <c r="O14" s="6"/>
      <c r="P14" s="29"/>
      <c r="Q14" s="6"/>
      <c r="R14" s="76" t="s">
        <v>24</v>
      </c>
      <c r="S14" s="77"/>
      <c r="T14" s="78" t="s">
        <v>25</v>
      </c>
      <c r="U14" s="78"/>
      <c r="V14" s="79" t="s">
        <v>26</v>
      </c>
      <c r="W14" s="80"/>
      <c r="X14" s="6"/>
    </row>
    <row r="15" spans="1:24" ht="20.25" thickBot="1" x14ac:dyDescent="0.3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6"/>
      <c r="M15" s="6"/>
      <c r="N15" s="6"/>
      <c r="O15" s="6"/>
      <c r="P15" s="81" t="s">
        <v>9</v>
      </c>
      <c r="Q15" s="82"/>
      <c r="R15" s="83">
        <f>_xlfn.BITXOR(_xlfn.BITLSHIFT(DEC2HEX(D7-1),6),((D17)+D18))</f>
        <v>64</v>
      </c>
      <c r="S15" s="84"/>
      <c r="T15" s="85" t="str">
        <f>DEC2BIN(R15)</f>
        <v>1000000</v>
      </c>
      <c r="U15" s="85"/>
      <c r="V15" s="86" t="str">
        <f>DEC2HEX(R15)</f>
        <v>40</v>
      </c>
      <c r="W15" s="87"/>
      <c r="X15" s="6"/>
    </row>
    <row r="16" spans="1:24" ht="15.75" thickBot="1" x14ac:dyDescent="0.3">
      <c r="A16" s="21"/>
      <c r="B16" s="52" t="s">
        <v>72</v>
      </c>
      <c r="C16" s="53"/>
      <c r="D16" s="53"/>
      <c r="E16" s="56"/>
      <c r="F16" s="21"/>
      <c r="G16" s="21"/>
      <c r="H16" s="21"/>
      <c r="I16" s="21"/>
      <c r="J16" s="21"/>
      <c r="K16" s="29"/>
      <c r="L16" s="6"/>
      <c r="M16" s="6"/>
      <c r="N16" s="6"/>
      <c r="O16" s="6"/>
      <c r="P16" s="88"/>
      <c r="Q16" s="89"/>
      <c r="R16" s="90"/>
      <c r="S16" s="91"/>
      <c r="T16" s="92"/>
      <c r="U16" s="92"/>
      <c r="V16" s="93"/>
      <c r="W16" s="94"/>
      <c r="X16" s="6"/>
    </row>
    <row r="17" spans="1:24" ht="15.75" thickBot="1" x14ac:dyDescent="0.3">
      <c r="A17" s="21"/>
      <c r="B17" s="95" t="s">
        <v>33</v>
      </c>
      <c r="C17" s="96"/>
      <c r="D17" s="7">
        <f>ROUND(IF(((((M14/1000000000)*(D6*1000000))/2)-1)&gt;=0,((((M14/1000000000)*(D6*1000000))/2)-1),-1),0)</f>
        <v>0</v>
      </c>
      <c r="E17" s="97" t="s">
        <v>1</v>
      </c>
      <c r="F17" s="21"/>
      <c r="G17" s="21"/>
      <c r="H17" s="21"/>
      <c r="I17" s="27"/>
      <c r="J17" s="21"/>
      <c r="K17" s="29"/>
      <c r="L17" s="6"/>
      <c r="M17" s="6"/>
      <c r="N17" s="6"/>
      <c r="O17" s="6"/>
      <c r="P17" s="88" t="s">
        <v>10</v>
      </c>
      <c r="Q17" s="89"/>
      <c r="R17" s="90">
        <f>_xlfn.BITXOR(_xlfn.BITXOR(_xlfn.BITXOR(_xlfn.BITLSHIFT(DEC2HEX(D13-1),3),(D12-1)),_xlfn.BITLSHIFT(DEC2HEX(D22),7)),_xlfn.BITLSHIFT(DEC2HEX(D24),6))</f>
        <v>137</v>
      </c>
      <c r="S17" s="91"/>
      <c r="T17" s="92" t="str">
        <f>DEC2BIN(R17)</f>
        <v>10001001</v>
      </c>
      <c r="U17" s="92"/>
      <c r="V17" s="93" t="str">
        <f>DEC2HEX(R17)</f>
        <v>89</v>
      </c>
      <c r="W17" s="94"/>
      <c r="X17" s="6"/>
    </row>
    <row r="18" spans="1:24" ht="15.75" thickBot="1" x14ac:dyDescent="0.3">
      <c r="A18" s="21"/>
      <c r="B18" s="71" t="s">
        <v>34</v>
      </c>
      <c r="C18" s="98"/>
      <c r="D18" s="9">
        <v>0</v>
      </c>
      <c r="E18" s="99"/>
      <c r="F18" s="21"/>
      <c r="G18" s="21"/>
      <c r="H18" s="21"/>
      <c r="I18" s="27"/>
      <c r="J18" s="21"/>
      <c r="K18" s="29"/>
      <c r="L18" s="6"/>
      <c r="M18" s="6"/>
      <c r="N18" s="6"/>
      <c r="O18" s="6"/>
      <c r="P18" s="88"/>
      <c r="Q18" s="89"/>
      <c r="R18" s="90"/>
      <c r="S18" s="91"/>
      <c r="T18" s="92"/>
      <c r="U18" s="92"/>
      <c r="V18" s="93"/>
      <c r="W18" s="94"/>
      <c r="X18" s="6"/>
    </row>
    <row r="19" spans="1:24" x14ac:dyDescent="0.25">
      <c r="A19" s="21"/>
      <c r="B19" s="21"/>
      <c r="C19" s="21"/>
      <c r="D19" s="21"/>
      <c r="E19" s="100"/>
      <c r="F19" s="21"/>
      <c r="G19" s="21"/>
      <c r="H19" s="21"/>
      <c r="I19" s="27"/>
      <c r="J19" s="21"/>
      <c r="K19" s="29"/>
      <c r="L19" s="6"/>
      <c r="M19" s="6"/>
      <c r="N19" s="6"/>
      <c r="O19" s="6"/>
      <c r="P19" s="88" t="s">
        <v>11</v>
      </c>
      <c r="Q19" s="89"/>
      <c r="R19" s="90">
        <f>_xlfn.BITXOR(_xlfn.BITXOR(_xlfn.BITLSHIFT(DEC2HEX(D26),7),(D14-1)),_xlfn.BITLSHIFT(DEC2HEX(D30),6))</f>
        <v>2</v>
      </c>
      <c r="S19" s="91"/>
      <c r="T19" s="92" t="str">
        <f>DEC2BIN(R19)</f>
        <v>10</v>
      </c>
      <c r="U19" s="92"/>
      <c r="V19" s="93" t="str">
        <f>DEC2HEX(R19)</f>
        <v>2</v>
      </c>
      <c r="W19" s="94"/>
      <c r="X19" s="6"/>
    </row>
    <row r="20" spans="1:24" ht="15.75" thickBot="1" x14ac:dyDescent="0.3">
      <c r="A20" s="21"/>
      <c r="B20" s="21"/>
      <c r="C20" s="21"/>
      <c r="D20" s="21"/>
      <c r="E20" s="101"/>
      <c r="F20" s="21"/>
      <c r="G20" s="21"/>
      <c r="H20" s="21"/>
      <c r="I20" s="27"/>
      <c r="J20" s="21"/>
      <c r="K20" s="29"/>
      <c r="L20" s="6"/>
      <c r="M20" s="6"/>
      <c r="N20" s="6"/>
      <c r="O20" s="6"/>
      <c r="P20" s="102"/>
      <c r="Q20" s="103"/>
      <c r="R20" s="104"/>
      <c r="S20" s="105"/>
      <c r="T20" s="106"/>
      <c r="U20" s="106"/>
      <c r="V20" s="107"/>
      <c r="W20" s="108"/>
      <c r="X20" s="6"/>
    </row>
    <row r="21" spans="1:24" ht="18" thickBot="1" x14ac:dyDescent="0.35">
      <c r="A21" s="18" t="s">
        <v>70</v>
      </c>
      <c r="B21" s="18"/>
      <c r="C21" s="18"/>
      <c r="D21" s="18"/>
      <c r="E21" s="18"/>
      <c r="F21" s="18"/>
      <c r="G21" s="18"/>
      <c r="H21" s="18"/>
      <c r="I21" s="18"/>
      <c r="J21" s="18"/>
      <c r="K21" s="29"/>
      <c r="L21" s="6"/>
      <c r="M21" s="6"/>
      <c r="N21" s="6"/>
      <c r="O21" s="69"/>
      <c r="P21" s="21"/>
      <c r="Q21" s="21"/>
      <c r="R21" s="21"/>
      <c r="S21" s="21"/>
      <c r="T21" s="109"/>
      <c r="U21" s="21"/>
      <c r="V21" s="21"/>
      <c r="W21" s="21"/>
      <c r="X21" s="21"/>
    </row>
    <row r="22" spans="1:24" ht="15.75" customHeight="1" thickTop="1" thickBot="1" x14ac:dyDescent="0.3">
      <c r="A22" s="110" t="s">
        <v>44</v>
      </c>
      <c r="B22" s="110"/>
      <c r="C22" s="110"/>
      <c r="D22" s="11">
        <v>1</v>
      </c>
      <c r="E22" s="111" t="s">
        <v>45</v>
      </c>
      <c r="F22" s="112"/>
      <c r="G22" s="112"/>
      <c r="H22" s="112"/>
      <c r="I22" s="112"/>
      <c r="J22" s="113"/>
      <c r="K22" s="29"/>
      <c r="L22" s="6"/>
      <c r="M22" s="6"/>
      <c r="N22" s="6"/>
      <c r="O22" s="69"/>
      <c r="P22" s="21"/>
      <c r="Q22" s="21"/>
      <c r="R22" s="21"/>
      <c r="S22" s="21"/>
      <c r="T22" s="109"/>
      <c r="U22" s="21"/>
      <c r="V22" s="21"/>
      <c r="W22" s="21"/>
      <c r="X22" s="21"/>
    </row>
    <row r="23" spans="1:24" ht="15.75" thickBot="1" x14ac:dyDescent="0.3">
      <c r="A23" s="114"/>
      <c r="B23" s="114"/>
      <c r="C23" s="114"/>
      <c r="D23" s="12"/>
      <c r="E23" s="115"/>
      <c r="F23" s="115"/>
      <c r="G23" s="115"/>
      <c r="H23" s="115"/>
      <c r="I23" s="115"/>
      <c r="J23" s="116"/>
      <c r="K23" s="29"/>
      <c r="L23" s="6"/>
      <c r="M23" s="6"/>
      <c r="N23" s="6"/>
      <c r="O23" s="69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5.75" thickBot="1" x14ac:dyDescent="0.3">
      <c r="A24" s="114" t="s">
        <v>46</v>
      </c>
      <c r="B24" s="114"/>
      <c r="C24" s="114"/>
      <c r="D24" s="12">
        <v>0</v>
      </c>
      <c r="E24" s="117" t="s">
        <v>47</v>
      </c>
      <c r="F24" s="115"/>
      <c r="G24" s="115"/>
      <c r="H24" s="115"/>
      <c r="I24" s="115"/>
      <c r="J24" s="116"/>
      <c r="K24" s="29"/>
      <c r="L24" s="6"/>
      <c r="M24" s="6"/>
      <c r="N24" s="6"/>
      <c r="O24" s="69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5.75" thickBot="1" x14ac:dyDescent="0.3">
      <c r="A25" s="114"/>
      <c r="B25" s="114"/>
      <c r="C25" s="114"/>
      <c r="D25" s="12"/>
      <c r="E25" s="115"/>
      <c r="F25" s="115"/>
      <c r="G25" s="115"/>
      <c r="H25" s="115"/>
      <c r="I25" s="115"/>
      <c r="J25" s="116"/>
      <c r="K25" s="29"/>
      <c r="L25" s="6"/>
      <c r="M25" s="6"/>
      <c r="N25" s="6"/>
      <c r="O25" s="69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" customHeight="1" thickBot="1" x14ac:dyDescent="0.3">
      <c r="A26" s="114" t="s">
        <v>68</v>
      </c>
      <c r="B26" s="114"/>
      <c r="C26" s="114"/>
      <c r="D26" s="12">
        <v>0</v>
      </c>
      <c r="E26" s="117" t="s">
        <v>73</v>
      </c>
      <c r="F26" s="117"/>
      <c r="G26" s="117"/>
      <c r="H26" s="117"/>
      <c r="I26" s="117"/>
      <c r="J26" s="118"/>
      <c r="K26" s="29"/>
      <c r="L26" s="6"/>
      <c r="M26" s="6"/>
      <c r="N26" s="6"/>
      <c r="O26" s="69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5.75" thickBot="1" x14ac:dyDescent="0.3">
      <c r="A27" s="114"/>
      <c r="B27" s="114"/>
      <c r="C27" s="114"/>
      <c r="D27" s="12"/>
      <c r="E27" s="117"/>
      <c r="F27" s="117"/>
      <c r="G27" s="117"/>
      <c r="H27" s="117"/>
      <c r="I27" s="117"/>
      <c r="J27" s="118"/>
      <c r="K27" s="29"/>
      <c r="L27" s="6"/>
      <c r="M27" s="6"/>
      <c r="N27" s="6"/>
      <c r="O27" s="69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5.75" thickBot="1" x14ac:dyDescent="0.3">
      <c r="A28" s="114"/>
      <c r="B28" s="114"/>
      <c r="C28" s="114"/>
      <c r="D28" s="12"/>
      <c r="E28" s="117"/>
      <c r="F28" s="117"/>
      <c r="G28" s="117"/>
      <c r="H28" s="117"/>
      <c r="I28" s="117"/>
      <c r="J28" s="118"/>
      <c r="K28" s="29"/>
      <c r="L28" s="6"/>
      <c r="M28" s="6"/>
      <c r="N28" s="6"/>
      <c r="O28" s="69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5.75" thickBot="1" x14ac:dyDescent="0.3">
      <c r="A29" s="114"/>
      <c r="B29" s="114"/>
      <c r="C29" s="114"/>
      <c r="D29" s="12"/>
      <c r="E29" s="117"/>
      <c r="F29" s="117"/>
      <c r="G29" s="117"/>
      <c r="H29" s="117"/>
      <c r="I29" s="117"/>
      <c r="J29" s="118"/>
      <c r="K29" s="29"/>
      <c r="L29" s="6"/>
      <c r="M29" s="6"/>
      <c r="N29" s="6"/>
      <c r="O29" s="69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5.75" thickBot="1" x14ac:dyDescent="0.3">
      <c r="A30" s="114" t="s">
        <v>69</v>
      </c>
      <c r="B30" s="114"/>
      <c r="C30" s="114"/>
      <c r="D30" s="12">
        <v>0</v>
      </c>
      <c r="E30" s="117" t="s">
        <v>67</v>
      </c>
      <c r="F30" s="115"/>
      <c r="G30" s="115"/>
      <c r="H30" s="115"/>
      <c r="I30" s="115"/>
      <c r="J30" s="116"/>
      <c r="K30" s="29"/>
      <c r="L30" s="6"/>
      <c r="M30" s="6"/>
      <c r="N30" s="6"/>
      <c r="O30" s="69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thickBot="1" x14ac:dyDescent="0.3">
      <c r="A31" s="114"/>
      <c r="B31" s="114"/>
      <c r="C31" s="114"/>
      <c r="D31" s="12"/>
      <c r="E31" s="115"/>
      <c r="F31" s="115"/>
      <c r="G31" s="115"/>
      <c r="H31" s="115"/>
      <c r="I31" s="115"/>
      <c r="J31" s="116"/>
      <c r="K31" s="29"/>
      <c r="L31" s="6"/>
      <c r="M31" s="6"/>
      <c r="N31" s="6"/>
      <c r="O31" s="69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9"/>
      <c r="L32" s="6"/>
      <c r="M32" s="6"/>
      <c r="N32" s="6"/>
      <c r="O32" s="69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9"/>
      <c r="L33" s="6"/>
      <c r="M33" s="6"/>
      <c r="N33" s="6"/>
      <c r="O33" s="69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9"/>
      <c r="L34" s="6"/>
      <c r="M34" s="6"/>
      <c r="N34" s="6"/>
      <c r="O34" s="69"/>
      <c r="P34" s="21"/>
      <c r="Q34" s="21"/>
      <c r="R34" s="21"/>
      <c r="S34" s="21"/>
      <c r="T34" s="21"/>
      <c r="U34" s="21"/>
      <c r="V34" s="21"/>
      <c r="W34" s="21"/>
      <c r="X34" s="21"/>
    </row>
  </sheetData>
  <sheetProtection algorithmName="SHA-512" hashValue="PTe7CqzOXkEgDaFIFSdo9q0yfyHTHRzrYMcEHvVSZ+mx/aIxtPxYGDSKYHBN+SFbCBfEoMFa+DLCigIuT6gQpQ==" saltValue="4uX4YqbAFDipozghifBrlA==" spinCount="100000" sheet="1" objects="1" scenarios="1" selectLockedCells="1"/>
  <mergeCells count="69">
    <mergeCell ref="V14:W14"/>
    <mergeCell ref="A1:X2"/>
    <mergeCell ref="P13:X13"/>
    <mergeCell ref="P15:Q16"/>
    <mergeCell ref="P17:Q18"/>
    <mergeCell ref="P19:Q20"/>
    <mergeCell ref="R15:S16"/>
    <mergeCell ref="R17:S18"/>
    <mergeCell ref="R19:S20"/>
    <mergeCell ref="T15:U16"/>
    <mergeCell ref="T17:U18"/>
    <mergeCell ref="T19:U20"/>
    <mergeCell ref="V15:W16"/>
    <mergeCell ref="V17:W18"/>
    <mergeCell ref="V19:W20"/>
    <mergeCell ref="R14:S14"/>
    <mergeCell ref="T14:U14"/>
    <mergeCell ref="B16:E16"/>
    <mergeCell ref="B17:C17"/>
    <mergeCell ref="B18:C18"/>
    <mergeCell ref="B10:F10"/>
    <mergeCell ref="A30:C31"/>
    <mergeCell ref="D30:D31"/>
    <mergeCell ref="E30:J31"/>
    <mergeCell ref="E26:J29"/>
    <mergeCell ref="D26:D29"/>
    <mergeCell ref="A26:C29"/>
    <mergeCell ref="P4:X4"/>
    <mergeCell ref="P5:P6"/>
    <mergeCell ref="P7:P8"/>
    <mergeCell ref="P9:P10"/>
    <mergeCell ref="S7:U7"/>
    <mergeCell ref="V9:X9"/>
    <mergeCell ref="E22:J23"/>
    <mergeCell ref="A24:C25"/>
    <mergeCell ref="D24:D25"/>
    <mergeCell ref="E24:J25"/>
    <mergeCell ref="K10:L10"/>
    <mergeCell ref="A4:C4"/>
    <mergeCell ref="F4:H4"/>
    <mergeCell ref="F6:J6"/>
    <mergeCell ref="A3:J3"/>
    <mergeCell ref="K3:O3"/>
    <mergeCell ref="K4:O4"/>
    <mergeCell ref="L5:N5"/>
    <mergeCell ref="L6:N6"/>
    <mergeCell ref="L7:N7"/>
    <mergeCell ref="P3:X3"/>
    <mergeCell ref="K9:L9"/>
    <mergeCell ref="B14:C14"/>
    <mergeCell ref="E11:F11"/>
    <mergeCell ref="E12:F12"/>
    <mergeCell ref="E13:F13"/>
    <mergeCell ref="E14:F14"/>
    <mergeCell ref="K8:O8"/>
    <mergeCell ref="K11:O11"/>
    <mergeCell ref="A6:C6"/>
    <mergeCell ref="B11:C11"/>
    <mergeCell ref="B12:C12"/>
    <mergeCell ref="B13:C13"/>
    <mergeCell ref="G10:H10"/>
    <mergeCell ref="A7:C7"/>
    <mergeCell ref="K12:L12"/>
    <mergeCell ref="K13:L13"/>
    <mergeCell ref="K14:L14"/>
    <mergeCell ref="A21:J21"/>
    <mergeCell ref="A22:C23"/>
    <mergeCell ref="D22:D23"/>
    <mergeCell ref="E17:E18"/>
  </mergeCells>
  <conditionalFormatting sqref="D14">
    <cfRule type="expression" dxfId="21" priority="5">
      <formula>IF($D$22=1,0,1)</formula>
    </cfRule>
    <cfRule type="expression" dxfId="20" priority="16">
      <formula>IF($D$22=1,IF(OR($D$14&lt;2,$D$14&gt;8),1,0),0)</formula>
    </cfRule>
  </conditionalFormatting>
  <conditionalFormatting sqref="D13">
    <cfRule type="expression" dxfId="19" priority="15">
      <formula>IF(OR($D$13&lt;1,$D$13&gt;8),1,0)</formula>
    </cfRule>
  </conditionalFormatting>
  <conditionalFormatting sqref="D12">
    <cfRule type="expression" dxfId="18" priority="14">
      <formula>IF(OR($D$12&lt;1,$D$12&gt;8),1,0)</formula>
    </cfRule>
  </conditionalFormatting>
  <conditionalFormatting sqref="D11">
    <cfRule type="expression" dxfId="17" priority="13">
      <formula>IF(OR($D$11&lt;1,$D$11&gt;1),1,0)</formula>
    </cfRule>
  </conditionalFormatting>
  <conditionalFormatting sqref="D17:D18">
    <cfRule type="expression" dxfId="16" priority="12">
      <formula>IF(OR(($D$17+$D$18)&lt;0,($D$17+$D$18)&gt;63),1,0)</formula>
    </cfRule>
  </conditionalFormatting>
  <conditionalFormatting sqref="D7">
    <cfRule type="expression" dxfId="15" priority="11">
      <formula>IF(OR($D$7&lt;1,$D$7&gt;4),1,0)</formula>
    </cfRule>
  </conditionalFormatting>
  <conditionalFormatting sqref="M9">
    <cfRule type="expression" dxfId="14" priority="9">
      <formula>IF(AND($M$9&gt;=60,$M$9&lt;=70),1,0)</formula>
    </cfRule>
    <cfRule type="expression" dxfId="13" priority="10">
      <formula>IF(OR($M$9&lt;60,$M$9&gt;70),1,0)</formula>
    </cfRule>
  </conditionalFormatting>
  <conditionalFormatting sqref="M13">
    <cfRule type="expression" dxfId="12" priority="6">
      <formula>IF($M$13&lt;$M$12,1,0)</formula>
    </cfRule>
    <cfRule type="expression" dxfId="11" priority="7">
      <formula>IF($M$13=$M$12,1,0)</formula>
    </cfRule>
    <cfRule type="expression" dxfId="10" priority="8">
      <formula>IF($M$13&gt;$M$12,1,0)</formula>
    </cfRule>
  </conditionalFormatting>
  <conditionalFormatting sqref="L5">
    <cfRule type="expression" dxfId="9" priority="41">
      <formula>IF(($D$12+$D$13)&lt;$D$14,1,0)</formula>
    </cfRule>
    <cfRule type="expression" dxfId="8" priority="42">
      <formula>IF(($D$12+$D$13)&gt;=$D$14,1,0)</formula>
    </cfRule>
  </conditionalFormatting>
  <conditionalFormatting sqref="L7">
    <cfRule type="expression" dxfId="7" priority="45">
      <formula>IF($D$14&gt;$D$7,1,0)</formula>
    </cfRule>
    <cfRule type="expression" dxfId="6" priority="46">
      <formula>IF($D$14&lt;=$D$7,1,0)</formula>
    </cfRule>
  </conditionalFormatting>
  <conditionalFormatting sqref="L6">
    <cfRule type="expression" dxfId="5" priority="49">
      <formula>IF(($G$12+$G$13)&gt;=$M$10,1,0)</formula>
    </cfRule>
    <cfRule type="expression" dxfId="4" priority="50">
      <formula>IF(($G$12+$G$13)&lt;$M$10,1,0)</formula>
    </cfRule>
  </conditionalFormatting>
  <conditionalFormatting sqref="D22:D23">
    <cfRule type="expression" dxfId="3" priority="4">
      <formula>IF(OR($D$22&gt;1,$D$22&lt;0),1,0)</formula>
    </cfRule>
  </conditionalFormatting>
  <conditionalFormatting sqref="D24:D25">
    <cfRule type="expression" dxfId="2" priority="3">
      <formula>IF(OR($D$24&gt;1,$D$24&lt;0),1,0)</formula>
    </cfRule>
  </conditionalFormatting>
  <conditionalFormatting sqref="D26:D29">
    <cfRule type="expression" dxfId="1" priority="2">
      <formula>IF(OR($D$26&gt;1,$D$26&lt;0),1,0)</formula>
    </cfRule>
  </conditionalFormatting>
  <conditionalFormatting sqref="D30:D31">
    <cfRule type="expression" dxfId="0" priority="1">
      <formula>IF(OR($D$30&gt;1,$D$30&lt;0),1,0)</formula>
    </cfRule>
  </conditionalFormatting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Pflug</dc:creator>
  <cp:lastModifiedBy>Tobias Pflug</cp:lastModifiedBy>
  <dcterms:created xsi:type="dcterms:W3CDTF">2024-08-28T18:00:16Z</dcterms:created>
  <dcterms:modified xsi:type="dcterms:W3CDTF">2024-09-01T12:14:39Z</dcterms:modified>
</cp:coreProperties>
</file>