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te\Arduino\MCP2515\docs\"/>
    </mc:Choice>
  </mc:AlternateContent>
  <bookViews>
    <workbookView xWindow="0" yWindow="0" windowWidth="43650" windowHeight="8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C27" i="1" s="1"/>
  <c r="B26" i="1"/>
  <c r="D26" i="1" s="1"/>
  <c r="D27" i="1" l="1"/>
  <c r="C26" i="1"/>
  <c r="J15" i="1"/>
  <c r="C32" i="1"/>
  <c r="I18" i="1" l="1"/>
  <c r="D18" i="1" s="1"/>
  <c r="F14" i="1" l="1"/>
  <c r="F15" i="1"/>
  <c r="F16" i="1"/>
  <c r="F13" i="1"/>
  <c r="C33" i="1" s="1"/>
  <c r="B25" i="1"/>
  <c r="D25" i="1" s="1"/>
  <c r="J16" i="1" l="1"/>
  <c r="C25" i="1"/>
</calcChain>
</file>

<file path=xl/sharedStrings.xml><?xml version="1.0" encoding="utf-8"?>
<sst xmlns="http://schemas.openxmlformats.org/spreadsheetml/2006/main" count="60" uniqueCount="44">
  <si>
    <t>BitTime Calculator</t>
  </si>
  <si>
    <t>ControllerClock-Frequency</t>
  </si>
  <si>
    <t>(0 - 63)</t>
  </si>
  <si>
    <r>
      <t>Time Quanta T</t>
    </r>
    <r>
      <rPr>
        <vertAlign val="subscript"/>
        <sz val="11"/>
        <color theme="1"/>
        <rFont val="Calibri"/>
        <family val="2"/>
        <scheme val="minor"/>
      </rPr>
      <t>Q</t>
    </r>
  </si>
  <si>
    <t>ns</t>
  </si>
  <si>
    <t>Hz</t>
  </si>
  <si>
    <t>Baudrate</t>
  </si>
  <si>
    <t>kB</t>
  </si>
  <si>
    <t>max. Bittime</t>
  </si>
  <si>
    <t>||</t>
  </si>
  <si>
    <t>V</t>
  </si>
  <si>
    <t>\||/</t>
  </si>
  <si>
    <t>(min. 1; max. 8)</t>
  </si>
  <si>
    <t>(min. 1; max. 1)</t>
  </si>
  <si>
    <t>(min. 2; max. 8)</t>
  </si>
  <si>
    <t>CNF1</t>
  </si>
  <si>
    <t>CNF2</t>
  </si>
  <si>
    <t>CNF3</t>
  </si>
  <si>
    <t>calc. Bittime</t>
  </si>
  <si>
    <t>PS2 &gt; SJW</t>
  </si>
  <si>
    <t>Sample Point</t>
  </si>
  <si>
    <t>%</t>
  </si>
  <si>
    <t>tprop</t>
  </si>
  <si>
    <t>SJW</t>
  </si>
  <si>
    <t>(1 - 4)</t>
  </si>
  <si>
    <r>
      <t xml:space="preserve">PropSeg + PS1 </t>
    </r>
    <r>
      <rPr>
        <sz val="9"/>
        <color rgb="FF000000"/>
        <rFont val="Symbol"/>
        <family val="1"/>
        <charset val="2"/>
      </rPr>
      <t xml:space="preserve">&gt;= </t>
    </r>
    <r>
      <rPr>
        <sz val="9"/>
        <color rgb="FF000000"/>
        <rFont val="Arial"/>
        <family val="2"/>
      </rPr>
      <t>t</t>
    </r>
    <r>
      <rPr>
        <sz val="7"/>
        <color rgb="FF000000"/>
        <rFont val="Arial"/>
        <family val="2"/>
      </rPr>
      <t>PROP</t>
    </r>
  </si>
  <si>
    <r>
      <t xml:space="preserve">PropSeg + PS1 </t>
    </r>
    <r>
      <rPr>
        <sz val="9"/>
        <color rgb="FF000000"/>
        <rFont val="Symbol"/>
        <family val="1"/>
        <charset val="2"/>
      </rPr>
      <t xml:space="preserve">&gt;= </t>
    </r>
    <r>
      <rPr>
        <sz val="9"/>
        <color rgb="FF000000"/>
        <rFont val="Arial"/>
        <family val="2"/>
      </rPr>
      <t>PS2</t>
    </r>
  </si>
  <si>
    <t>Requirements for BitTimeSegments</t>
  </si>
  <si>
    <t>Typically</t>
  </si>
  <si>
    <t>(60 - 70)</t>
  </si>
  <si>
    <r>
      <t>(2* 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)</t>
    </r>
  </si>
  <si>
    <t>Register</t>
  </si>
  <si>
    <t>DEC</t>
  </si>
  <si>
    <t>BIN</t>
  </si>
  <si>
    <t>HEX</t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</si>
  <si>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SyncSeg</t>
    </r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</si>
  <si>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PropSeg</t>
    </r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</si>
  <si>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PhaseSeg1</t>
    </r>
  </si>
  <si>
    <r>
      <t>T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PhaseSeg2</t>
    </r>
    <r>
      <rPr>
        <sz val="11"/>
        <color theme="1"/>
        <rFont val="Calibri"/>
        <family val="2"/>
        <scheme val="minor"/>
      </rPr>
      <t/>
    </r>
  </si>
  <si>
    <t>Time Quantas TQ per Segment</t>
  </si>
  <si>
    <t>Time per Segment</t>
  </si>
  <si>
    <t>Baud Rate Prescaler</t>
  </si>
  <si>
    <t>manual adaptation</t>
  </si>
  <si>
    <t>Register-Values for the MCP2515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</si>
</sst>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Symbol"/>
      <family val="1"/>
      <charset val="2"/>
    </font>
    <font>
      <sz val="7"/>
      <color rgb="FF00000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double">
        <color auto="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2" fillId="0" borderId="1" xfId="2" applyAlignment="1">
      <alignment horizontal="center"/>
    </xf>
    <xf numFmtId="0" fontId="0" fillId="0" borderId="2" xfId="0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3" xfId="3" applyAlignment="1">
      <alignment horizontal="center"/>
    </xf>
    <xf numFmtId="0" fontId="8" fillId="0" borderId="4" xfId="4" applyAlignment="1">
      <alignment horizontal="center"/>
    </xf>
    <xf numFmtId="0" fontId="4" fillId="0" borderId="0" xfId="0" applyFont="1" applyAlignment="1"/>
    <xf numFmtId="0" fontId="4" fillId="0" borderId="5" xfId="0" applyFon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8" fillId="0" borderId="0" xfId="4" applyBorder="1" applyAlignment="1"/>
    <xf numFmtId="0" fontId="4" fillId="0" borderId="5" xfId="0" applyFont="1" applyBorder="1" applyAlignment="1"/>
    <xf numFmtId="0" fontId="4" fillId="0" borderId="0" xfId="0" applyFont="1" applyBorder="1" applyAlignment="1"/>
    <xf numFmtId="0" fontId="0" fillId="0" borderId="0" xfId="0" applyBorder="1"/>
    <xf numFmtId="0" fontId="0" fillId="0" borderId="0" xfId="0" applyAlignment="1">
      <alignment horizontal="center" vertical="center"/>
    </xf>
    <xf numFmtId="4" fontId="0" fillId="0" borderId="6" xfId="0" applyNumberFormat="1" applyBorder="1"/>
    <xf numFmtId="3" fontId="0" fillId="0" borderId="0" xfId="0" applyNumberFormat="1"/>
    <xf numFmtId="3" fontId="0" fillId="0" borderId="0" xfId="1" applyNumberFormat="1" applyFont="1"/>
    <xf numFmtId="3" fontId="0" fillId="0" borderId="8" xfId="0" applyNumberFormat="1" applyBorder="1" applyProtection="1">
      <protection locked="0"/>
    </xf>
    <xf numFmtId="0" fontId="0" fillId="0" borderId="9" xfId="0" applyBorder="1" applyProtection="1">
      <protection locked="0"/>
    </xf>
    <xf numFmtId="3" fontId="0" fillId="0" borderId="7" xfId="0" applyNumberFormat="1" applyBorder="1" applyProtection="1">
      <protection locked="0"/>
    </xf>
    <xf numFmtId="0" fontId="0" fillId="0" borderId="8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2" xfId="0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3" fontId="0" fillId="0" borderId="0" xfId="0" applyNumberFormat="1" applyBorder="1" applyProtection="1"/>
  </cellXfs>
  <cellStyles count="5">
    <cellStyle name="Komma" xfId="1" builtinId="3"/>
    <cellStyle name="Standard" xfId="0" builtinId="0"/>
    <cellStyle name="Überschrift 1" xfId="2" builtinId="16"/>
    <cellStyle name="Überschrift 2" xfId="3" builtinId="17"/>
    <cellStyle name="Überschrift 3" xfId="4" builtinId="18"/>
  </cellStyles>
  <dxfs count="19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border outline="0">
        <top style="medium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444444444444446E-2"/>
          <c:y val="3.7037037037037035E-2"/>
          <c:w val="0.90048818897637795"/>
          <c:h val="0.89814814814814814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Bit</c:v>
              </c:pt>
            </c:strLit>
          </c:cat>
          <c:val>
            <c:numRef>
              <c:f>Tabelle1!$F$13</c:f>
              <c:numCache>
                <c:formatCode>#,##0.00</c:formatCode>
                <c:ptCount val="1"/>
                <c:pt idx="0">
                  <c:v>250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Bit</c:v>
              </c:pt>
            </c:strLit>
          </c:cat>
          <c:val>
            <c:numRef>
              <c:f>Tabelle1!$F$14</c:f>
              <c:numCache>
                <c:formatCode>#,##0.00</c:formatCode>
                <c:ptCount val="1"/>
                <c:pt idx="0">
                  <c:v>500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Bit</c:v>
              </c:pt>
            </c:strLit>
          </c:cat>
          <c:val>
            <c:numRef>
              <c:f>Tabelle1!$F$15</c:f>
              <c:numCache>
                <c:formatCode>#,##0.00</c:formatCode>
                <c:ptCount val="1"/>
                <c:pt idx="0">
                  <c:v>500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Bit</c:v>
              </c:pt>
            </c:strLit>
          </c:cat>
          <c:val>
            <c:numRef>
              <c:f>Tabelle1!$F$16</c:f>
              <c:numCache>
                <c:formatCode>#,##0.00</c:formatCode>
                <c:ptCount val="1"/>
                <c:pt idx="0">
                  <c:v>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34569984"/>
        <c:axId val="-334560192"/>
      </c:barChart>
      <c:catAx>
        <c:axId val="-3345699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4560192"/>
        <c:crosses val="max"/>
        <c:auto val="1"/>
        <c:lblAlgn val="ctr"/>
        <c:lblOffset val="100"/>
        <c:noMultiLvlLbl val="0"/>
      </c:catAx>
      <c:valAx>
        <c:axId val="-33456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one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33456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22</xdr:row>
      <xdr:rowOff>142875</xdr:rowOff>
    </xdr:from>
    <xdr:to>
      <xdr:col>11</xdr:col>
      <xdr:colOff>0</xdr:colOff>
      <xdr:row>36</xdr:row>
      <xdr:rowOff>180975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A24:D27" totalsRowShown="0" tableBorderDxfId="18">
  <autoFilter ref="A24:D27">
    <filterColumn colId="0" hiddenButton="1"/>
    <filterColumn colId="1" hiddenButton="1"/>
    <filterColumn colId="2" hiddenButton="1"/>
    <filterColumn colId="3" hiddenButton="1"/>
  </autoFilter>
  <tableColumns count="4">
    <tableColumn id="1" name="Register"/>
    <tableColumn id="2" name="DEC"/>
    <tableColumn id="3" name="BIN" dataDxfId="17">
      <calculatedColumnFormula>DEC2BIN(Tabelle1[[#This Row],[DEC]])</calculatedColumnFormula>
    </tableColumn>
    <tableColumn id="4" name="HEX">
      <calculatedColumnFormula>DEC2HEX(Tabelle1[[#This Row],[DEC]])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11" ySplit="37" topLeftCell="L41" activePane="bottomRight" state="frozen"/>
      <selection pane="topRight" activeCell="L1" sqref="L1"/>
      <selection pane="bottomLeft" activeCell="A38" sqref="A38"/>
      <selection pane="bottomRight" activeCell="D3" sqref="D3"/>
    </sheetView>
  </sheetViews>
  <sheetFormatPr baseColWidth="10" defaultRowHeight="15" x14ac:dyDescent="0.25"/>
  <cols>
    <col min="9" max="9" width="12" customWidth="1"/>
  </cols>
  <sheetData>
    <row r="1" spans="1:11" ht="15.75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6.5" thickTop="1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6.5" thickTop="1" thickBot="1" x14ac:dyDescent="0.3">
      <c r="A3" s="9" t="s">
        <v>1</v>
      </c>
      <c r="B3" s="9"/>
      <c r="C3" s="9"/>
      <c r="D3" s="26">
        <v>8000000</v>
      </c>
      <c r="E3" t="s">
        <v>5</v>
      </c>
      <c r="G3" s="31" t="s">
        <v>6</v>
      </c>
      <c r="H3" s="31"/>
      <c r="I3" s="28">
        <v>500</v>
      </c>
      <c r="J3" t="s">
        <v>7</v>
      </c>
    </row>
    <row r="4" spans="1:11" ht="15.75" thickBot="1" x14ac:dyDescent="0.3">
      <c r="A4" s="5" t="s">
        <v>23</v>
      </c>
      <c r="B4" s="5"/>
      <c r="C4" s="5"/>
      <c r="D4" s="27">
        <v>2</v>
      </c>
      <c r="E4" t="s">
        <v>24</v>
      </c>
      <c r="I4" s="1" t="s">
        <v>9</v>
      </c>
    </row>
    <row r="5" spans="1:11" x14ac:dyDescent="0.25">
      <c r="I5" s="1" t="s">
        <v>9</v>
      </c>
    </row>
    <row r="6" spans="1:11" ht="15.75" thickBot="1" x14ac:dyDescent="0.3">
      <c r="A6" s="13" t="s">
        <v>27</v>
      </c>
      <c r="B6" s="13"/>
      <c r="C6" s="13"/>
      <c r="D6" s="13"/>
      <c r="E6" s="18"/>
      <c r="I6" s="1" t="s">
        <v>9</v>
      </c>
    </row>
    <row r="7" spans="1:11" x14ac:dyDescent="0.25">
      <c r="B7" s="15" t="s">
        <v>26</v>
      </c>
      <c r="C7" s="15"/>
      <c r="D7" s="19"/>
      <c r="E7" s="20"/>
      <c r="I7" s="1" t="s">
        <v>9</v>
      </c>
    </row>
    <row r="8" spans="1:11" x14ac:dyDescent="0.25">
      <c r="A8" s="16"/>
      <c r="B8" s="10" t="s">
        <v>25</v>
      </c>
      <c r="C8" s="10"/>
      <c r="D8" s="14"/>
      <c r="E8" s="14"/>
      <c r="I8" s="1" t="s">
        <v>9</v>
      </c>
    </row>
    <row r="9" spans="1:11" x14ac:dyDescent="0.25">
      <c r="B9" s="10" t="s">
        <v>19</v>
      </c>
      <c r="C9" s="10"/>
      <c r="D9" s="14"/>
      <c r="E9" s="14"/>
      <c r="I9" s="1" t="s">
        <v>9</v>
      </c>
    </row>
    <row r="10" spans="1:11" x14ac:dyDescent="0.25">
      <c r="I10" s="1" t="s">
        <v>9</v>
      </c>
    </row>
    <row r="11" spans="1:11" x14ac:dyDescent="0.25">
      <c r="I11" s="1" t="s">
        <v>9</v>
      </c>
    </row>
    <row r="12" spans="1:11" ht="18" thickBot="1" x14ac:dyDescent="0.35">
      <c r="A12" s="12" t="s">
        <v>39</v>
      </c>
      <c r="B12" s="12"/>
      <c r="C12" s="12"/>
      <c r="D12" s="12"/>
      <c r="E12" s="12"/>
      <c r="F12" s="12" t="s">
        <v>40</v>
      </c>
      <c r="G12" s="12"/>
      <c r="I12" s="1" t="s">
        <v>9</v>
      </c>
    </row>
    <row r="13" spans="1:11" ht="18.75" thickTop="1" x14ac:dyDescent="0.35">
      <c r="A13" s="5" t="s">
        <v>35</v>
      </c>
      <c r="B13" s="5"/>
      <c r="C13" s="29">
        <v>1</v>
      </c>
      <c r="D13" s="7" t="s">
        <v>13</v>
      </c>
      <c r="E13" s="7"/>
      <c r="F13" s="23">
        <f>((C13*2*($D$18+$D$19+1))/$D$3)*1000000000</f>
        <v>250</v>
      </c>
      <c r="G13" s="21" t="s">
        <v>4</v>
      </c>
      <c r="H13" s="2"/>
      <c r="I13" s="1" t="s">
        <v>11</v>
      </c>
      <c r="J13" s="4"/>
    </row>
    <row r="14" spans="1:11" ht="18" x14ac:dyDescent="0.35">
      <c r="A14" s="5" t="s">
        <v>36</v>
      </c>
      <c r="B14" s="5"/>
      <c r="C14" s="30">
        <v>2</v>
      </c>
      <c r="D14" s="7" t="s">
        <v>12</v>
      </c>
      <c r="E14" s="7"/>
      <c r="F14" s="23">
        <f t="shared" ref="F14:F16" si="0">((C14*2*($D$18+$D$19+1))/$D$3)*1000000000</f>
        <v>500</v>
      </c>
      <c r="G14" s="21" t="s">
        <v>4</v>
      </c>
      <c r="H14" s="2"/>
      <c r="I14" s="1" t="s">
        <v>10</v>
      </c>
      <c r="J14" s="4"/>
    </row>
    <row r="15" spans="1:11" ht="18" x14ac:dyDescent="0.35">
      <c r="A15" s="5" t="s">
        <v>37</v>
      </c>
      <c r="B15" s="5"/>
      <c r="C15" s="30">
        <v>2</v>
      </c>
      <c r="D15" s="7" t="s">
        <v>12</v>
      </c>
      <c r="E15" s="7"/>
      <c r="F15" s="23">
        <f t="shared" si="0"/>
        <v>500</v>
      </c>
      <c r="G15" s="21" t="s">
        <v>4</v>
      </c>
      <c r="H15" s="5" t="s">
        <v>8</v>
      </c>
      <c r="I15" s="5"/>
      <c r="J15" s="24">
        <f>IF(I3&gt;0,(1/(I3*1000))*1000*1000*1000,0)</f>
        <v>2000</v>
      </c>
      <c r="K15" t="s">
        <v>4</v>
      </c>
    </row>
    <row r="16" spans="1:11" ht="18.75" thickBot="1" x14ac:dyDescent="0.4">
      <c r="A16" s="5" t="s">
        <v>38</v>
      </c>
      <c r="B16" s="5"/>
      <c r="C16" s="27">
        <v>3</v>
      </c>
      <c r="D16" s="7" t="s">
        <v>14</v>
      </c>
      <c r="E16" s="7"/>
      <c r="F16" s="23">
        <f t="shared" si="0"/>
        <v>750</v>
      </c>
      <c r="G16" s="21" t="s">
        <v>4</v>
      </c>
      <c r="H16" s="5" t="s">
        <v>18</v>
      </c>
      <c r="I16" s="5"/>
      <c r="J16" s="25">
        <f>SUM(F13:F16)</f>
        <v>2000</v>
      </c>
      <c r="K16" t="s">
        <v>4</v>
      </c>
    </row>
    <row r="17" spans="1:10" ht="15.75" thickBot="1" x14ac:dyDescent="0.3"/>
    <row r="18" spans="1:10" ht="18" x14ac:dyDescent="0.35">
      <c r="A18" s="5" t="s">
        <v>41</v>
      </c>
      <c r="B18" s="5"/>
      <c r="C18" s="5"/>
      <c r="D18" s="32">
        <f>ROUND(IF(((((I18/1000000000)*D3)/2)-1)&gt;=0,((((I18/1000000000)*D3)/2)-1),-1),0)</f>
        <v>0</v>
      </c>
      <c r="E18" s="22" t="s">
        <v>2</v>
      </c>
      <c r="G18" s="6" t="s">
        <v>3</v>
      </c>
      <c r="H18" s="6"/>
      <c r="I18" s="24">
        <f>J15/SUM(C13:C16)</f>
        <v>250</v>
      </c>
      <c r="J18" t="s">
        <v>4</v>
      </c>
    </row>
    <row r="19" spans="1:10" ht="15.75" thickBot="1" x14ac:dyDescent="0.3">
      <c r="A19" s="5" t="s">
        <v>42</v>
      </c>
      <c r="B19" s="5"/>
      <c r="C19" s="5"/>
      <c r="D19" s="33">
        <v>0</v>
      </c>
      <c r="E19" s="22"/>
    </row>
    <row r="23" spans="1:10" ht="18" thickBot="1" x14ac:dyDescent="0.35">
      <c r="A23" s="12" t="s">
        <v>43</v>
      </c>
      <c r="B23" s="12"/>
      <c r="C23" s="12"/>
      <c r="D23" s="12"/>
    </row>
    <row r="24" spans="1:10" ht="15.75" thickTop="1" x14ac:dyDescent="0.25">
      <c r="A24" t="s">
        <v>31</v>
      </c>
      <c r="B24" t="s">
        <v>32</v>
      </c>
      <c r="C24" t="s">
        <v>33</v>
      </c>
      <c r="D24" t="s">
        <v>34</v>
      </c>
    </row>
    <row r="25" spans="1:10" x14ac:dyDescent="0.25">
      <c r="A25" t="s">
        <v>15</v>
      </c>
      <c r="B25">
        <f>_xlfn.BITXOR(_xlfn.BITLSHIFT(DEC2HEX(D4-1),6),((D18)+D19))</f>
        <v>64</v>
      </c>
      <c r="C25" t="str">
        <f>DEC2BIN(Tabelle1[[#This Row],[DEC]])</f>
        <v>1000000</v>
      </c>
      <c r="D25" t="str">
        <f>DEC2HEX(Tabelle1[[#This Row],[DEC]])</f>
        <v>40</v>
      </c>
    </row>
    <row r="26" spans="1:10" x14ac:dyDescent="0.25">
      <c r="A26" t="s">
        <v>16</v>
      </c>
      <c r="B26">
        <f>_xlfn.BITXOR(_xlfn.BITXOR(_xlfn.BITLSHIFT(DEC2HEX(C15-1),3),(C14-1)),_xlfn.BITLSHIFT(DEC2HEX(1),7))</f>
        <v>137</v>
      </c>
      <c r="C26" t="str">
        <f>DEC2BIN(Tabelle1[[#This Row],[DEC]])</f>
        <v>10001001</v>
      </c>
      <c r="D26" t="str">
        <f>DEC2HEX(Tabelle1[[#This Row],[DEC]])</f>
        <v>89</v>
      </c>
    </row>
    <row r="27" spans="1:10" x14ac:dyDescent="0.25">
      <c r="A27" t="s">
        <v>17</v>
      </c>
      <c r="B27">
        <f>C16-1</f>
        <v>2</v>
      </c>
      <c r="C27" t="str">
        <f>DEC2BIN(Tabelle1[[#This Row],[DEC]])</f>
        <v>10</v>
      </c>
      <c r="D27" t="str">
        <f>DEC2HEX(Tabelle1[[#This Row],[DEC]])</f>
        <v>2</v>
      </c>
    </row>
    <row r="31" spans="1:10" ht="15.75" thickBot="1" x14ac:dyDescent="0.3">
      <c r="A31" s="13" t="s">
        <v>28</v>
      </c>
      <c r="B31" s="13"/>
      <c r="C31" s="13"/>
      <c r="D31" s="13"/>
      <c r="E31" s="13"/>
    </row>
    <row r="32" spans="1:10" x14ac:dyDescent="0.25">
      <c r="A32" s="17" t="s">
        <v>20</v>
      </c>
      <c r="B32" s="17"/>
      <c r="C32" s="3">
        <f>(SUM(C13:C15)/SUM(C13:C16))*100</f>
        <v>62.5</v>
      </c>
      <c r="D32" t="s">
        <v>21</v>
      </c>
      <c r="E32" t="s">
        <v>29</v>
      </c>
    </row>
    <row r="33" spans="1:5" ht="18" x14ac:dyDescent="0.35">
      <c r="A33" s="11" t="s">
        <v>22</v>
      </c>
      <c r="B33" s="11"/>
      <c r="C33" s="34">
        <f>2*F13</f>
        <v>500</v>
      </c>
      <c r="D33" t="s">
        <v>4</v>
      </c>
      <c r="E33" t="s">
        <v>30</v>
      </c>
    </row>
  </sheetData>
  <sheetProtection algorithmName="SHA-512" hashValue="N39Syy0ErKJhN0dXODTDDnGvXwupa0YuttqL9IxEAfiWIS/gE8f0HfBy1p7dUwG78y7iaPwMmpHe71ltJJWvZA==" saltValue="jcz4u0clAoVt2UtIEd8DCg==" spinCount="100000" sheet="1" objects="1" scenarios="1" selectLockedCells="1"/>
  <mergeCells count="28">
    <mergeCell ref="A23:D23"/>
    <mergeCell ref="A6:D6"/>
    <mergeCell ref="B7:C7"/>
    <mergeCell ref="B8:C8"/>
    <mergeCell ref="B9:C9"/>
    <mergeCell ref="A12:E12"/>
    <mergeCell ref="A19:C19"/>
    <mergeCell ref="E18:E19"/>
    <mergeCell ref="A1:K2"/>
    <mergeCell ref="A3:C3"/>
    <mergeCell ref="A18:C18"/>
    <mergeCell ref="A13:B13"/>
    <mergeCell ref="A14:B14"/>
    <mergeCell ref="A15:B15"/>
    <mergeCell ref="F12:G12"/>
    <mergeCell ref="G3:H3"/>
    <mergeCell ref="A4:C4"/>
    <mergeCell ref="H15:I15"/>
    <mergeCell ref="H16:I16"/>
    <mergeCell ref="G18:H18"/>
    <mergeCell ref="A32:B32"/>
    <mergeCell ref="A16:B16"/>
    <mergeCell ref="D13:E13"/>
    <mergeCell ref="D14:E14"/>
    <mergeCell ref="D15:E15"/>
    <mergeCell ref="D16:E16"/>
    <mergeCell ref="A31:E31"/>
    <mergeCell ref="A33:B33"/>
  </mergeCells>
  <conditionalFormatting sqref="C16">
    <cfRule type="expression" dxfId="16" priority="11">
      <formula>IF(OR($C$16&lt;2,$C$16&gt;8),1,0)</formula>
    </cfRule>
  </conditionalFormatting>
  <conditionalFormatting sqref="C15">
    <cfRule type="expression" dxfId="15" priority="10">
      <formula>IF(OR($C$15&lt;1,$C$15&gt;8),1,0)</formula>
    </cfRule>
  </conditionalFormatting>
  <conditionalFormatting sqref="C14">
    <cfRule type="expression" dxfId="14" priority="9">
      <formula>IF(OR($C$14&lt;1,$C$14&gt;8),1,0)</formula>
    </cfRule>
  </conditionalFormatting>
  <conditionalFormatting sqref="C13">
    <cfRule type="expression" dxfId="13" priority="8">
      <formula>IF(OR($C$13&lt;1,$C$13&gt;1),1,0)</formula>
    </cfRule>
  </conditionalFormatting>
  <conditionalFormatting sqref="D18:D19">
    <cfRule type="expression" dxfId="12" priority="7">
      <formula>IF(OR(($D$18+$D$19)&lt;0,($D$18+$D$19)&gt;63),1,0)</formula>
    </cfRule>
  </conditionalFormatting>
  <conditionalFormatting sqref="D4">
    <cfRule type="expression" dxfId="11" priority="6">
      <formula>IF(OR($D$4&lt;1,$D$4&gt;4),1,0)</formula>
    </cfRule>
  </conditionalFormatting>
  <conditionalFormatting sqref="C32">
    <cfRule type="expression" dxfId="10" priority="4">
      <formula>IF(AND($C$32&gt;=60,$C$32&lt;=70),1,0)</formula>
    </cfRule>
    <cfRule type="expression" dxfId="9" priority="5">
      <formula>IF(OR($C$32&lt;60,$C$32&gt;70),1,0)</formula>
    </cfRule>
  </conditionalFormatting>
  <conditionalFormatting sqref="B7">
    <cfRule type="expression" dxfId="8" priority="26">
      <formula>IF(($C$14+$C$15)&lt;$C$16,1,0)</formula>
    </cfRule>
    <cfRule type="expression" dxfId="7" priority="27">
      <formula>IF(($C$14+$C$15)&gt;=$C$16,1,0)</formula>
    </cfRule>
  </conditionalFormatting>
  <conditionalFormatting sqref="B9">
    <cfRule type="expression" dxfId="6" priority="28">
      <formula>IF($C$16&gt;$D$4,1,0)</formula>
    </cfRule>
    <cfRule type="expression" dxfId="5" priority="29">
      <formula>IF($C$16&lt;=$D$4,1,0)</formula>
    </cfRule>
  </conditionalFormatting>
  <conditionalFormatting sqref="B8">
    <cfRule type="expression" dxfId="4" priority="30">
      <formula>IF(($F$14+$F$15)&gt;=$C$33,1,0)</formula>
    </cfRule>
    <cfRule type="expression" dxfId="3" priority="31">
      <formula>IF(($F$14+$F$15)&lt;$C$33,1,0)</formula>
    </cfRule>
  </conditionalFormatting>
  <conditionalFormatting sqref="J16">
    <cfRule type="expression" dxfId="2" priority="1">
      <formula>IF($J$16&lt;$J$15,1,0)</formula>
    </cfRule>
    <cfRule type="expression" dxfId="1" priority="2">
      <formula>IF($J$16=$J$15,1,0)</formula>
    </cfRule>
    <cfRule type="expression" dxfId="0" priority="3">
      <formula>IF($J$16&gt;$J$15,1,0)</formula>
    </cfRule>
  </conditionalFormatting>
  <pageMargins left="0.7" right="0.7" top="0.78740157499999996" bottom="0.78740157499999996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Pflug</dc:creator>
  <cp:lastModifiedBy>Tobias Pflug</cp:lastModifiedBy>
  <dcterms:created xsi:type="dcterms:W3CDTF">2024-08-28T18:00:16Z</dcterms:created>
  <dcterms:modified xsi:type="dcterms:W3CDTF">2024-08-29T19:45:33Z</dcterms:modified>
</cp:coreProperties>
</file>