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cah Hayden\Documents\AFIT\SP2019\Communications\"/>
    </mc:Choice>
  </mc:AlternateContent>
  <xr:revisionPtr revIDLastSave="0" documentId="13_ncr:1_{39624B58-D548-454E-900E-DE057CDEBA4D}" xr6:coauthVersionLast="41" xr6:coauthVersionMax="41" xr10:uidLastSave="{00000000-0000-0000-0000-000000000000}"/>
  <bookViews>
    <workbookView xWindow="-120" yWindow="-120" windowWidth="20730" windowHeight="11160" tabRatio="854" activeTab="1" xr2:uid="{00000000-000D-0000-FFFF-FFFF00000000}"/>
  </bookViews>
  <sheets>
    <sheet name="MMs_1" sheetId="5" r:id="rId1"/>
    <sheet name="MMs_2" sheetId="4" r:id="rId2"/>
  </sheets>
  <definedNames>
    <definedName name="_Fill" localSheetId="0" hidden="1">#REF!</definedName>
    <definedName name="_Fill" hidden="1">#REF!</definedName>
    <definedName name="_Regression_Out" localSheetId="0" hidden="1">#REF!</definedName>
    <definedName name="_Regression_Out" hidden="1">#REF!</definedName>
    <definedName name="_Regression_X" localSheetId="0" hidden="1">#REF!</definedName>
    <definedName name="_Regression_X" hidden="1">#REF!</definedName>
    <definedName name="_Regression_Y" localSheetId="0" hidden="1">#REF!</definedName>
    <definedName name="_Regression_Y" hidden="1">#REF!</definedName>
    <definedName name="Arrivals_per_hr" localSheetId="0">#REF!</definedName>
    <definedName name="Arrivals_per_hr">#REF!</definedName>
    <definedName name="Total_Servers" localSheetId="0">#REF!</definedName>
    <definedName name="Total_Servers">#REF!</definedName>
  </definedNames>
  <calcPr calcId="181029"/>
</workbook>
</file>

<file path=xl/calcChain.xml><?xml version="1.0" encoding="utf-8"?>
<calcChain xmlns="http://schemas.openxmlformats.org/spreadsheetml/2006/main">
  <c r="E3" i="4" l="1"/>
  <c r="C4" i="5" l="1"/>
  <c r="F10" i="5"/>
  <c r="F11" i="5"/>
  <c r="F9" i="5"/>
  <c r="F7" i="5"/>
  <c r="F6" i="5"/>
  <c r="G5" i="5" s="1"/>
  <c r="H5" i="5" s="1"/>
  <c r="C7" i="5"/>
  <c r="C6" i="5"/>
  <c r="H16" i="5"/>
  <c r="H17" i="5"/>
  <c r="H18" i="5"/>
  <c r="H19" i="5"/>
  <c r="H20" i="5"/>
  <c r="H21" i="5"/>
  <c r="H22" i="5"/>
  <c r="H23" i="5"/>
  <c r="H24" i="5"/>
  <c r="H15" i="5"/>
  <c r="E26" i="5"/>
  <c r="F14" i="5" l="1"/>
  <c r="F70" i="5" l="1"/>
  <c r="B70" i="5"/>
  <c r="D70" i="5" s="1"/>
  <c r="F69" i="5"/>
  <c r="B69" i="5"/>
  <c r="D69" i="5" s="1"/>
  <c r="F68" i="5"/>
  <c r="B68" i="5"/>
  <c r="D68" i="5" s="1"/>
  <c r="F67" i="5"/>
  <c r="B67" i="5"/>
  <c r="D67" i="5" s="1"/>
  <c r="F66" i="5"/>
  <c r="B66" i="5"/>
  <c r="D66" i="5" s="1"/>
  <c r="F65" i="5"/>
  <c r="B65" i="5"/>
  <c r="D65" i="5" s="1"/>
  <c r="F64" i="5"/>
  <c r="B64" i="5"/>
  <c r="D64" i="5" s="1"/>
  <c r="F63" i="5"/>
  <c r="B63" i="5"/>
  <c r="D63" i="5" s="1"/>
  <c r="F62" i="5"/>
  <c r="B62" i="5"/>
  <c r="D62" i="5" s="1"/>
  <c r="F61" i="5"/>
  <c r="B61" i="5"/>
  <c r="D61" i="5" s="1"/>
  <c r="F60" i="5"/>
  <c r="B60" i="5"/>
  <c r="D60" i="5" s="1"/>
  <c r="F59" i="5"/>
  <c r="B59" i="5"/>
  <c r="D59" i="5" s="1"/>
  <c r="F58" i="5"/>
  <c r="B58" i="5"/>
  <c r="D58" i="5" s="1"/>
  <c r="F57" i="5"/>
  <c r="B57" i="5"/>
  <c r="D57" i="5" s="1"/>
  <c r="F56" i="5"/>
  <c r="B56" i="5"/>
  <c r="D56" i="5" s="1"/>
  <c r="F55" i="5"/>
  <c r="B55" i="5"/>
  <c r="D55" i="5" s="1"/>
  <c r="F54" i="5"/>
  <c r="B54" i="5"/>
  <c r="D54" i="5" s="1"/>
  <c r="F53" i="5"/>
  <c r="B53" i="5"/>
  <c r="D53" i="5" s="1"/>
  <c r="F52" i="5"/>
  <c r="B52" i="5"/>
  <c r="D52" i="5" s="1"/>
  <c r="F51" i="5"/>
  <c r="B51" i="5"/>
  <c r="D51" i="5" s="1"/>
  <c r="F50" i="5"/>
  <c r="B50" i="5"/>
  <c r="D50" i="5" s="1"/>
  <c r="F49" i="5"/>
  <c r="B49" i="5"/>
  <c r="D49" i="5" s="1"/>
  <c r="F48" i="5"/>
  <c r="B48" i="5"/>
  <c r="D48" i="5" s="1"/>
  <c r="F47" i="5"/>
  <c r="B47" i="5"/>
  <c r="D47" i="5" s="1"/>
  <c r="F46" i="5"/>
  <c r="B46" i="5"/>
  <c r="D46" i="5" s="1"/>
  <c r="F45" i="5"/>
  <c r="B45" i="5"/>
  <c r="D45" i="5" s="1"/>
  <c r="F44" i="5"/>
  <c r="B44" i="5"/>
  <c r="D44" i="5" s="1"/>
  <c r="F43" i="5"/>
  <c r="B43" i="5"/>
  <c r="F42" i="5"/>
  <c r="B42" i="5"/>
  <c r="D42" i="5" s="1"/>
  <c r="F41" i="5"/>
  <c r="C41" i="5"/>
  <c r="B41" i="5"/>
  <c r="A18" i="5"/>
  <c r="A19" i="5" s="1"/>
  <c r="A20" i="5" s="1"/>
  <c r="A21" i="5" s="1"/>
  <c r="A22" i="5" s="1"/>
  <c r="A23" i="5" s="1"/>
  <c r="A24" i="5" s="1"/>
  <c r="A13" i="5"/>
  <c r="E3" i="5"/>
  <c r="C43" i="5" l="1"/>
  <c r="D41" i="5"/>
  <c r="E41" i="5" s="1"/>
  <c r="C42" i="5"/>
  <c r="E42" i="5" s="1"/>
  <c r="G42" i="5" s="1"/>
  <c r="A25" i="5"/>
  <c r="C63" i="5"/>
  <c r="E63" i="5" s="1"/>
  <c r="G63" i="5" s="1"/>
  <c r="C55" i="5"/>
  <c r="E55" i="5" s="1"/>
  <c r="G55" i="5" s="1"/>
  <c r="C51" i="5"/>
  <c r="E51" i="5" s="1"/>
  <c r="G51" i="5" s="1"/>
  <c r="D43" i="5"/>
  <c r="C67" i="5"/>
  <c r="E67" i="5" s="1"/>
  <c r="G67" i="5" s="1"/>
  <c r="C59" i="5"/>
  <c r="E59" i="5" s="1"/>
  <c r="G59" i="5" s="1"/>
  <c r="C50" i="5"/>
  <c r="E50" i="5" s="1"/>
  <c r="G50" i="5" s="1"/>
  <c r="C54" i="5"/>
  <c r="E54" i="5" s="1"/>
  <c r="G54" i="5" s="1"/>
  <c r="C66" i="5"/>
  <c r="E66" i="5" s="1"/>
  <c r="G66" i="5" s="1"/>
  <c r="C70" i="5"/>
  <c r="E70" i="5" s="1"/>
  <c r="G70" i="5" s="1"/>
  <c r="C46" i="5"/>
  <c r="E46" i="5" s="1"/>
  <c r="G46" i="5" s="1"/>
  <c r="C58" i="5"/>
  <c r="E58" i="5" s="1"/>
  <c r="G58" i="5" s="1"/>
  <c r="C62" i="5"/>
  <c r="E62" i="5" s="1"/>
  <c r="G62" i="5" s="1"/>
  <c r="C69" i="5"/>
  <c r="E69" i="5" s="1"/>
  <c r="G69" i="5" s="1"/>
  <c r="C47" i="5"/>
  <c r="E47" i="5" s="1"/>
  <c r="G47" i="5" s="1"/>
  <c r="C44" i="5"/>
  <c r="E44" i="5" s="1"/>
  <c r="G44" i="5" s="1"/>
  <c r="C48" i="5"/>
  <c r="E48" i="5" s="1"/>
  <c r="G48" i="5" s="1"/>
  <c r="C52" i="5"/>
  <c r="E52" i="5" s="1"/>
  <c r="G52" i="5" s="1"/>
  <c r="C56" i="5"/>
  <c r="E56" i="5" s="1"/>
  <c r="G56" i="5" s="1"/>
  <c r="C60" i="5"/>
  <c r="E60" i="5" s="1"/>
  <c r="G60" i="5" s="1"/>
  <c r="C64" i="5"/>
  <c r="E64" i="5" s="1"/>
  <c r="G64" i="5" s="1"/>
  <c r="C68" i="5"/>
  <c r="E68" i="5" s="1"/>
  <c r="G68" i="5" s="1"/>
  <c r="C45" i="5"/>
  <c r="E45" i="5" s="1"/>
  <c r="G45" i="5" s="1"/>
  <c r="C49" i="5"/>
  <c r="E49" i="5" s="1"/>
  <c r="G49" i="5" s="1"/>
  <c r="C53" i="5"/>
  <c r="E53" i="5" s="1"/>
  <c r="G53" i="5" s="1"/>
  <c r="C57" i="5"/>
  <c r="E57" i="5" s="1"/>
  <c r="G57" i="5" s="1"/>
  <c r="C61" i="5"/>
  <c r="E61" i="5" s="1"/>
  <c r="G61" i="5" s="1"/>
  <c r="C65" i="5"/>
  <c r="E65" i="5" s="1"/>
  <c r="G65" i="5" s="1"/>
  <c r="F7" i="4"/>
  <c r="F6" i="4"/>
  <c r="E43" i="5" l="1"/>
  <c r="B17" i="5" s="1"/>
  <c r="C17" i="5" s="1"/>
  <c r="G41" i="5"/>
  <c r="H41" i="5" s="1"/>
  <c r="H60" i="5"/>
  <c r="I60" i="5"/>
  <c r="J60" i="5" s="1"/>
  <c r="I61" i="5"/>
  <c r="J61" i="5" s="1"/>
  <c r="H61" i="5"/>
  <c r="I45" i="5"/>
  <c r="J45" i="5" s="1"/>
  <c r="H45" i="5"/>
  <c r="H56" i="5"/>
  <c r="I56" i="5"/>
  <c r="J56" i="5" s="1"/>
  <c r="I47" i="5"/>
  <c r="J47" i="5" s="1"/>
  <c r="H47" i="5"/>
  <c r="H58" i="5"/>
  <c r="I58" i="5"/>
  <c r="J58" i="5" s="1"/>
  <c r="H50" i="5"/>
  <c r="I50" i="5"/>
  <c r="J50" i="5" s="1"/>
  <c r="I51" i="5"/>
  <c r="J51" i="5" s="1"/>
  <c r="H51" i="5"/>
  <c r="I49" i="5"/>
  <c r="J49" i="5" s="1"/>
  <c r="H49" i="5"/>
  <c r="H62" i="5"/>
  <c r="I62" i="5"/>
  <c r="J62" i="5" s="1"/>
  <c r="I57" i="5"/>
  <c r="J57" i="5" s="1"/>
  <c r="H57" i="5"/>
  <c r="H68" i="5"/>
  <c r="I68" i="5"/>
  <c r="J68" i="5" s="1"/>
  <c r="H52" i="5"/>
  <c r="I52" i="5"/>
  <c r="J52" i="5" s="1"/>
  <c r="I42" i="5"/>
  <c r="J42" i="5" s="1"/>
  <c r="H42" i="5"/>
  <c r="I70" i="5"/>
  <c r="J70" i="5" s="1"/>
  <c r="H70" i="5"/>
  <c r="I59" i="5"/>
  <c r="J59" i="5" s="1"/>
  <c r="H59" i="5"/>
  <c r="I55" i="5"/>
  <c r="J55" i="5" s="1"/>
  <c r="H55" i="5"/>
  <c r="A26" i="5"/>
  <c r="I65" i="5"/>
  <c r="J65" i="5" s="1"/>
  <c r="H65" i="5"/>
  <c r="H44" i="5"/>
  <c r="I44" i="5"/>
  <c r="J44" i="5" s="1"/>
  <c r="H54" i="5"/>
  <c r="I54" i="5"/>
  <c r="J54" i="5" s="1"/>
  <c r="I53" i="5"/>
  <c r="J53" i="5" s="1"/>
  <c r="H53" i="5"/>
  <c r="H64" i="5"/>
  <c r="I64" i="5"/>
  <c r="J64" i="5" s="1"/>
  <c r="H48" i="5"/>
  <c r="I48" i="5"/>
  <c r="J48" i="5" s="1"/>
  <c r="I69" i="5"/>
  <c r="J69" i="5" s="1"/>
  <c r="H69" i="5"/>
  <c r="I46" i="5"/>
  <c r="J46" i="5" s="1"/>
  <c r="H46" i="5"/>
  <c r="I66" i="5"/>
  <c r="J66" i="5" s="1"/>
  <c r="H66" i="5"/>
  <c r="I67" i="5"/>
  <c r="J67" i="5" s="1"/>
  <c r="H67" i="5"/>
  <c r="I63" i="5"/>
  <c r="J63" i="5" s="1"/>
  <c r="H63" i="5"/>
  <c r="B38" i="4"/>
  <c r="C39" i="4" s="1"/>
  <c r="B39" i="4"/>
  <c r="B40" i="4"/>
  <c r="D40" i="4" s="1"/>
  <c r="B41" i="4"/>
  <c r="D41" i="4" s="1"/>
  <c r="B42" i="4"/>
  <c r="D42" i="4" s="1"/>
  <c r="F42" i="4"/>
  <c r="F38" i="4"/>
  <c r="F41" i="4"/>
  <c r="B43" i="4"/>
  <c r="D43" i="4" s="1"/>
  <c r="B44" i="4"/>
  <c r="D44" i="4" s="1"/>
  <c r="B45" i="4"/>
  <c r="D45" i="4" s="1"/>
  <c r="B46" i="4"/>
  <c r="D46" i="4" s="1"/>
  <c r="B47" i="4"/>
  <c r="D47" i="4" s="1"/>
  <c r="F47" i="4"/>
  <c r="F40" i="4"/>
  <c r="F43" i="4"/>
  <c r="F39" i="4"/>
  <c r="C38" i="4"/>
  <c r="B48" i="4"/>
  <c r="D48" i="4" s="1"/>
  <c r="B49" i="4"/>
  <c r="D49" i="4" s="1"/>
  <c r="B50" i="4"/>
  <c r="D50" i="4" s="1"/>
  <c r="B51" i="4"/>
  <c r="D51" i="4" s="1"/>
  <c r="B52" i="4"/>
  <c r="D52" i="4" s="1"/>
  <c r="B53" i="4"/>
  <c r="D53" i="4" s="1"/>
  <c r="B54" i="4"/>
  <c r="D54" i="4" s="1"/>
  <c r="B55" i="4"/>
  <c r="D55" i="4" s="1"/>
  <c r="B56" i="4"/>
  <c r="D56" i="4" s="1"/>
  <c r="B57" i="4"/>
  <c r="D57" i="4" s="1"/>
  <c r="B58" i="4"/>
  <c r="D58" i="4" s="1"/>
  <c r="B59" i="4"/>
  <c r="D59" i="4" s="1"/>
  <c r="F59" i="4"/>
  <c r="A10" i="4"/>
  <c r="A15" i="4"/>
  <c r="A16" i="4" s="1"/>
  <c r="F44" i="4"/>
  <c r="F45" i="4"/>
  <c r="F46" i="4"/>
  <c r="F48" i="4"/>
  <c r="F49" i="4"/>
  <c r="F50" i="4"/>
  <c r="F51" i="4"/>
  <c r="F52" i="4"/>
  <c r="F53" i="4"/>
  <c r="F54" i="4"/>
  <c r="F55" i="4"/>
  <c r="F56" i="4"/>
  <c r="F57" i="4"/>
  <c r="F58" i="4"/>
  <c r="B60" i="4"/>
  <c r="D60" i="4" s="1"/>
  <c r="F60" i="4"/>
  <c r="B61" i="4"/>
  <c r="D61" i="4" s="1"/>
  <c r="F61" i="4"/>
  <c r="B62" i="4"/>
  <c r="D62" i="4" s="1"/>
  <c r="F62" i="4"/>
  <c r="B63" i="4"/>
  <c r="D63" i="4" s="1"/>
  <c r="F63" i="4"/>
  <c r="B64" i="4"/>
  <c r="D64" i="4" s="1"/>
  <c r="F64" i="4"/>
  <c r="B65" i="4"/>
  <c r="D65" i="4" s="1"/>
  <c r="F65" i="4"/>
  <c r="B66" i="4"/>
  <c r="D66" i="4" s="1"/>
  <c r="F66" i="4"/>
  <c r="B67" i="4"/>
  <c r="D67" i="4" s="1"/>
  <c r="F67" i="4"/>
  <c r="G43" i="5" l="1"/>
  <c r="E8" i="5"/>
  <c r="B26" i="5" s="1"/>
  <c r="I41" i="5"/>
  <c r="J41" i="5" s="1"/>
  <c r="A27" i="5"/>
  <c r="D38" i="4"/>
  <c r="E38" i="4" s="1"/>
  <c r="G38" i="4" s="1"/>
  <c r="C48" i="4"/>
  <c r="E48" i="4" s="1"/>
  <c r="G48" i="4" s="1"/>
  <c r="H48" i="4" s="1"/>
  <c r="C56" i="4"/>
  <c r="E56" i="4" s="1"/>
  <c r="G56" i="4" s="1"/>
  <c r="H56" i="4" s="1"/>
  <c r="A17" i="4"/>
  <c r="A18" i="4" s="1"/>
  <c r="C43" i="4"/>
  <c r="E43" i="4" s="1"/>
  <c r="G43" i="4" s="1"/>
  <c r="H43" i="4" s="1"/>
  <c r="C52" i="4"/>
  <c r="E52" i="4" s="1"/>
  <c r="G52" i="4" s="1"/>
  <c r="C64" i="4"/>
  <c r="E64" i="4" s="1"/>
  <c r="G64" i="4" s="1"/>
  <c r="H64" i="4" s="1"/>
  <c r="C57" i="4"/>
  <c r="E57" i="4" s="1"/>
  <c r="G57" i="4" s="1"/>
  <c r="I57" i="4" s="1"/>
  <c r="J57" i="4" s="1"/>
  <c r="C53" i="4"/>
  <c r="E53" i="4" s="1"/>
  <c r="G53" i="4" s="1"/>
  <c r="I53" i="4" s="1"/>
  <c r="J53" i="4" s="1"/>
  <c r="C49" i="4"/>
  <c r="E49" i="4" s="1"/>
  <c r="G49" i="4" s="1"/>
  <c r="I49" i="4" s="1"/>
  <c r="J49" i="4" s="1"/>
  <c r="C65" i="4"/>
  <c r="E65" i="4" s="1"/>
  <c r="G65" i="4" s="1"/>
  <c r="I65" i="4" s="1"/>
  <c r="J65" i="4" s="1"/>
  <c r="C59" i="4"/>
  <c r="E59" i="4" s="1"/>
  <c r="G59" i="4" s="1"/>
  <c r="C67" i="4"/>
  <c r="E67" i="4" s="1"/>
  <c r="G67" i="4" s="1"/>
  <c r="C63" i="4"/>
  <c r="E63" i="4" s="1"/>
  <c r="G63" i="4" s="1"/>
  <c r="C58" i="4"/>
  <c r="E58" i="4" s="1"/>
  <c r="G58" i="4" s="1"/>
  <c r="C55" i="4"/>
  <c r="E55" i="4" s="1"/>
  <c r="G55" i="4" s="1"/>
  <c r="C54" i="4"/>
  <c r="E54" i="4" s="1"/>
  <c r="G54" i="4" s="1"/>
  <c r="C51" i="4"/>
  <c r="E51" i="4" s="1"/>
  <c r="G51" i="4" s="1"/>
  <c r="C50" i="4"/>
  <c r="E50" i="4" s="1"/>
  <c r="G50" i="4" s="1"/>
  <c r="C45" i="4"/>
  <c r="E45" i="4" s="1"/>
  <c r="G45" i="4" s="1"/>
  <c r="C42" i="4"/>
  <c r="E42" i="4" s="1"/>
  <c r="G42" i="4" s="1"/>
  <c r="C41" i="4"/>
  <c r="E41" i="4" s="1"/>
  <c r="G41" i="4" s="1"/>
  <c r="C47" i="4"/>
  <c r="E47" i="4" s="1"/>
  <c r="G47" i="4" s="1"/>
  <c r="C40" i="4"/>
  <c r="E40" i="4" s="1"/>
  <c r="D39" i="4"/>
  <c r="E39" i="4" s="1"/>
  <c r="G39" i="4" s="1"/>
  <c r="C44" i="4"/>
  <c r="E44" i="4" s="1"/>
  <c r="G44" i="4" s="1"/>
  <c r="C46" i="4"/>
  <c r="E46" i="4" s="1"/>
  <c r="G46" i="4" s="1"/>
  <c r="C60" i="4"/>
  <c r="E60" i="4" s="1"/>
  <c r="G60" i="4" s="1"/>
  <c r="C61" i="4"/>
  <c r="E61" i="4" s="1"/>
  <c r="G61" i="4" s="1"/>
  <c r="C62" i="4"/>
  <c r="E62" i="4" s="1"/>
  <c r="G62" i="4" s="1"/>
  <c r="C66" i="4"/>
  <c r="E66" i="4" s="1"/>
  <c r="G66" i="4" s="1"/>
  <c r="B20" i="5" l="1"/>
  <c r="B24" i="5"/>
  <c r="B19" i="5"/>
  <c r="B23" i="5"/>
  <c r="B18" i="5"/>
  <c r="C18" i="5" s="1"/>
  <c r="B21" i="5"/>
  <c r="B22" i="5"/>
  <c r="B25" i="5"/>
  <c r="H43" i="5"/>
  <c r="E4" i="5"/>
  <c r="I43" i="5"/>
  <c r="J43" i="5" s="1"/>
  <c r="B27" i="5"/>
  <c r="A28" i="5"/>
  <c r="G40" i="4"/>
  <c r="E4" i="4" s="1"/>
  <c r="E8" i="4"/>
  <c r="B15" i="4" s="1"/>
  <c r="I43" i="4"/>
  <c r="J43" i="4" s="1"/>
  <c r="H53" i="4"/>
  <c r="H49" i="4"/>
  <c r="H57" i="4"/>
  <c r="H52" i="4"/>
  <c r="I52" i="4"/>
  <c r="J52" i="4" s="1"/>
  <c r="B14" i="4"/>
  <c r="C14" i="4" s="1"/>
  <c r="I64" i="4"/>
  <c r="J64" i="4" s="1"/>
  <c r="I48" i="4"/>
  <c r="J48" i="4" s="1"/>
  <c r="I56" i="4"/>
  <c r="J56" i="4" s="1"/>
  <c r="H65" i="4"/>
  <c r="A19" i="4"/>
  <c r="I62" i="4"/>
  <c r="J62" i="4" s="1"/>
  <c r="H62" i="4"/>
  <c r="I60" i="4"/>
  <c r="J60" i="4" s="1"/>
  <c r="H60" i="4"/>
  <c r="I44" i="4"/>
  <c r="J44" i="4" s="1"/>
  <c r="H44" i="4"/>
  <c r="I40" i="4"/>
  <c r="J40" i="4" s="1"/>
  <c r="I41" i="4"/>
  <c r="J41" i="4" s="1"/>
  <c r="H41" i="4"/>
  <c r="H38" i="4"/>
  <c r="I38" i="4"/>
  <c r="J38" i="4" s="1"/>
  <c r="H51" i="4"/>
  <c r="I51" i="4"/>
  <c r="J51" i="4" s="1"/>
  <c r="H54" i="4"/>
  <c r="I54" i="4"/>
  <c r="J54" i="4" s="1"/>
  <c r="H63" i="4"/>
  <c r="I63" i="4"/>
  <c r="J63" i="4" s="1"/>
  <c r="H59" i="4"/>
  <c r="I59" i="4"/>
  <c r="J59" i="4" s="1"/>
  <c r="I66" i="4"/>
  <c r="J66" i="4" s="1"/>
  <c r="H66" i="4"/>
  <c r="I61" i="4"/>
  <c r="J61" i="4" s="1"/>
  <c r="H61" i="4"/>
  <c r="H46" i="4"/>
  <c r="I46" i="4"/>
  <c r="J46" i="4" s="1"/>
  <c r="H39" i="4"/>
  <c r="I39" i="4"/>
  <c r="J39" i="4" s="1"/>
  <c r="H47" i="4"/>
  <c r="I47" i="4"/>
  <c r="J47" i="4" s="1"/>
  <c r="I42" i="4"/>
  <c r="J42" i="4" s="1"/>
  <c r="H42" i="4"/>
  <c r="I45" i="4"/>
  <c r="J45" i="4" s="1"/>
  <c r="H45" i="4"/>
  <c r="H50" i="4"/>
  <c r="I50" i="4"/>
  <c r="J50" i="4" s="1"/>
  <c r="H55" i="4"/>
  <c r="I55" i="4"/>
  <c r="J55" i="4" s="1"/>
  <c r="H58" i="4"/>
  <c r="I58" i="4"/>
  <c r="J58" i="4" s="1"/>
  <c r="I67" i="4"/>
  <c r="J67" i="4" s="1"/>
  <c r="H67" i="4"/>
  <c r="E6" i="5" l="1"/>
  <c r="E5" i="5"/>
  <c r="G14" i="5" s="1"/>
  <c r="C19" i="5"/>
  <c r="C20" i="5" s="1"/>
  <c r="C21" i="5" s="1"/>
  <c r="C22" i="5" s="1"/>
  <c r="C23" i="5" s="1"/>
  <c r="C24" i="5" s="1"/>
  <c r="C25" i="5" s="1"/>
  <c r="C26" i="5" s="1"/>
  <c r="C27" i="5" s="1"/>
  <c r="A29" i="5"/>
  <c r="B28" i="5"/>
  <c r="H40" i="4"/>
  <c r="E5" i="4"/>
  <c r="E6" i="4"/>
  <c r="G6" i="4" s="1"/>
  <c r="H6" i="4" s="1"/>
  <c r="B17" i="4"/>
  <c r="B16" i="4"/>
  <c r="B18" i="4"/>
  <c r="B19" i="4"/>
  <c r="C15" i="4"/>
  <c r="A20" i="4"/>
  <c r="E14" i="5" l="1"/>
  <c r="E10" i="5"/>
  <c r="E7" i="5"/>
  <c r="G7" i="5" s="1"/>
  <c r="H7" i="5" s="1"/>
  <c r="G6" i="5"/>
  <c r="H6" i="5" s="1"/>
  <c r="C28" i="5"/>
  <c r="A30" i="5"/>
  <c r="B29" i="5"/>
  <c r="E7" i="4"/>
  <c r="G7" i="4" s="1"/>
  <c r="H7" i="4" s="1"/>
  <c r="C16" i="4"/>
  <c r="C17" i="4" s="1"/>
  <c r="C18" i="4" s="1"/>
  <c r="C19" i="4" s="1"/>
  <c r="A21" i="4"/>
  <c r="B20" i="4"/>
  <c r="E11" i="5" l="1"/>
  <c r="E9" i="5"/>
  <c r="C29" i="5"/>
  <c r="B30" i="5"/>
  <c r="A31" i="5"/>
  <c r="C20" i="4"/>
  <c r="A22" i="4"/>
  <c r="B21" i="4"/>
  <c r="C30" i="5" l="1"/>
  <c r="B31" i="5"/>
  <c r="A32" i="5"/>
  <c r="C21" i="4"/>
  <c r="A23" i="4"/>
  <c r="B22" i="4"/>
  <c r="C31" i="5" l="1"/>
  <c r="A33" i="5"/>
  <c r="B32" i="5"/>
  <c r="C22" i="4"/>
  <c r="A24" i="4"/>
  <c r="B23" i="4"/>
  <c r="C32" i="5" l="1"/>
  <c r="A34" i="5"/>
  <c r="B33" i="5"/>
  <c r="C23" i="4"/>
  <c r="A25" i="4"/>
  <c r="B24" i="4"/>
  <c r="C33" i="5" l="1"/>
  <c r="B34" i="5"/>
  <c r="A35" i="5"/>
  <c r="C24" i="4"/>
  <c r="A26" i="4"/>
  <c r="B25" i="4"/>
  <c r="C34" i="5" l="1"/>
  <c r="B35" i="5"/>
  <c r="A36" i="5"/>
  <c r="C25" i="4"/>
  <c r="A27" i="4"/>
  <c r="B26" i="4"/>
  <c r="C35" i="5" l="1"/>
  <c r="A37" i="5"/>
  <c r="B37" i="5" s="1"/>
  <c r="B36" i="5"/>
  <c r="C26" i="4"/>
  <c r="A28" i="4"/>
  <c r="B27" i="4"/>
  <c r="C36" i="5" l="1"/>
  <c r="C37" i="5" s="1"/>
  <c r="C27" i="4"/>
  <c r="A29" i="4"/>
  <c r="B28" i="4"/>
  <c r="C28" i="4" l="1"/>
  <c r="A30" i="4"/>
  <c r="B29" i="4"/>
  <c r="C29" i="4" l="1"/>
  <c r="A31" i="4"/>
  <c r="B30" i="4"/>
  <c r="C30" i="4" l="1"/>
  <c r="A32" i="4"/>
  <c r="B31" i="4"/>
  <c r="C31" i="4" l="1"/>
  <c r="A33" i="4"/>
  <c r="B32" i="4"/>
  <c r="C32" i="4" l="1"/>
  <c r="A34" i="4"/>
  <c r="B33" i="4"/>
  <c r="C33" i="4" l="1"/>
  <c r="B34" i="4"/>
  <c r="C34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B1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OR310: Probability of EXACTLY x number in the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OR310: Probability of LESS THAN (&lt;=) X Number in the SYSTEM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B13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OR310: Probability of EXACTLY x number in the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OR310: Probability of LESS THAN (&lt;=) X Number in the SYSTEM</t>
        </r>
      </text>
    </comment>
  </commentList>
</comments>
</file>

<file path=xl/sharedStrings.xml><?xml version="1.0" encoding="utf-8"?>
<sst xmlns="http://schemas.openxmlformats.org/spreadsheetml/2006/main" count="85" uniqueCount="47">
  <si>
    <t>Input Data</t>
  </si>
  <si>
    <t>Operating Characteristics</t>
  </si>
  <si>
    <t>Number of servers (s)</t>
  </si>
  <si>
    <t>Average number of customers in the system (L)</t>
  </si>
  <si>
    <t>Average time in the system (W)</t>
  </si>
  <si>
    <t>Probabilities</t>
  </si>
  <si>
    <t>Computations</t>
  </si>
  <si>
    <t>n or s</t>
  </si>
  <si>
    <t>(lam/mu)^n/n!</t>
  </si>
  <si>
    <t>Cumsum(n-1)</t>
  </si>
  <si>
    <t>term2</t>
  </si>
  <si>
    <t>P0(s)</t>
  </si>
  <si>
    <t>Rho(s)</t>
  </si>
  <si>
    <t>Lq(s)</t>
  </si>
  <si>
    <t>L(s)</t>
  </si>
  <si>
    <t>Wq(s)</t>
  </si>
  <si>
    <t>W(S)</t>
  </si>
  <si>
    <r>
      <t>Arrival rate (</t>
    </r>
    <r>
      <rPr>
        <sz val="10"/>
        <rFont val="Symbol"/>
        <family val="1"/>
        <charset val="2"/>
      </rPr>
      <t>l</t>
    </r>
    <r>
      <rPr>
        <sz val="10"/>
        <rFont val="Arial"/>
        <family val="2"/>
      </rPr>
      <t>)</t>
    </r>
  </si>
  <si>
    <r>
      <t>Average server utilization (</t>
    </r>
    <r>
      <rPr>
        <sz val="10"/>
        <rFont val="Symbol"/>
        <family val="1"/>
        <charset val="2"/>
      </rPr>
      <t>r</t>
    </r>
    <r>
      <rPr>
        <sz val="10"/>
        <rFont val="Arial"/>
        <family val="2"/>
      </rPr>
      <t>)</t>
    </r>
  </si>
  <si>
    <r>
      <t>Service rate (</t>
    </r>
    <r>
      <rPr>
        <sz val="10"/>
        <rFont val="Symbol"/>
        <family val="1"/>
        <charset val="2"/>
      </rPr>
      <t>m</t>
    </r>
    <r>
      <rPr>
        <sz val="10"/>
        <rFont val="Arial"/>
        <family val="2"/>
      </rPr>
      <t>)</t>
    </r>
  </si>
  <si>
    <r>
      <t>Average number of customers in the queue (L</t>
    </r>
    <r>
      <rPr>
        <vertAlign val="subscript"/>
        <sz val="10"/>
        <rFont val="Arial"/>
        <family val="2"/>
      </rPr>
      <t>q</t>
    </r>
    <r>
      <rPr>
        <sz val="10"/>
        <rFont val="Arial"/>
        <family val="2"/>
      </rPr>
      <t>)</t>
    </r>
  </si>
  <si>
    <r>
      <t>Average waiting time in the queue (W</t>
    </r>
    <r>
      <rPr>
        <vertAlign val="subscript"/>
        <sz val="10"/>
        <rFont val="Arial"/>
        <family val="2"/>
      </rPr>
      <t>q</t>
    </r>
    <r>
      <rPr>
        <sz val="10"/>
        <rFont val="Arial"/>
        <family val="2"/>
      </rPr>
      <t>)</t>
    </r>
  </si>
  <si>
    <r>
      <t>Probability (% of time) system is empty (P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)</t>
    </r>
  </si>
  <si>
    <t>Cum. Prob</t>
  </si>
  <si>
    <t>Prob</t>
  </si>
  <si>
    <t>per time</t>
  </si>
  <si>
    <t>nmbr</t>
  </si>
  <si>
    <t>Cost of Service</t>
  </si>
  <si>
    <t>Cost of Waiting</t>
  </si>
  <si>
    <t>%</t>
  </si>
  <si>
    <t>in queue</t>
  </si>
  <si>
    <t>in system</t>
  </si>
  <si>
    <t>empty</t>
  </si>
  <si>
    <t>per</t>
  </si>
  <si>
    <t>Hour</t>
  </si>
  <si>
    <t>Template MMs</t>
  </si>
  <si>
    <t>Number In System</t>
  </si>
  <si>
    <t>Minutes</t>
  </si>
  <si>
    <t>Seconds</t>
  </si>
  <si>
    <t>Total Cost</t>
  </si>
  <si>
    <t>Service Cost</t>
  </si>
  <si>
    <t>Waiting Cost (System)</t>
  </si>
  <si>
    <t>Cost Difference between 2 and 3 Servers:</t>
  </si>
  <si>
    <t>Marginal Cost ( row to next)</t>
  </si>
  <si>
    <t>Total Service Cost:</t>
  </si>
  <si>
    <t>Total Waiting Cost:</t>
  </si>
  <si>
    <t>Total Cost: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</si>
</sst>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0"/>
    <numFmt numFmtId="165" formatCode="0.0000"/>
    <numFmt numFmtId="166" formatCode="0.000"/>
    <numFmt numFmtId="167" formatCode="0.0"/>
    <numFmt numFmtId="168" formatCode="0.0%"/>
    <numFmt numFmtId="169" formatCode="&quot;$&quot;#,##0.00"/>
  </numFmts>
  <fonts count="18" x14ac:knownFonts="1">
    <font>
      <sz val="10"/>
      <name val="Arial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b/>
      <sz val="14"/>
      <color indexed="16"/>
      <name val="Arial"/>
      <family val="2"/>
    </font>
    <font>
      <sz val="10"/>
      <name val="Arial"/>
      <family val="2"/>
    </font>
    <font>
      <b/>
      <sz val="10"/>
      <color indexed="21"/>
      <name val="Arial"/>
      <family val="2"/>
    </font>
    <font>
      <b/>
      <sz val="10"/>
      <color indexed="20"/>
      <name val="Arial"/>
      <family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medium">
        <color indexed="21"/>
      </left>
      <right/>
      <top style="medium">
        <color indexed="21"/>
      </top>
      <bottom/>
      <diagonal/>
    </border>
    <border>
      <left style="thin">
        <color indexed="64"/>
      </left>
      <right style="medium">
        <color indexed="21"/>
      </right>
      <top style="medium">
        <color indexed="21"/>
      </top>
      <bottom style="thin">
        <color indexed="64"/>
      </bottom>
      <diagonal/>
    </border>
    <border>
      <left style="medium">
        <color indexed="20"/>
      </left>
      <right/>
      <top style="medium">
        <color indexed="20"/>
      </top>
      <bottom/>
      <diagonal/>
    </border>
    <border>
      <left style="medium">
        <color indexed="21"/>
      </left>
      <right/>
      <top/>
      <bottom/>
      <diagonal/>
    </border>
    <border>
      <left style="thin">
        <color indexed="64"/>
      </left>
      <right style="medium">
        <color indexed="21"/>
      </right>
      <top style="thin">
        <color indexed="64"/>
      </top>
      <bottom style="thin">
        <color indexed="64"/>
      </bottom>
      <diagonal/>
    </border>
    <border>
      <left style="medium">
        <color indexed="20"/>
      </left>
      <right/>
      <top/>
      <bottom/>
      <diagonal/>
    </border>
    <border>
      <left/>
      <right style="medium">
        <color indexed="20"/>
      </right>
      <top/>
      <bottom/>
      <diagonal/>
    </border>
    <border>
      <left style="medium">
        <color indexed="21"/>
      </left>
      <right/>
      <top/>
      <bottom style="medium">
        <color indexed="21"/>
      </bottom>
      <diagonal/>
    </border>
    <border>
      <left style="medium">
        <color indexed="20"/>
      </left>
      <right/>
      <top/>
      <bottom style="medium">
        <color indexed="20"/>
      </bottom>
      <diagonal/>
    </border>
    <border>
      <left/>
      <right style="medium">
        <color indexed="20"/>
      </right>
      <top/>
      <bottom style="medium">
        <color indexed="20"/>
      </bottom>
      <diagonal/>
    </border>
    <border>
      <left/>
      <right/>
      <top style="medium">
        <color indexed="20"/>
      </top>
      <bottom/>
      <diagonal/>
    </border>
    <border>
      <left/>
      <right style="medium">
        <color indexed="20"/>
      </right>
      <top style="medium">
        <color indexed="20"/>
      </top>
      <bottom/>
      <diagonal/>
    </border>
    <border>
      <left/>
      <right/>
      <top/>
      <bottom style="medium">
        <color indexed="20"/>
      </bottom>
      <diagonal/>
    </border>
    <border>
      <left style="thin">
        <color indexed="64"/>
      </left>
      <right style="medium">
        <color indexed="21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20"/>
      </left>
      <right/>
      <top/>
      <bottom style="medium">
        <color indexed="64"/>
      </bottom>
      <diagonal/>
    </border>
    <border>
      <left/>
      <right style="medium">
        <color indexed="20"/>
      </right>
      <top/>
      <bottom style="medium">
        <color indexed="64"/>
      </bottom>
      <diagonal/>
    </border>
  </borders>
  <cellStyleXfs count="11">
    <xf numFmtId="0" fontId="0" fillId="0" borderId="0"/>
    <xf numFmtId="0" fontId="1" fillId="0" borderId="0">
      <protection locked="0"/>
    </xf>
    <xf numFmtId="0" fontId="1" fillId="0" borderId="0">
      <protection locked="0"/>
    </xf>
    <xf numFmtId="0" fontId="2" fillId="0" borderId="0">
      <protection locked="0"/>
    </xf>
    <xf numFmtId="0" fontId="1" fillId="0" borderId="0">
      <protection locked="0"/>
    </xf>
    <xf numFmtId="0" fontId="1" fillId="0" borderId="0">
      <protection locked="0"/>
    </xf>
    <xf numFmtId="0" fontId="1" fillId="0" borderId="0">
      <protection locked="0"/>
    </xf>
    <xf numFmtId="0" fontId="2" fillId="0" borderId="0">
      <protection locked="0"/>
    </xf>
    <xf numFmtId="9" fontId="10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6" fillId="0" borderId="0" applyFont="0" applyFill="0" applyBorder="0" applyAlignment="0" applyProtection="0"/>
  </cellStyleXfs>
  <cellXfs count="55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1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6" xfId="0" applyFont="1" applyBorder="1"/>
    <xf numFmtId="0" fontId="4" fillId="0" borderId="8" xfId="0" applyFont="1" applyBorder="1"/>
    <xf numFmtId="0" fontId="4" fillId="0" borderId="9" xfId="0" applyFont="1" applyBorder="1"/>
    <xf numFmtId="0" fontId="9" fillId="0" borderId="0" xfId="0" applyFont="1"/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3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 wrapText="1"/>
    </xf>
    <xf numFmtId="0" fontId="4" fillId="0" borderId="6" xfId="0" applyFont="1" applyBorder="1" applyAlignment="1">
      <alignment horizontal="center"/>
    </xf>
    <xf numFmtId="165" fontId="4" fillId="2" borderId="0" xfId="0" applyNumberFormat="1" applyFont="1" applyFill="1" applyAlignment="1">
      <alignment horizontal="right"/>
    </xf>
    <xf numFmtId="0" fontId="4" fillId="0" borderId="9" xfId="0" applyFont="1" applyBorder="1" applyAlignment="1">
      <alignment horizontal="center"/>
    </xf>
    <xf numFmtId="165" fontId="4" fillId="2" borderId="13" xfId="0" applyNumberFormat="1" applyFont="1" applyFill="1" applyBorder="1" applyAlignment="1">
      <alignment horizontal="right"/>
    </xf>
    <xf numFmtId="164" fontId="4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11" fillId="3" borderId="2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165" fontId="4" fillId="2" borderId="7" xfId="0" applyNumberFormat="1" applyFont="1" applyFill="1" applyBorder="1" applyAlignment="1">
      <alignment horizontal="center"/>
    </xf>
    <xf numFmtId="165" fontId="4" fillId="2" borderId="10" xfId="0" applyNumberFormat="1" applyFont="1" applyFill="1" applyBorder="1" applyAlignment="1">
      <alignment horizontal="center"/>
    </xf>
    <xf numFmtId="0" fontId="11" fillId="3" borderId="14" xfId="0" applyFont="1" applyFill="1" applyBorder="1" applyAlignment="1">
      <alignment horizontal="center"/>
    </xf>
    <xf numFmtId="0" fontId="3" fillId="5" borderId="0" xfId="0" applyFont="1" applyFill="1"/>
    <xf numFmtId="0" fontId="4" fillId="5" borderId="0" xfId="0" applyFont="1" applyFill="1"/>
    <xf numFmtId="0" fontId="14" fillId="0" borderId="0" xfId="0" applyFont="1"/>
    <xf numFmtId="167" fontId="4" fillId="0" borderId="0" xfId="0" applyNumberFormat="1" applyFont="1"/>
    <xf numFmtId="0" fontId="4" fillId="0" borderId="0" xfId="0" applyFont="1" applyAlignment="1">
      <alignment horizontal="left"/>
    </xf>
    <xf numFmtId="0" fontId="14" fillId="4" borderId="15" xfId="0" applyFont="1" applyFill="1" applyBorder="1" applyAlignment="1">
      <alignment horizontal="center"/>
    </xf>
    <xf numFmtId="2" fontId="4" fillId="0" borderId="0" xfId="0" applyNumberFormat="1" applyFont="1"/>
    <xf numFmtId="166" fontId="11" fillId="2" borderId="7" xfId="0" applyNumberFormat="1" applyFont="1" applyFill="1" applyBorder="1" applyAlignment="1">
      <alignment horizontal="center"/>
    </xf>
    <xf numFmtId="166" fontId="11" fillId="2" borderId="10" xfId="0" applyNumberFormat="1" applyFont="1" applyFill="1" applyBorder="1" applyAlignment="1">
      <alignment horizontal="center"/>
    </xf>
    <xf numFmtId="43" fontId="4" fillId="0" borderId="0" xfId="0" applyNumberFormat="1" applyFont="1"/>
    <xf numFmtId="43" fontId="4" fillId="0" borderId="0" xfId="0" applyNumberFormat="1" applyFont="1" applyAlignment="1">
      <alignment horizontal="center"/>
    </xf>
    <xf numFmtId="43" fontId="4" fillId="0" borderId="0" xfId="0" applyNumberFormat="1" applyFont="1" applyAlignment="1">
      <alignment wrapText="1"/>
    </xf>
    <xf numFmtId="168" fontId="11" fillId="2" borderId="12" xfId="8" applyNumberFormat="1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169" fontId="4" fillId="0" borderId="0" xfId="0" applyNumberFormat="1" applyFont="1" applyAlignment="1">
      <alignment horizontal="center"/>
    </xf>
    <xf numFmtId="169" fontId="4" fillId="0" borderId="0" xfId="9" applyNumberFormat="1" applyFont="1" applyAlignment="1">
      <alignment horizontal="center"/>
    </xf>
    <xf numFmtId="169" fontId="4" fillId="0" borderId="0" xfId="8" applyNumberFormat="1" applyFont="1" applyAlignment="1">
      <alignment horizontal="center"/>
    </xf>
    <xf numFmtId="0" fontId="4" fillId="0" borderId="0" xfId="0" applyFont="1" applyAlignment="1">
      <alignment horizontal="right" wrapText="1"/>
    </xf>
    <xf numFmtId="169" fontId="4" fillId="0" borderId="0" xfId="10" applyNumberFormat="1" applyFont="1" applyAlignment="1">
      <alignment horizontal="center"/>
    </xf>
    <xf numFmtId="169" fontId="4" fillId="0" borderId="0" xfId="10" applyNumberFormat="1" applyFont="1" applyAlignment="1">
      <alignment horizontal="center" wrapText="1"/>
    </xf>
    <xf numFmtId="166" fontId="17" fillId="0" borderId="0" xfId="0" applyNumberFormat="1" applyFont="1" applyAlignment="1">
      <alignment horizontal="center"/>
    </xf>
    <xf numFmtId="169" fontId="14" fillId="0" borderId="0" xfId="10" applyNumberFormat="1" applyFont="1" applyAlignment="1">
      <alignment horizontal="center"/>
    </xf>
    <xf numFmtId="169" fontId="4" fillId="0" borderId="0" xfId="0" applyNumberFormat="1" applyFont="1" applyAlignment="1">
      <alignment wrapText="1"/>
    </xf>
    <xf numFmtId="44" fontId="11" fillId="2" borderId="7" xfId="10" applyFont="1" applyFill="1" applyBorder="1" applyAlignment="1">
      <alignment horizontal="center"/>
    </xf>
    <xf numFmtId="0" fontId="4" fillId="0" borderId="16" xfId="0" applyFont="1" applyBorder="1"/>
    <xf numFmtId="44" fontId="11" fillId="2" borderId="17" xfId="10" applyFont="1" applyFill="1" applyBorder="1" applyAlignment="1">
      <alignment horizontal="center"/>
    </xf>
  </cellXfs>
  <cellStyles count="11">
    <cellStyle name="Comma" xfId="9" builtinId="3"/>
    <cellStyle name="Currency" xfId="10" builtinId="4"/>
    <cellStyle name="F2" xfId="1" xr:uid="{00000000-0005-0000-0000-000002000000}"/>
    <cellStyle name="F3" xfId="2" xr:uid="{00000000-0005-0000-0000-000003000000}"/>
    <cellStyle name="F4" xfId="3" xr:uid="{00000000-0005-0000-0000-000004000000}"/>
    <cellStyle name="F5" xfId="4" xr:uid="{00000000-0005-0000-0000-000005000000}"/>
    <cellStyle name="F6" xfId="5" xr:uid="{00000000-0005-0000-0000-000006000000}"/>
    <cellStyle name="F7" xfId="6" xr:uid="{00000000-0005-0000-0000-000007000000}"/>
    <cellStyle name="F8" xfId="7" xr:uid="{00000000-0005-0000-0000-000008000000}"/>
    <cellStyle name="Normal" xfId="0" builtinId="0"/>
    <cellStyle name="Percent" xfId="8" builtinId="5"/>
  </cellStyles>
  <dxfs count="1"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zoomScale="110" zoomScaleNormal="110" workbookViewId="0">
      <selection activeCell="E6" sqref="E6"/>
    </sheetView>
  </sheetViews>
  <sheetFormatPr defaultColWidth="9.140625" defaultRowHeight="12.75" x14ac:dyDescent="0.2"/>
  <cols>
    <col min="1" max="1" width="20.42578125" style="1" customWidth="1"/>
    <col min="2" max="2" width="7.42578125" style="1" customWidth="1"/>
    <col min="3" max="3" width="12.7109375" style="1" customWidth="1"/>
    <col min="4" max="4" width="43.85546875" style="1" bestFit="1" customWidth="1"/>
    <col min="5" max="5" width="14.7109375" style="1" customWidth="1"/>
    <col min="6" max="6" width="17.5703125" style="1" customWidth="1"/>
    <col min="7" max="7" width="23.28515625" style="1" customWidth="1"/>
    <col min="8" max="8" width="26.7109375" style="1" customWidth="1"/>
    <col min="9" max="9" width="13.7109375" style="1" bestFit="1" customWidth="1"/>
    <col min="10" max="16384" width="9.140625" style="1"/>
  </cols>
  <sheetData>
    <row r="1" spans="1:9" ht="18" x14ac:dyDescent="0.25">
      <c r="A1" s="29" t="s">
        <v>35</v>
      </c>
      <c r="B1" s="29"/>
      <c r="C1" s="29"/>
      <c r="D1" s="30"/>
    </row>
    <row r="2" spans="1:9" ht="13.5" thickBot="1" x14ac:dyDescent="0.25">
      <c r="A2" s="2" t="s">
        <v>0</v>
      </c>
      <c r="C2" s="31" t="s">
        <v>33</v>
      </c>
      <c r="D2" s="3" t="s">
        <v>1</v>
      </c>
    </row>
    <row r="3" spans="1:9" ht="18" x14ac:dyDescent="0.25">
      <c r="A3" s="4" t="s">
        <v>17</v>
      </c>
      <c r="B3" s="24">
        <v>2</v>
      </c>
      <c r="C3" s="1" t="s">
        <v>34</v>
      </c>
      <c r="D3" s="5" t="s">
        <v>18</v>
      </c>
      <c r="E3" s="41">
        <f>B3/(B4*B5)</f>
        <v>0.66666666666666663</v>
      </c>
      <c r="F3" s="1" t="s">
        <v>29</v>
      </c>
    </row>
    <row r="4" spans="1:9" ht="18.75" x14ac:dyDescent="0.3">
      <c r="A4" s="6" t="s">
        <v>19</v>
      </c>
      <c r="B4" s="25">
        <v>3</v>
      </c>
      <c r="C4" s="1" t="str">
        <f>C3</f>
        <v>Hour</v>
      </c>
      <c r="D4" s="7" t="s">
        <v>20</v>
      </c>
      <c r="E4" s="36">
        <f>VLOOKUP($B$5,$A$41:$G$70,7,)</f>
        <v>1.333333333333333</v>
      </c>
      <c r="F4" s="1" t="s">
        <v>30</v>
      </c>
    </row>
    <row r="5" spans="1:9" ht="18.75" thickBot="1" x14ac:dyDescent="0.3">
      <c r="A5" s="8" t="s">
        <v>2</v>
      </c>
      <c r="B5" s="28">
        <v>1</v>
      </c>
      <c r="C5" s="1" t="s">
        <v>26</v>
      </c>
      <c r="D5" s="7" t="s">
        <v>3</v>
      </c>
      <c r="E5" s="36">
        <f>E4+B3/B4</f>
        <v>1.9999999999999996</v>
      </c>
      <c r="F5" s="1" t="s">
        <v>31</v>
      </c>
      <c r="G5" s="22" t="str">
        <f>IF(F6="Days", "Hours", IF(F6="Hours", "Minutes", "Seconds"))</f>
        <v>Minutes</v>
      </c>
      <c r="H5" s="22" t="str">
        <f>IF(G5="Hours", "Minutes", IF(G5="Minutes", "Seconds", "milliSeconds"))</f>
        <v>Seconds</v>
      </c>
    </row>
    <row r="6" spans="1:9" ht="19.5" thickBot="1" x14ac:dyDescent="0.35">
      <c r="A6" s="1" t="s">
        <v>27</v>
      </c>
      <c r="B6" s="34">
        <v>15</v>
      </c>
      <c r="C6" s="1" t="str">
        <f>CONCATENATE("per ", C3)</f>
        <v>per Hour</v>
      </c>
      <c r="D6" s="7" t="s">
        <v>21</v>
      </c>
      <c r="E6" s="36">
        <f>E4/B3</f>
        <v>0.66666666666666652</v>
      </c>
      <c r="F6" s="1" t="str">
        <f>CONCATENATE(C3,"s")</f>
        <v>Hours</v>
      </c>
      <c r="G6" s="49">
        <f>E6*60</f>
        <v>39.999999999999993</v>
      </c>
      <c r="H6" s="49">
        <f>G6*60</f>
        <v>2399.9999999999995</v>
      </c>
    </row>
    <row r="7" spans="1:9" ht="18" x14ac:dyDescent="0.25">
      <c r="A7" s="1" t="s">
        <v>28</v>
      </c>
      <c r="B7" s="34">
        <v>60</v>
      </c>
      <c r="C7" s="1" t="str">
        <f>CONCATENATE("per ", C4)</f>
        <v>per Hour</v>
      </c>
      <c r="D7" s="7" t="s">
        <v>4</v>
      </c>
      <c r="E7" s="36">
        <f>E6+1/B4</f>
        <v>0.99999999999999978</v>
      </c>
      <c r="F7" s="1" t="str">
        <f>CONCATENATE(C3, "s")</f>
        <v>Hours</v>
      </c>
      <c r="G7" s="49">
        <f>E7*60</f>
        <v>59.999999999999986</v>
      </c>
      <c r="H7" s="49">
        <f>G7*60</f>
        <v>3599.9999999999991</v>
      </c>
    </row>
    <row r="8" spans="1:9" ht="18.75" x14ac:dyDescent="0.3">
      <c r="D8" s="7" t="s">
        <v>22</v>
      </c>
      <c r="E8" s="36">
        <f>VLOOKUP($B$5,$A$41:$G$70,5)</f>
        <v>0.33333333333333331</v>
      </c>
      <c r="F8" s="1" t="s">
        <v>32</v>
      </c>
    </row>
    <row r="9" spans="1:9" ht="18" x14ac:dyDescent="0.25">
      <c r="D9" s="7" t="s">
        <v>44</v>
      </c>
      <c r="E9" s="52">
        <f>E14</f>
        <v>134.99999999999997</v>
      </c>
      <c r="F9" s="1" t="str">
        <f>CONCATENATE("per ", $C$3)</f>
        <v>per Hour</v>
      </c>
    </row>
    <row r="10" spans="1:9" ht="18" x14ac:dyDescent="0.25">
      <c r="D10" s="7" t="s">
        <v>45</v>
      </c>
      <c r="E10" s="52">
        <f>G14</f>
        <v>119.99999999999997</v>
      </c>
      <c r="F10" s="1" t="str">
        <f t="shared" ref="F10:F11" si="0">CONCATENATE("per ", $C$3)</f>
        <v>per Hour</v>
      </c>
    </row>
    <row r="11" spans="1:9" ht="18.75" thickBot="1" x14ac:dyDescent="0.3">
      <c r="D11" s="53" t="s">
        <v>46</v>
      </c>
      <c r="E11" s="54">
        <f>E14</f>
        <v>134.99999999999997</v>
      </c>
      <c r="F11" s="1" t="str">
        <f t="shared" si="0"/>
        <v>per Hour</v>
      </c>
    </row>
    <row r="12" spans="1:9" x14ac:dyDescent="0.2">
      <c r="I12" s="35"/>
    </row>
    <row r="13" spans="1:9" x14ac:dyDescent="0.2">
      <c r="A13" s="10" t="str">
        <f>IF(ISNUMBER(B4*B5),IF(B3&lt;B4*B5,"","ERROR. The total service rate (rate x servers) must be greater than the arrival rate."),"ERROR. The total service rate (rate x servers) must be greater than the arrival rate.")</f>
        <v/>
      </c>
      <c r="D13" s="21"/>
      <c r="E13" s="42" t="s">
        <v>39</v>
      </c>
      <c r="F13" s="42" t="s">
        <v>40</v>
      </c>
      <c r="G13" s="42" t="s">
        <v>41</v>
      </c>
      <c r="H13" s="31" t="s">
        <v>43</v>
      </c>
      <c r="I13" s="31"/>
    </row>
    <row r="14" spans="1:9" x14ac:dyDescent="0.2">
      <c r="A14" s="10"/>
      <c r="D14" s="21"/>
      <c r="E14" s="47">
        <f>F14+G14</f>
        <v>134.99999999999997</v>
      </c>
      <c r="F14" s="47">
        <f>B6*B5</f>
        <v>15</v>
      </c>
      <c r="G14" s="47">
        <f>B7*E5</f>
        <v>119.99999999999997</v>
      </c>
      <c r="H14" s="39"/>
      <c r="I14" s="39"/>
    </row>
    <row r="15" spans="1:9" s="12" customFormat="1" ht="13.5" thickBot="1" x14ac:dyDescent="0.25">
      <c r="A15" s="11" t="s">
        <v>5</v>
      </c>
      <c r="C15" s="23"/>
      <c r="D15" s="21">
        <v>1</v>
      </c>
      <c r="E15" s="47">
        <f t="dataTable" ref="E15:G24" dt2D="0" dtr="0" r1="B5"/>
        <v>134.99999999999997</v>
      </c>
      <c r="F15" s="48">
        <v>15</v>
      </c>
      <c r="G15" s="48">
        <v>119.99999999999997</v>
      </c>
      <c r="H15" s="51">
        <f>E16-E15</f>
        <v>-59.999999999999972</v>
      </c>
      <c r="I15" s="40"/>
    </row>
    <row r="16" spans="1:9" x14ac:dyDescent="0.2">
      <c r="A16" s="13" t="s">
        <v>36</v>
      </c>
      <c r="B16" s="14" t="s">
        <v>24</v>
      </c>
      <c r="C16" s="15" t="s">
        <v>23</v>
      </c>
      <c r="D16" s="21">
        <v>2</v>
      </c>
      <c r="E16" s="50">
        <v>75</v>
      </c>
      <c r="F16" s="50">
        <v>30</v>
      </c>
      <c r="G16" s="50">
        <v>45</v>
      </c>
      <c r="H16" s="51">
        <f t="shared" ref="H16:H24" si="1">E17-E16</f>
        <v>10.557491289198609</v>
      </c>
      <c r="I16" s="38"/>
    </row>
    <row r="17" spans="1:9" x14ac:dyDescent="0.2">
      <c r="A17" s="16">
        <v>0</v>
      </c>
      <c r="B17" s="17">
        <f>VLOOKUP(B5,A40:E70,5)</f>
        <v>0.33333333333333331</v>
      </c>
      <c r="C17" s="26">
        <f>B17</f>
        <v>0.33333333333333331</v>
      </c>
      <c r="D17" s="21">
        <v>3</v>
      </c>
      <c r="E17" s="47">
        <v>85.557491289198609</v>
      </c>
      <c r="F17" s="47">
        <v>45</v>
      </c>
      <c r="G17" s="47">
        <v>40.557491289198609</v>
      </c>
      <c r="H17" s="51">
        <f t="shared" si="1"/>
        <v>14.503345212702527</v>
      </c>
      <c r="I17" s="38"/>
    </row>
    <row r="18" spans="1:9" x14ac:dyDescent="0.2">
      <c r="A18" s="16">
        <f t="shared" ref="A18:A37" si="2">A17+1</f>
        <v>1</v>
      </c>
      <c r="B18" s="17">
        <f t="shared" ref="B18:B37" si="3">IF(A18&lt;=$B$5,($B$3/$B$4)^A18*$E$8/FACT(A18),($B$3/$B$4)^A18*$E$8/(FACT($B$5)*$B$5^(A18-$B$5)))</f>
        <v>0.22222222222222221</v>
      </c>
      <c r="C18" s="26">
        <f t="shared" ref="C18:C37" si="4">C17+B18</f>
        <v>0.55555555555555558</v>
      </c>
      <c r="D18" s="21">
        <v>4</v>
      </c>
      <c r="E18" s="47">
        <v>100.06083650190114</v>
      </c>
      <c r="F18" s="47">
        <v>60</v>
      </c>
      <c r="G18" s="47">
        <v>40.060836501901136</v>
      </c>
      <c r="H18" s="51">
        <f t="shared" si="1"/>
        <v>14.94516432321231</v>
      </c>
      <c r="I18" s="32"/>
    </row>
    <row r="19" spans="1:9" x14ac:dyDescent="0.2">
      <c r="A19" s="16">
        <f t="shared" si="2"/>
        <v>2</v>
      </c>
      <c r="B19" s="17">
        <f t="shared" si="3"/>
        <v>0.14814814814814814</v>
      </c>
      <c r="C19" s="26">
        <f t="shared" si="4"/>
        <v>0.70370370370370372</v>
      </c>
      <c r="D19" s="21">
        <v>5</v>
      </c>
      <c r="E19" s="47">
        <v>115.00600082511345</v>
      </c>
      <c r="F19" s="47">
        <v>75</v>
      </c>
      <c r="G19" s="47">
        <v>40.006000825113446</v>
      </c>
      <c r="H19" s="51">
        <f t="shared" si="1"/>
        <v>14.994527381098251</v>
      </c>
      <c r="I19" s="32"/>
    </row>
    <row r="20" spans="1:9" x14ac:dyDescent="0.2">
      <c r="A20" s="16">
        <f t="shared" si="2"/>
        <v>3</v>
      </c>
      <c r="B20" s="17">
        <f t="shared" si="3"/>
        <v>9.8765432098765427E-2</v>
      </c>
      <c r="C20" s="26">
        <f t="shared" si="4"/>
        <v>0.80246913580246915</v>
      </c>
      <c r="D20" s="21">
        <v>6</v>
      </c>
      <c r="E20" s="47">
        <v>130.0005282062117</v>
      </c>
      <c r="F20" s="47">
        <v>90</v>
      </c>
      <c r="G20" s="47">
        <v>40.000528206211698</v>
      </c>
      <c r="H20" s="51">
        <f t="shared" si="1"/>
        <v>14.999513413042621</v>
      </c>
      <c r="I20" s="32"/>
    </row>
    <row r="21" spans="1:9" x14ac:dyDescent="0.2">
      <c r="A21" s="16">
        <f t="shared" si="2"/>
        <v>4</v>
      </c>
      <c r="B21" s="17">
        <f t="shared" si="3"/>
        <v>6.5843621399176946E-2</v>
      </c>
      <c r="C21" s="26">
        <f t="shared" si="4"/>
        <v>0.86831275720164613</v>
      </c>
      <c r="D21" s="21">
        <v>7</v>
      </c>
      <c r="E21" s="47">
        <v>145.00004161925432</v>
      </c>
      <c r="F21" s="47">
        <v>105</v>
      </c>
      <c r="G21" s="47">
        <v>40.000041619254311</v>
      </c>
      <c r="H21" s="51">
        <f t="shared" si="1"/>
        <v>14.999961337170731</v>
      </c>
      <c r="I21" s="32"/>
    </row>
    <row r="22" spans="1:9" x14ac:dyDescent="0.2">
      <c r="A22" s="16">
        <f t="shared" si="2"/>
        <v>5</v>
      </c>
      <c r="B22" s="17">
        <f t="shared" si="3"/>
        <v>4.3895747599451293E-2</v>
      </c>
      <c r="C22" s="26">
        <f t="shared" si="4"/>
        <v>0.91220850480109739</v>
      </c>
      <c r="D22" s="21">
        <v>8</v>
      </c>
      <c r="E22" s="47">
        <v>160.00000295642505</v>
      </c>
      <c r="F22" s="47">
        <v>120</v>
      </c>
      <c r="G22" s="47">
        <v>40.000002956425043</v>
      </c>
      <c r="H22" s="51">
        <f t="shared" si="1"/>
        <v>14.999997234362922</v>
      </c>
      <c r="I22" s="32"/>
    </row>
    <row r="23" spans="1:9" x14ac:dyDescent="0.2">
      <c r="A23" s="16">
        <f t="shared" si="2"/>
        <v>6</v>
      </c>
      <c r="B23" s="17">
        <f t="shared" si="3"/>
        <v>2.9263831732967531E-2</v>
      </c>
      <c r="C23" s="26">
        <f t="shared" si="4"/>
        <v>0.94147233653406492</v>
      </c>
      <c r="D23" s="21">
        <v>9</v>
      </c>
      <c r="E23" s="47">
        <v>175.00000019078797</v>
      </c>
      <c r="F23" s="47">
        <v>135</v>
      </c>
      <c r="G23" s="47">
        <v>40.000000190787965</v>
      </c>
      <c r="H23" s="51">
        <f t="shared" si="1"/>
        <v>14.999999820478337</v>
      </c>
    </row>
    <row r="24" spans="1:9" x14ac:dyDescent="0.2">
      <c r="A24" s="16">
        <f t="shared" si="2"/>
        <v>7</v>
      </c>
      <c r="B24" s="17">
        <f t="shared" si="3"/>
        <v>1.9509221155311687E-2</v>
      </c>
      <c r="C24" s="26">
        <f t="shared" si="4"/>
        <v>0.96098155768937665</v>
      </c>
      <c r="D24" s="21">
        <v>10</v>
      </c>
      <c r="E24" s="47">
        <v>190.00000001126631</v>
      </c>
      <c r="F24" s="47">
        <v>150</v>
      </c>
      <c r="G24" s="47">
        <v>40.000000011266295</v>
      </c>
      <c r="H24" s="51">
        <f t="shared" si="1"/>
        <v>999809.99999998871</v>
      </c>
    </row>
    <row r="25" spans="1:9" x14ac:dyDescent="0.2">
      <c r="A25" s="16">
        <f t="shared" si="2"/>
        <v>8</v>
      </c>
      <c r="B25" s="17">
        <f t="shared" si="3"/>
        <v>1.3006147436874458E-2</v>
      </c>
      <c r="C25" s="26">
        <f t="shared" si="4"/>
        <v>0.9739877051262511</v>
      </c>
      <c r="E25" s="47">
        <v>1000000</v>
      </c>
      <c r="F25" s="47"/>
      <c r="G25" s="47"/>
    </row>
    <row r="26" spans="1:9" x14ac:dyDescent="0.2">
      <c r="A26" s="16">
        <f t="shared" si="2"/>
        <v>9</v>
      </c>
      <c r="B26" s="17">
        <f t="shared" si="3"/>
        <v>8.6707649579163045E-3</v>
      </c>
      <c r="C26" s="26">
        <f t="shared" si="4"/>
        <v>0.9826584700841674</v>
      </c>
      <c r="D26" s="1" t="s">
        <v>42</v>
      </c>
      <c r="E26" s="43">
        <f>E16-E17</f>
        <v>-10.557491289198609</v>
      </c>
      <c r="F26" s="45"/>
      <c r="G26" s="43"/>
    </row>
    <row r="27" spans="1:9" x14ac:dyDescent="0.2">
      <c r="A27" s="16">
        <f t="shared" si="2"/>
        <v>10</v>
      </c>
      <c r="B27" s="17">
        <f t="shared" si="3"/>
        <v>5.7805099719442027E-3</v>
      </c>
      <c r="C27" s="26">
        <f t="shared" si="4"/>
        <v>0.98843898005611164</v>
      </c>
      <c r="E27" s="44"/>
      <c r="F27" s="45"/>
      <c r="G27" s="43"/>
    </row>
    <row r="28" spans="1:9" x14ac:dyDescent="0.2">
      <c r="A28" s="16">
        <f t="shared" si="2"/>
        <v>11</v>
      </c>
      <c r="B28" s="17">
        <f t="shared" si="3"/>
        <v>3.8536733146294689E-3</v>
      </c>
      <c r="C28" s="26">
        <f t="shared" si="4"/>
        <v>0.99229265337074113</v>
      </c>
      <c r="E28" s="22"/>
      <c r="G28" s="22"/>
    </row>
    <row r="29" spans="1:9" x14ac:dyDescent="0.2">
      <c r="A29" s="16">
        <f t="shared" si="2"/>
        <v>12</v>
      </c>
      <c r="B29" s="17">
        <f t="shared" si="3"/>
        <v>2.5691155430863123E-3</v>
      </c>
      <c r="C29" s="26">
        <f t="shared" si="4"/>
        <v>0.99486176891382749</v>
      </c>
      <c r="E29" s="22"/>
      <c r="G29" s="22"/>
    </row>
    <row r="30" spans="1:9" x14ac:dyDescent="0.2">
      <c r="A30" s="16">
        <f t="shared" si="2"/>
        <v>13</v>
      </c>
      <c r="B30" s="17">
        <f t="shared" si="3"/>
        <v>1.7127436953908747E-3</v>
      </c>
      <c r="C30" s="26">
        <f t="shared" si="4"/>
        <v>0.99657451260921837</v>
      </c>
      <c r="D30" s="33"/>
    </row>
    <row r="31" spans="1:9" x14ac:dyDescent="0.2">
      <c r="A31" s="16">
        <f t="shared" si="2"/>
        <v>14</v>
      </c>
      <c r="B31" s="17">
        <f t="shared" si="3"/>
        <v>1.1418291302605832E-3</v>
      </c>
      <c r="C31" s="26">
        <f t="shared" si="4"/>
        <v>0.99771634173947898</v>
      </c>
      <c r="D31" s="33"/>
    </row>
    <row r="32" spans="1:9" x14ac:dyDescent="0.2">
      <c r="A32" s="16">
        <f t="shared" si="2"/>
        <v>15</v>
      </c>
      <c r="B32" s="17">
        <f t="shared" si="3"/>
        <v>7.6121942017372203E-4</v>
      </c>
      <c r="C32" s="26">
        <f t="shared" si="4"/>
        <v>0.99847756115965269</v>
      </c>
      <c r="D32" s="33"/>
    </row>
    <row r="33" spans="1:10" x14ac:dyDescent="0.2">
      <c r="A33" s="16">
        <f t="shared" si="2"/>
        <v>16</v>
      </c>
      <c r="B33" s="17">
        <f t="shared" si="3"/>
        <v>5.0747961344914806E-4</v>
      </c>
      <c r="C33" s="26">
        <f t="shared" si="4"/>
        <v>0.9989850407731018</v>
      </c>
      <c r="D33" s="33"/>
    </row>
    <row r="34" spans="1:10" x14ac:dyDescent="0.2">
      <c r="A34" s="16">
        <f t="shared" si="2"/>
        <v>17</v>
      </c>
      <c r="B34" s="17">
        <f t="shared" si="3"/>
        <v>3.38319742299432E-4</v>
      </c>
      <c r="C34" s="26">
        <f t="shared" si="4"/>
        <v>0.99932336051540127</v>
      </c>
      <c r="D34" s="33"/>
    </row>
    <row r="35" spans="1:10" x14ac:dyDescent="0.2">
      <c r="A35" s="16">
        <f t="shared" si="2"/>
        <v>18</v>
      </c>
      <c r="B35" s="17">
        <f t="shared" si="3"/>
        <v>2.2554649486628803E-4</v>
      </c>
      <c r="C35" s="26">
        <f t="shared" si="4"/>
        <v>0.99954890701026755</v>
      </c>
      <c r="D35" s="33"/>
    </row>
    <row r="36" spans="1:10" x14ac:dyDescent="0.2">
      <c r="A36" s="16">
        <f t="shared" si="2"/>
        <v>19</v>
      </c>
      <c r="B36" s="17">
        <f t="shared" si="3"/>
        <v>1.5036432991085867E-4</v>
      </c>
      <c r="C36" s="26">
        <f t="shared" si="4"/>
        <v>0.99969927134017844</v>
      </c>
      <c r="D36" s="33"/>
    </row>
    <row r="37" spans="1:10" ht="13.5" thickBot="1" x14ac:dyDescent="0.25">
      <c r="A37" s="18">
        <f t="shared" si="2"/>
        <v>20</v>
      </c>
      <c r="B37" s="19">
        <f t="shared" si="3"/>
        <v>1.0024288660723913E-4</v>
      </c>
      <c r="C37" s="27">
        <f t="shared" si="4"/>
        <v>0.9997995142267857</v>
      </c>
      <c r="D37" s="33"/>
    </row>
    <row r="38" spans="1:10" x14ac:dyDescent="0.2">
      <c r="A38" s="1" t="s">
        <v>6</v>
      </c>
      <c r="B38" s="20"/>
      <c r="C38" s="20"/>
    </row>
    <row r="39" spans="1:10" x14ac:dyDescent="0.2">
      <c r="A39" s="1" t="s">
        <v>7</v>
      </c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</row>
    <row r="40" spans="1:10" x14ac:dyDescent="0.2">
      <c r="A40" s="1">
        <v>0</v>
      </c>
      <c r="B40" s="1">
        <v>1</v>
      </c>
    </row>
    <row r="41" spans="1:10" x14ac:dyDescent="0.2">
      <c r="A41" s="1">
        <v>1</v>
      </c>
      <c r="B41" s="21">
        <f t="shared" ref="B41:B70" si="5">($B$3/$B$4)^A41/FACT(A41)</f>
        <v>0.66666666666666663</v>
      </c>
      <c r="C41" s="21">
        <f>SUM(B40:$B$40)</f>
        <v>1</v>
      </c>
      <c r="D41" s="21">
        <f t="shared" ref="D41:D70" si="6">+B41/(1-$B$3/(A41*$B$4))</f>
        <v>1.9999999999999998</v>
      </c>
      <c r="E41" s="21">
        <f t="shared" ref="E41:E70" si="7">1/(C41+D41)</f>
        <v>0.33333333333333331</v>
      </c>
      <c r="F41" s="21">
        <f t="shared" ref="F41:F70" si="8">$B$3/($B$4*A41)</f>
        <v>0.66666666666666663</v>
      </c>
      <c r="G41" s="21">
        <f t="shared" ref="G41:G70" si="9">+E41*B41*F41/(1-F41)^2</f>
        <v>1.333333333333333</v>
      </c>
      <c r="H41" s="21">
        <f t="shared" ref="H41:H70" si="10">G41+$B$3/$B$4</f>
        <v>1.9999999999999996</v>
      </c>
      <c r="I41" s="21">
        <f t="shared" ref="I41:I70" si="11">G41/$B$3</f>
        <v>0.66666666666666652</v>
      </c>
      <c r="J41" s="21">
        <f t="shared" ref="J41:J70" si="12">I41+1/$B$4</f>
        <v>0.99999999999999978</v>
      </c>
    </row>
    <row r="42" spans="1:10" x14ac:dyDescent="0.2">
      <c r="A42" s="1">
        <v>2</v>
      </c>
      <c r="B42" s="21">
        <f t="shared" si="5"/>
        <v>0.22222222222222221</v>
      </c>
      <c r="C42" s="21">
        <f>SUM(B$40:$B41)</f>
        <v>1.6666666666666665</v>
      </c>
      <c r="D42" s="21">
        <f t="shared" si="6"/>
        <v>0.33333333333333326</v>
      </c>
      <c r="E42" s="21">
        <f t="shared" si="7"/>
        <v>0.50000000000000011</v>
      </c>
      <c r="F42" s="21">
        <f t="shared" si="8"/>
        <v>0.33333333333333331</v>
      </c>
      <c r="G42" s="21">
        <f t="shared" si="9"/>
        <v>8.3333333333333329E-2</v>
      </c>
      <c r="H42" s="21">
        <f t="shared" si="10"/>
        <v>0.75</v>
      </c>
      <c r="I42" s="21">
        <f t="shared" si="11"/>
        <v>4.1666666666666664E-2</v>
      </c>
      <c r="J42" s="21">
        <f t="shared" si="12"/>
        <v>0.375</v>
      </c>
    </row>
    <row r="43" spans="1:10" x14ac:dyDescent="0.2">
      <c r="A43" s="1">
        <v>3</v>
      </c>
      <c r="B43" s="21">
        <f t="shared" si="5"/>
        <v>4.9382716049382713E-2</v>
      </c>
      <c r="C43" s="21">
        <f>SUM(B$40:$B42)</f>
        <v>1.8888888888888888</v>
      </c>
      <c r="D43" s="21">
        <f t="shared" si="6"/>
        <v>6.3492063492063489E-2</v>
      </c>
      <c r="E43" s="21">
        <f t="shared" si="7"/>
        <v>0.51219512195121952</v>
      </c>
      <c r="F43" s="21">
        <f t="shared" si="8"/>
        <v>0.22222222222222221</v>
      </c>
      <c r="G43" s="21">
        <f t="shared" si="9"/>
        <v>9.2915214866434361E-3</v>
      </c>
      <c r="H43" s="21">
        <f t="shared" si="10"/>
        <v>0.6759581881533101</v>
      </c>
      <c r="I43" s="21">
        <f t="shared" si="11"/>
        <v>4.6457607433217181E-3</v>
      </c>
      <c r="J43" s="21">
        <f t="shared" si="12"/>
        <v>0.33797909407665505</v>
      </c>
    </row>
    <row r="44" spans="1:10" x14ac:dyDescent="0.2">
      <c r="A44" s="1">
        <v>4</v>
      </c>
      <c r="B44" s="21">
        <f t="shared" si="5"/>
        <v>8.2304526748971183E-3</v>
      </c>
      <c r="C44" s="21">
        <f>SUM(B$40:$B43)</f>
        <v>1.9382716049382716</v>
      </c>
      <c r="D44" s="21">
        <f t="shared" si="6"/>
        <v>9.8765432098765413E-3</v>
      </c>
      <c r="E44" s="21">
        <f t="shared" si="7"/>
        <v>0.51330798479087447</v>
      </c>
      <c r="F44" s="21">
        <f t="shared" si="8"/>
        <v>0.16666666666666666</v>
      </c>
      <c r="G44" s="21">
        <f t="shared" si="9"/>
        <v>1.0139416983523442E-3</v>
      </c>
      <c r="H44" s="21">
        <f t="shared" si="10"/>
        <v>0.66768060836501897</v>
      </c>
      <c r="I44" s="21">
        <f t="shared" si="11"/>
        <v>5.0697084917617212E-4</v>
      </c>
      <c r="J44" s="21">
        <f t="shared" si="12"/>
        <v>0.33384030418250948</v>
      </c>
    </row>
    <row r="45" spans="1:10" x14ac:dyDescent="0.2">
      <c r="A45" s="1">
        <v>5</v>
      </c>
      <c r="B45" s="21">
        <f t="shared" si="5"/>
        <v>1.0973936899862824E-3</v>
      </c>
      <c r="C45" s="21">
        <f>SUM(B$40:$B44)</f>
        <v>1.9465020576131686</v>
      </c>
      <c r="D45" s="21">
        <f t="shared" si="6"/>
        <v>1.2662234884457104E-3</v>
      </c>
      <c r="E45" s="21">
        <f t="shared" si="7"/>
        <v>0.51340809361287176</v>
      </c>
      <c r="F45" s="21">
        <f t="shared" si="8"/>
        <v>0.13333333333333333</v>
      </c>
      <c r="G45" s="21">
        <f t="shared" si="9"/>
        <v>1.0001375189088497E-4</v>
      </c>
      <c r="H45" s="21">
        <f t="shared" si="10"/>
        <v>0.66676668041855747</v>
      </c>
      <c r="I45" s="21">
        <f t="shared" si="11"/>
        <v>5.0006875945442484E-5</v>
      </c>
      <c r="J45" s="21">
        <f t="shared" si="12"/>
        <v>0.33338334020927873</v>
      </c>
    </row>
    <row r="46" spans="1:10" x14ac:dyDescent="0.2">
      <c r="A46" s="1">
        <v>6</v>
      </c>
      <c r="B46" s="21">
        <f t="shared" si="5"/>
        <v>1.2193263222069806E-4</v>
      </c>
      <c r="C46" s="21">
        <f>SUM(B$40:$B45)</f>
        <v>1.9475994513031549</v>
      </c>
      <c r="D46" s="21">
        <f t="shared" si="6"/>
        <v>1.3717421124828533E-4</v>
      </c>
      <c r="E46" s="21">
        <f t="shared" si="7"/>
        <v>0.51341643777730828</v>
      </c>
      <c r="F46" s="21">
        <f t="shared" si="8"/>
        <v>0.1111111111111111</v>
      </c>
      <c r="G46" s="21">
        <f t="shared" si="9"/>
        <v>8.803436861750827E-6</v>
      </c>
      <c r="H46" s="21">
        <f t="shared" si="10"/>
        <v>0.66667547010352834</v>
      </c>
      <c r="I46" s="21">
        <f t="shared" si="11"/>
        <v>4.4017184308754135E-6</v>
      </c>
      <c r="J46" s="21">
        <f t="shared" si="12"/>
        <v>0.33333773505176417</v>
      </c>
    </row>
    <row r="47" spans="1:10" x14ac:dyDescent="0.2">
      <c r="A47" s="1">
        <v>7</v>
      </c>
      <c r="B47" s="21">
        <f t="shared" si="5"/>
        <v>1.161263164006648E-5</v>
      </c>
      <c r="C47" s="21">
        <f>SUM(B$40:$B46)</f>
        <v>1.9477213839353755</v>
      </c>
      <c r="D47" s="21">
        <f t="shared" si="6"/>
        <v>1.2835013917968215E-5</v>
      </c>
      <c r="E47" s="21">
        <f t="shared" si="7"/>
        <v>0.51341707214008425</v>
      </c>
      <c r="F47" s="21">
        <f t="shared" si="8"/>
        <v>9.5238095238095233E-2</v>
      </c>
      <c r="G47" s="21">
        <f t="shared" si="9"/>
        <v>6.9365423859373393E-7</v>
      </c>
      <c r="H47" s="21">
        <f t="shared" si="10"/>
        <v>0.66666736032090523</v>
      </c>
      <c r="I47" s="21">
        <f t="shared" si="11"/>
        <v>3.4682711929686696E-7</v>
      </c>
      <c r="J47" s="21">
        <f t="shared" si="12"/>
        <v>0.33333368016045262</v>
      </c>
    </row>
    <row r="48" spans="1:10" x14ac:dyDescent="0.2">
      <c r="A48" s="1">
        <v>8</v>
      </c>
      <c r="B48" s="21">
        <f t="shared" si="5"/>
        <v>9.6771930333887342E-7</v>
      </c>
      <c r="C48" s="21">
        <f>SUM(B$40:$B47)</f>
        <v>1.9477329965670156</v>
      </c>
      <c r="D48" s="21">
        <f t="shared" si="6"/>
        <v>1.0556937854605893E-6</v>
      </c>
      <c r="E48" s="21">
        <f t="shared" si="7"/>
        <v>0.51341711607868945</v>
      </c>
      <c r="F48" s="21">
        <f t="shared" si="8"/>
        <v>8.3333333333333329E-2</v>
      </c>
      <c r="G48" s="21">
        <f t="shared" si="9"/>
        <v>4.9273750799397311E-8</v>
      </c>
      <c r="H48" s="21">
        <f t="shared" si="10"/>
        <v>0.66666671594041738</v>
      </c>
      <c r="I48" s="21">
        <f t="shared" si="11"/>
        <v>2.4636875399698656E-8</v>
      </c>
      <c r="J48" s="21">
        <f t="shared" si="12"/>
        <v>0.33333335797020869</v>
      </c>
    </row>
    <row r="49" spans="1:10" x14ac:dyDescent="0.2">
      <c r="A49" s="1">
        <v>9</v>
      </c>
      <c r="B49" s="21">
        <f t="shared" si="5"/>
        <v>7.1682911358435057E-8</v>
      </c>
      <c r="C49" s="21">
        <f>SUM(B$40:$B48)</f>
        <v>1.947733964286319</v>
      </c>
      <c r="D49" s="21">
        <f t="shared" si="6"/>
        <v>7.7417544267109867E-8</v>
      </c>
      <c r="E49" s="21">
        <f t="shared" si="7"/>
        <v>0.51341711886146801</v>
      </c>
      <c r="F49" s="21">
        <f t="shared" si="8"/>
        <v>7.407407407407407E-2</v>
      </c>
      <c r="G49" s="21">
        <f t="shared" si="9"/>
        <v>3.1797994021559763E-9</v>
      </c>
      <c r="H49" s="21">
        <f t="shared" si="10"/>
        <v>0.66666666984646605</v>
      </c>
      <c r="I49" s="21">
        <f t="shared" si="11"/>
        <v>1.5898997010779882E-9</v>
      </c>
      <c r="J49" s="21">
        <f t="shared" si="12"/>
        <v>0.33333333492323303</v>
      </c>
    </row>
    <row r="50" spans="1:10" x14ac:dyDescent="0.2">
      <c r="A50" s="1">
        <v>10</v>
      </c>
      <c r="B50" s="21">
        <f t="shared" si="5"/>
        <v>4.7788607572290039E-9</v>
      </c>
      <c r="C50" s="21">
        <f>SUM(B$40:$B49)</f>
        <v>1.9477340359692303</v>
      </c>
      <c r="D50" s="21">
        <f t="shared" si="6"/>
        <v>5.1202079541739325E-9</v>
      </c>
      <c r="E50" s="21">
        <f t="shared" si="7"/>
        <v>0.51341711902342868</v>
      </c>
      <c r="F50" s="21">
        <f t="shared" si="8"/>
        <v>6.6666666666666666E-2</v>
      </c>
      <c r="G50" s="21">
        <f t="shared" si="9"/>
        <v>1.8777160118805887E-10</v>
      </c>
      <c r="H50" s="21">
        <f t="shared" si="10"/>
        <v>0.66666666685443821</v>
      </c>
      <c r="I50" s="21">
        <f t="shared" si="11"/>
        <v>9.3885800594029434E-11</v>
      </c>
      <c r="J50" s="21">
        <f t="shared" si="12"/>
        <v>0.3333333334272191</v>
      </c>
    </row>
    <row r="51" spans="1:10" x14ac:dyDescent="0.2">
      <c r="A51" s="1">
        <v>11</v>
      </c>
      <c r="B51" s="21">
        <f t="shared" si="5"/>
        <v>2.8962792468054571E-10</v>
      </c>
      <c r="C51" s="21">
        <f>SUM(B$40:$B50)</f>
        <v>1.9477340407480912</v>
      </c>
      <c r="D51" s="21">
        <f t="shared" si="6"/>
        <v>3.083135972405809E-10</v>
      </c>
      <c r="E51" s="21">
        <f t="shared" si="7"/>
        <v>0.51341711903213627</v>
      </c>
      <c r="F51" s="21">
        <f t="shared" si="8"/>
        <v>6.0606060606060608E-2</v>
      </c>
      <c r="G51" s="21">
        <f t="shared" si="9"/>
        <v>1.02124825066899E-11</v>
      </c>
      <c r="H51" s="21">
        <f t="shared" si="10"/>
        <v>0.66666666667687913</v>
      </c>
      <c r="I51" s="21">
        <f t="shared" si="11"/>
        <v>5.1062412533449501E-12</v>
      </c>
      <c r="J51" s="21">
        <f t="shared" si="12"/>
        <v>0.33333333333843956</v>
      </c>
    </row>
    <row r="52" spans="1:10" x14ac:dyDescent="0.2">
      <c r="A52" s="1">
        <v>12</v>
      </c>
      <c r="B52" s="21">
        <f t="shared" si="5"/>
        <v>1.6090440260030318E-11</v>
      </c>
      <c r="C52" s="21">
        <f>SUM(B$40:$B51)</f>
        <v>1.9477340410377191</v>
      </c>
      <c r="D52" s="21">
        <f t="shared" si="6"/>
        <v>1.7036936745914456E-11</v>
      </c>
      <c r="E52" s="21">
        <f t="shared" si="7"/>
        <v>0.51341711903257092</v>
      </c>
      <c r="F52" s="21">
        <f t="shared" si="8"/>
        <v>5.5555555555555552E-2</v>
      </c>
      <c r="G52" s="21">
        <f t="shared" si="9"/>
        <v>5.1453264595456128E-13</v>
      </c>
      <c r="H52" s="21">
        <f t="shared" si="10"/>
        <v>0.66666666666718111</v>
      </c>
      <c r="I52" s="21">
        <f t="shared" si="11"/>
        <v>2.5726632297728064E-13</v>
      </c>
      <c r="J52" s="21">
        <f t="shared" si="12"/>
        <v>0.33333333333359055</v>
      </c>
    </row>
    <row r="53" spans="1:10" x14ac:dyDescent="0.2">
      <c r="A53" s="1">
        <v>13</v>
      </c>
      <c r="B53" s="21">
        <f t="shared" si="5"/>
        <v>8.2515078256565714E-13</v>
      </c>
      <c r="C53" s="21">
        <f>SUM(B$40:$B52)</f>
        <v>1.9477340410538095</v>
      </c>
      <c r="D53" s="21">
        <f t="shared" si="6"/>
        <v>8.6975352756920624E-13</v>
      </c>
      <c r="E53" s="21">
        <f t="shared" si="7"/>
        <v>0.51341711903259113</v>
      </c>
      <c r="F53" s="21">
        <f t="shared" si="8"/>
        <v>5.128205128205128E-2</v>
      </c>
      <c r="G53" s="21">
        <f t="shared" si="9"/>
        <v>2.4137640561784606E-14</v>
      </c>
      <c r="H53" s="21">
        <f t="shared" si="10"/>
        <v>0.66666666666669072</v>
      </c>
      <c r="I53" s="21">
        <f t="shared" si="11"/>
        <v>1.2068820280892303E-14</v>
      </c>
      <c r="J53" s="21">
        <f t="shared" si="12"/>
        <v>0.33333333333334536</v>
      </c>
    </row>
    <row r="54" spans="1:10" x14ac:dyDescent="0.2">
      <c r="A54" s="1">
        <v>14</v>
      </c>
      <c r="B54" s="21">
        <f t="shared" si="5"/>
        <v>3.9292894407888437E-14</v>
      </c>
      <c r="C54" s="21">
        <f>SUM(B$40:$B53)</f>
        <v>1.9477340410546347</v>
      </c>
      <c r="D54" s="21">
        <f t="shared" si="6"/>
        <v>4.1257539128282863E-14</v>
      </c>
      <c r="E54" s="21">
        <f t="shared" si="7"/>
        <v>0.51341711903259202</v>
      </c>
      <c r="F54" s="21">
        <f t="shared" si="8"/>
        <v>4.7619047619047616E-2</v>
      </c>
      <c r="G54" s="21">
        <f t="shared" si="9"/>
        <v>1.059116343880871E-15</v>
      </c>
      <c r="H54" s="21">
        <f t="shared" si="10"/>
        <v>0.66666666666666774</v>
      </c>
      <c r="I54" s="21">
        <f t="shared" si="11"/>
        <v>5.2955817194043552E-16</v>
      </c>
      <c r="J54" s="21">
        <f t="shared" si="12"/>
        <v>0.33333333333333387</v>
      </c>
    </row>
    <row r="55" spans="1:10" x14ac:dyDescent="0.2">
      <c r="A55" s="1">
        <v>15</v>
      </c>
      <c r="B55" s="21">
        <f t="shared" si="5"/>
        <v>1.7463508625728193E-15</v>
      </c>
      <c r="C55" s="21">
        <f>SUM(B$40:$B54)</f>
        <v>1.947734041054674</v>
      </c>
      <c r="D55" s="21">
        <f t="shared" si="6"/>
        <v>1.8275764840878341E-15</v>
      </c>
      <c r="E55" s="21">
        <f t="shared" si="7"/>
        <v>0.51341711903259202</v>
      </c>
      <c r="F55" s="21">
        <f t="shared" si="8"/>
        <v>4.4444444444444446E-2</v>
      </c>
      <c r="G55" s="21">
        <f t="shared" si="9"/>
        <v>4.3642281547539051E-17</v>
      </c>
      <c r="H55" s="21">
        <f t="shared" si="10"/>
        <v>0.66666666666666663</v>
      </c>
      <c r="I55" s="21">
        <f t="shared" si="11"/>
        <v>2.1821140773769525E-17</v>
      </c>
      <c r="J55" s="21">
        <f t="shared" si="12"/>
        <v>0.33333333333333331</v>
      </c>
    </row>
    <row r="56" spans="1:10" x14ac:dyDescent="0.2">
      <c r="A56" s="1">
        <v>16</v>
      </c>
      <c r="B56" s="21">
        <f t="shared" si="5"/>
        <v>7.2764619273867469E-17</v>
      </c>
      <c r="C56" s="21">
        <f>SUM(B$40:$B55)</f>
        <v>1.9477340410546757</v>
      </c>
      <c r="D56" s="21">
        <f t="shared" si="6"/>
        <v>7.5928298372731272E-17</v>
      </c>
      <c r="E56" s="21">
        <f t="shared" si="7"/>
        <v>0.51341711903259202</v>
      </c>
      <c r="F56" s="21">
        <f t="shared" si="8"/>
        <v>4.1666666666666664E-2</v>
      </c>
      <c r="G56" s="21">
        <f t="shared" si="9"/>
        <v>1.6949081827641187E-18</v>
      </c>
      <c r="H56" s="21">
        <f t="shared" si="10"/>
        <v>0.66666666666666663</v>
      </c>
      <c r="I56" s="21">
        <f t="shared" si="11"/>
        <v>8.4745409138205935E-19</v>
      </c>
      <c r="J56" s="21">
        <f t="shared" si="12"/>
        <v>0.33333333333333331</v>
      </c>
    </row>
    <row r="57" spans="1:10" x14ac:dyDescent="0.2">
      <c r="A57" s="1">
        <v>17</v>
      </c>
      <c r="B57" s="21">
        <f t="shared" si="5"/>
        <v>2.8535144813281359E-18</v>
      </c>
      <c r="C57" s="21">
        <f>SUM(B$40:$B56)</f>
        <v>1.9477340410546757</v>
      </c>
      <c r="D57" s="21">
        <f t="shared" si="6"/>
        <v>2.9699844601578557E-18</v>
      </c>
      <c r="E57" s="21">
        <f t="shared" si="7"/>
        <v>0.51341711903259202</v>
      </c>
      <c r="F57" s="21">
        <f t="shared" si="8"/>
        <v>3.9215686274509803E-2</v>
      </c>
      <c r="G57" s="21">
        <f t="shared" si="9"/>
        <v>6.2238402657380175E-20</v>
      </c>
      <c r="H57" s="21">
        <f t="shared" si="10"/>
        <v>0.66666666666666663</v>
      </c>
      <c r="I57" s="21">
        <f t="shared" si="11"/>
        <v>3.1119201328690087E-20</v>
      </c>
      <c r="J57" s="21">
        <f t="shared" si="12"/>
        <v>0.33333333333333331</v>
      </c>
    </row>
    <row r="58" spans="1:10" x14ac:dyDescent="0.2">
      <c r="A58" s="1">
        <v>18</v>
      </c>
      <c r="B58" s="21">
        <f t="shared" si="5"/>
        <v>1.0568572153067171E-19</v>
      </c>
      <c r="C58" s="21">
        <f>SUM(B$40:$B57)</f>
        <v>1.9477340410546757</v>
      </c>
      <c r="D58" s="21">
        <f t="shared" si="6"/>
        <v>1.0975055697415907E-19</v>
      </c>
      <c r="E58" s="21">
        <f t="shared" si="7"/>
        <v>0.51341711903259202</v>
      </c>
      <c r="F58" s="21">
        <f t="shared" si="8"/>
        <v>3.7037037037037035E-2</v>
      </c>
      <c r="G58" s="21">
        <f t="shared" si="9"/>
        <v>2.1672236451498118E-21</v>
      </c>
      <c r="H58" s="21">
        <f t="shared" si="10"/>
        <v>0.66666666666666663</v>
      </c>
      <c r="I58" s="21">
        <f t="shared" si="11"/>
        <v>1.0836118225749059E-21</v>
      </c>
      <c r="J58" s="21">
        <f t="shared" si="12"/>
        <v>0.33333333333333331</v>
      </c>
    </row>
    <row r="59" spans="1:10" x14ac:dyDescent="0.2">
      <c r="A59" s="1">
        <v>19</v>
      </c>
      <c r="B59" s="21">
        <f t="shared" si="5"/>
        <v>3.7082709309007619E-21</v>
      </c>
      <c r="C59" s="21">
        <f>SUM(B$40:$B58)</f>
        <v>1.9477340410546757</v>
      </c>
      <c r="D59" s="21">
        <f t="shared" si="6"/>
        <v>3.8431171465698805E-21</v>
      </c>
      <c r="E59" s="21">
        <f t="shared" si="7"/>
        <v>0.51341711903259202</v>
      </c>
      <c r="F59" s="21">
        <f t="shared" si="8"/>
        <v>3.5087719298245612E-2</v>
      </c>
      <c r="G59" s="21">
        <f t="shared" si="9"/>
        <v>7.1749895763515037E-23</v>
      </c>
      <c r="H59" s="21">
        <f t="shared" si="10"/>
        <v>0.66666666666666663</v>
      </c>
      <c r="I59" s="21">
        <f t="shared" si="11"/>
        <v>3.5874947881757518E-23</v>
      </c>
      <c r="J59" s="21">
        <f t="shared" si="12"/>
        <v>0.33333333333333331</v>
      </c>
    </row>
    <row r="60" spans="1:10" x14ac:dyDescent="0.2">
      <c r="A60" s="1">
        <v>20</v>
      </c>
      <c r="B60" s="21">
        <f t="shared" si="5"/>
        <v>1.2360903103002539E-22</v>
      </c>
      <c r="C60" s="21">
        <f>SUM(B$40:$B59)</f>
        <v>1.9477340410546757</v>
      </c>
      <c r="D60" s="21">
        <f t="shared" si="6"/>
        <v>1.278714114103711E-22</v>
      </c>
      <c r="E60" s="21">
        <f t="shared" si="7"/>
        <v>0.51341711903259202</v>
      </c>
      <c r="F60" s="21">
        <f t="shared" si="8"/>
        <v>3.3333333333333333E-2</v>
      </c>
      <c r="G60" s="21">
        <f t="shared" si="9"/>
        <v>2.2638404018256567E-24</v>
      </c>
      <c r="H60" s="21">
        <f t="shared" si="10"/>
        <v>0.66666666666666663</v>
      </c>
      <c r="I60" s="21">
        <f t="shared" si="11"/>
        <v>1.1319202009128283E-24</v>
      </c>
      <c r="J60" s="21">
        <f t="shared" si="12"/>
        <v>0.33333333333333331</v>
      </c>
    </row>
    <row r="61" spans="1:10" x14ac:dyDescent="0.2">
      <c r="A61" s="1">
        <v>21</v>
      </c>
      <c r="B61" s="21">
        <f t="shared" si="5"/>
        <v>3.9240962231754087E-24</v>
      </c>
      <c r="C61" s="21">
        <f>SUM(B$40:$B60)</f>
        <v>1.9477340410546757</v>
      </c>
      <c r="D61" s="21">
        <f t="shared" si="6"/>
        <v>4.0527551157385369E-24</v>
      </c>
      <c r="E61" s="21">
        <f t="shared" si="7"/>
        <v>0.51341711903259202</v>
      </c>
      <c r="F61" s="21">
        <f t="shared" si="8"/>
        <v>3.1746031746031744E-2</v>
      </c>
      <c r="G61" s="21">
        <f t="shared" si="9"/>
        <v>6.8221437890723888E-26</v>
      </c>
      <c r="H61" s="21">
        <f t="shared" si="10"/>
        <v>0.66666666666666663</v>
      </c>
      <c r="I61" s="21">
        <f t="shared" si="11"/>
        <v>3.4110718945361944E-26</v>
      </c>
      <c r="J61" s="21">
        <f t="shared" si="12"/>
        <v>0.33333333333333331</v>
      </c>
    </row>
    <row r="62" spans="1:10" x14ac:dyDescent="0.2">
      <c r="A62" s="1">
        <v>22</v>
      </c>
      <c r="B62" s="21">
        <f t="shared" si="5"/>
        <v>1.189120067628912E-25</v>
      </c>
      <c r="C62" s="21">
        <f>SUM(B$40:$B61)</f>
        <v>1.9477340410546757</v>
      </c>
      <c r="D62" s="21">
        <f t="shared" si="6"/>
        <v>1.2262800697423154E-25</v>
      </c>
      <c r="E62" s="21">
        <f t="shared" si="7"/>
        <v>0.51341711903259202</v>
      </c>
      <c r="F62" s="21">
        <f t="shared" si="8"/>
        <v>3.0303030303030304E-2</v>
      </c>
      <c r="G62" s="21">
        <f t="shared" si="9"/>
        <v>1.9674786891693298E-27</v>
      </c>
      <c r="H62" s="21">
        <f t="shared" si="10"/>
        <v>0.66666666666666663</v>
      </c>
      <c r="I62" s="21">
        <f t="shared" si="11"/>
        <v>9.837393445846649E-28</v>
      </c>
      <c r="J62" s="21">
        <f t="shared" si="12"/>
        <v>0.33333333333333331</v>
      </c>
    </row>
    <row r="63" spans="1:10" x14ac:dyDescent="0.2">
      <c r="A63" s="1">
        <v>23</v>
      </c>
      <c r="B63" s="21">
        <f t="shared" si="5"/>
        <v>3.4467248337069903E-27</v>
      </c>
      <c r="C63" s="21">
        <f>SUM(B$40:$B62)</f>
        <v>1.9477340410546757</v>
      </c>
      <c r="D63" s="21">
        <f t="shared" si="6"/>
        <v>3.5496121421758554E-27</v>
      </c>
      <c r="E63" s="21">
        <f t="shared" si="7"/>
        <v>0.51341711903259202</v>
      </c>
      <c r="F63" s="21">
        <f t="shared" si="8"/>
        <v>2.8985507246376812E-2</v>
      </c>
      <c r="G63" s="21">
        <f t="shared" si="9"/>
        <v>5.4400944469224934E-29</v>
      </c>
      <c r="H63" s="21">
        <f t="shared" si="10"/>
        <v>0.66666666666666663</v>
      </c>
      <c r="I63" s="21">
        <f t="shared" si="11"/>
        <v>2.7200472234612467E-29</v>
      </c>
      <c r="J63" s="21">
        <f t="shared" si="12"/>
        <v>0.33333333333333331</v>
      </c>
    </row>
    <row r="64" spans="1:10" x14ac:dyDescent="0.2">
      <c r="A64" s="1">
        <v>24</v>
      </c>
      <c r="B64" s="21">
        <f t="shared" si="5"/>
        <v>9.5742356491860857E-29</v>
      </c>
      <c r="C64" s="21">
        <f>SUM(B$40:$B63)</f>
        <v>1.9477340410546757</v>
      </c>
      <c r="D64" s="21">
        <f t="shared" si="6"/>
        <v>9.8477852391628311E-29</v>
      </c>
      <c r="E64" s="21">
        <f t="shared" si="7"/>
        <v>0.51341711903259202</v>
      </c>
      <c r="F64" s="21">
        <f t="shared" si="8"/>
        <v>2.7777777777777776E-2</v>
      </c>
      <c r="G64" s="21">
        <f t="shared" si="9"/>
        <v>1.4445775789550474E-30</v>
      </c>
      <c r="H64" s="21">
        <f t="shared" si="10"/>
        <v>0.66666666666666663</v>
      </c>
      <c r="I64" s="21">
        <f t="shared" si="11"/>
        <v>7.222887894775237E-31</v>
      </c>
      <c r="J64" s="21">
        <f t="shared" si="12"/>
        <v>0.33333333333333331</v>
      </c>
    </row>
    <row r="65" spans="1:10" x14ac:dyDescent="0.2">
      <c r="A65" s="1">
        <v>25</v>
      </c>
      <c r="B65" s="21">
        <f t="shared" si="5"/>
        <v>2.553129506449623E-30</v>
      </c>
      <c r="C65" s="21">
        <f>SUM(B$40:$B64)</f>
        <v>1.9477340410546757</v>
      </c>
      <c r="D65" s="21">
        <f t="shared" si="6"/>
        <v>2.6230782600509824E-30</v>
      </c>
      <c r="E65" s="21">
        <f t="shared" si="7"/>
        <v>0.51341711903259202</v>
      </c>
      <c r="F65" s="21">
        <f t="shared" si="8"/>
        <v>2.6666666666666668E-2</v>
      </c>
      <c r="G65" s="21">
        <f t="shared" si="9"/>
        <v>3.6896802281435603E-32</v>
      </c>
      <c r="H65" s="21">
        <f t="shared" si="10"/>
        <v>0.66666666666666663</v>
      </c>
      <c r="I65" s="21">
        <f t="shared" si="11"/>
        <v>1.8448401140717801E-32</v>
      </c>
      <c r="J65" s="21">
        <f t="shared" si="12"/>
        <v>0.33333333333333331</v>
      </c>
    </row>
    <row r="66" spans="1:10" x14ac:dyDescent="0.2">
      <c r="A66" s="1">
        <v>26</v>
      </c>
      <c r="B66" s="21">
        <f t="shared" si="5"/>
        <v>6.5464859139733887E-32</v>
      </c>
      <c r="C66" s="21">
        <f>SUM(B$40:$B65)</f>
        <v>1.9477340410546757</v>
      </c>
      <c r="D66" s="21">
        <f t="shared" si="6"/>
        <v>6.718761859077952E-32</v>
      </c>
      <c r="E66" s="21">
        <f t="shared" si="7"/>
        <v>0.51341711903259202</v>
      </c>
      <c r="F66" s="21">
        <f t="shared" si="8"/>
        <v>2.564102564102564E-2</v>
      </c>
      <c r="G66" s="21">
        <f t="shared" si="9"/>
        <v>9.0777035714575367E-34</v>
      </c>
      <c r="H66" s="21">
        <f t="shared" si="10"/>
        <v>0.66666666666666663</v>
      </c>
      <c r="I66" s="21">
        <f t="shared" si="11"/>
        <v>4.5388517857287684E-34</v>
      </c>
      <c r="J66" s="21">
        <f t="shared" si="12"/>
        <v>0.33333333333333331</v>
      </c>
    </row>
    <row r="67" spans="1:10" x14ac:dyDescent="0.2">
      <c r="A67" s="1">
        <v>27</v>
      </c>
      <c r="B67" s="21">
        <f t="shared" si="5"/>
        <v>1.6164162750551583E-33</v>
      </c>
      <c r="C67" s="21">
        <f>SUM(B$40:$B66)</f>
        <v>1.9477340410546757</v>
      </c>
      <c r="D67" s="21">
        <f t="shared" si="6"/>
        <v>1.6573382060692129E-33</v>
      </c>
      <c r="E67" s="21">
        <f t="shared" si="7"/>
        <v>0.51341711903259202</v>
      </c>
      <c r="F67" s="21">
        <f t="shared" si="8"/>
        <v>2.4691358024691357E-2</v>
      </c>
      <c r="G67" s="21">
        <f t="shared" si="9"/>
        <v>2.1541919165131636E-35</v>
      </c>
      <c r="H67" s="21">
        <f t="shared" si="10"/>
        <v>0.66666666666666663</v>
      </c>
      <c r="I67" s="21">
        <f t="shared" si="11"/>
        <v>1.0770959582565818E-35</v>
      </c>
      <c r="J67" s="21">
        <f t="shared" si="12"/>
        <v>0.33333333333333331</v>
      </c>
    </row>
    <row r="68" spans="1:10" x14ac:dyDescent="0.2">
      <c r="A68" s="1">
        <v>28</v>
      </c>
      <c r="B68" s="21">
        <f t="shared" si="5"/>
        <v>3.8486101787027589E-35</v>
      </c>
      <c r="C68" s="21">
        <f>SUM(B$40:$B67)</f>
        <v>1.9477340410546757</v>
      </c>
      <c r="D68" s="21">
        <f t="shared" si="6"/>
        <v>3.9424787196467288E-35</v>
      </c>
      <c r="E68" s="21">
        <f t="shared" si="7"/>
        <v>0.51341711903259202</v>
      </c>
      <c r="F68" s="21">
        <f t="shared" si="8"/>
        <v>2.3809523809523808E-2</v>
      </c>
      <c r="G68" s="21">
        <f t="shared" si="9"/>
        <v>4.93691723436177E-37</v>
      </c>
      <c r="H68" s="21">
        <f t="shared" si="10"/>
        <v>0.66666666666666663</v>
      </c>
      <c r="I68" s="21">
        <f t="shared" si="11"/>
        <v>2.468458617180885E-37</v>
      </c>
      <c r="J68" s="21">
        <f t="shared" si="12"/>
        <v>0.33333333333333331</v>
      </c>
    </row>
    <row r="69" spans="1:10" x14ac:dyDescent="0.2">
      <c r="A69" s="1">
        <v>29</v>
      </c>
      <c r="B69" s="21">
        <f t="shared" si="5"/>
        <v>8.8473797211557651E-37</v>
      </c>
      <c r="C69" s="21">
        <f>SUM(B$40:$B68)</f>
        <v>1.9477340410546757</v>
      </c>
      <c r="D69" s="21">
        <f t="shared" si="6"/>
        <v>9.055553361653547E-37</v>
      </c>
      <c r="E69" s="21">
        <f t="shared" si="7"/>
        <v>0.51341711903259202</v>
      </c>
      <c r="F69" s="21">
        <f t="shared" si="8"/>
        <v>2.2988505747126436E-2</v>
      </c>
      <c r="G69" s="21">
        <f t="shared" si="9"/>
        <v>1.0939473219261336E-38</v>
      </c>
      <c r="H69" s="21">
        <f t="shared" si="10"/>
        <v>0.66666666666666663</v>
      </c>
      <c r="I69" s="21">
        <f t="shared" si="11"/>
        <v>5.4697366096306682E-39</v>
      </c>
      <c r="J69" s="21">
        <f t="shared" si="12"/>
        <v>0.33333333333333331</v>
      </c>
    </row>
    <row r="70" spans="1:10" x14ac:dyDescent="0.2">
      <c r="A70" s="1">
        <v>30</v>
      </c>
      <c r="B70" s="21">
        <f t="shared" si="5"/>
        <v>1.9660843824790586E-38</v>
      </c>
      <c r="C70" s="21">
        <f>SUM(B$40:$B69)</f>
        <v>1.9477340410546757</v>
      </c>
      <c r="D70" s="21">
        <f t="shared" si="6"/>
        <v>2.0107681184444918E-38</v>
      </c>
      <c r="E70" s="21">
        <f t="shared" si="7"/>
        <v>0.51341711903259202</v>
      </c>
      <c r="F70" s="21">
        <f t="shared" si="8"/>
        <v>2.2222222222222223E-2</v>
      </c>
      <c r="G70" s="21">
        <f t="shared" si="9"/>
        <v>2.346279032759902E-40</v>
      </c>
      <c r="H70" s="21">
        <f t="shared" si="10"/>
        <v>0.66666666666666663</v>
      </c>
      <c r="I70" s="21">
        <f t="shared" si="11"/>
        <v>1.173139516379951E-40</v>
      </c>
      <c r="J70" s="21">
        <f t="shared" si="12"/>
        <v>0.33333333333333331</v>
      </c>
    </row>
    <row r="71" spans="1:10" x14ac:dyDescent="0.2">
      <c r="B71" s="21"/>
      <c r="C71" s="21"/>
      <c r="D71" s="21"/>
      <c r="E71" s="21"/>
      <c r="F71" s="21"/>
      <c r="G71" s="21"/>
      <c r="H71" s="21"/>
      <c r="I71" s="21"/>
      <c r="J71" s="21"/>
    </row>
    <row r="72" spans="1:10" x14ac:dyDescent="0.2">
      <c r="B72" s="21"/>
      <c r="C72" s="21"/>
      <c r="D72" s="21"/>
      <c r="E72" s="21"/>
      <c r="F72" s="21"/>
      <c r="G72" s="21"/>
      <c r="H72" s="21"/>
      <c r="I72" s="21"/>
      <c r="J72" s="21"/>
    </row>
  </sheetData>
  <conditionalFormatting sqref="E15:E2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5:H24">
    <cfRule type="top10" dxfId="0" priority="1" percent="1" bottom="1" rank="10"/>
    <cfRule type="top10" priority="2" bottom="1" rank="1"/>
  </conditionalFormatting>
  <printOptions headings="1" gridLines="1"/>
  <pageMargins left="0.75" right="0.75" top="1" bottom="1" header="0.5" footer="0.5"/>
  <pageSetup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69"/>
  <sheetViews>
    <sheetView tabSelected="1" zoomScale="110" zoomScaleNormal="110" workbookViewId="0">
      <selection activeCell="E4" sqref="E4"/>
    </sheetView>
  </sheetViews>
  <sheetFormatPr defaultColWidth="9.140625" defaultRowHeight="12.75" x14ac:dyDescent="0.2"/>
  <cols>
    <col min="1" max="1" width="20.42578125" style="1" customWidth="1"/>
    <col min="2" max="2" width="7.42578125" style="1" customWidth="1"/>
    <col min="3" max="3" width="12.7109375" style="1" customWidth="1"/>
    <col min="4" max="4" width="43.85546875" style="1" bestFit="1" customWidth="1"/>
    <col min="5" max="5" width="14.7109375" style="1" customWidth="1"/>
    <col min="6" max="6" width="12.85546875" style="1" bestFit="1" customWidth="1"/>
    <col min="7" max="7" width="13" style="1" bestFit="1" customWidth="1"/>
    <col min="8" max="9" width="13.7109375" style="1" bestFit="1" customWidth="1"/>
    <col min="10" max="16384" width="9.140625" style="1"/>
  </cols>
  <sheetData>
    <row r="1" spans="1:9" ht="18" x14ac:dyDescent="0.25">
      <c r="A1" s="29" t="s">
        <v>35</v>
      </c>
      <c r="B1" s="29"/>
      <c r="C1" s="29"/>
      <c r="D1" s="30"/>
    </row>
    <row r="2" spans="1:9" ht="13.5" thickBot="1" x14ac:dyDescent="0.25">
      <c r="A2" s="2" t="s">
        <v>0</v>
      </c>
      <c r="C2" s="31" t="s">
        <v>33</v>
      </c>
      <c r="D2" s="3" t="s">
        <v>1</v>
      </c>
    </row>
    <row r="3" spans="1:9" ht="18" x14ac:dyDescent="0.25">
      <c r="A3" s="4" t="s">
        <v>17</v>
      </c>
      <c r="B3" s="24">
        <v>100</v>
      </c>
      <c r="C3" s="1" t="s">
        <v>34</v>
      </c>
      <c r="D3" s="5" t="s">
        <v>18</v>
      </c>
      <c r="E3" s="41">
        <f>B3/(B4*B5)</f>
        <v>0.83333333333333337</v>
      </c>
      <c r="F3" s="1" t="s">
        <v>29</v>
      </c>
    </row>
    <row r="4" spans="1:9" ht="18.75" x14ac:dyDescent="0.3">
      <c r="A4" s="6" t="s">
        <v>19</v>
      </c>
      <c r="B4" s="25">
        <v>60</v>
      </c>
      <c r="C4" s="1" t="s">
        <v>34</v>
      </c>
      <c r="D4" s="7" t="s">
        <v>20</v>
      </c>
      <c r="E4" s="36">
        <f>VLOOKUP($B$5,$A$38:$G$67,7,)</f>
        <v>3.7878787878787894</v>
      </c>
      <c r="F4" s="1" t="s">
        <v>30</v>
      </c>
    </row>
    <row r="5" spans="1:9" ht="18.75" thickBot="1" x14ac:dyDescent="0.3">
      <c r="A5" s="8" t="s">
        <v>2</v>
      </c>
      <c r="B5" s="28">
        <v>2</v>
      </c>
      <c r="C5" s="1" t="s">
        <v>26</v>
      </c>
      <c r="D5" s="7" t="s">
        <v>3</v>
      </c>
      <c r="E5" s="36">
        <f>E4+B3/B4</f>
        <v>5.4545454545454559</v>
      </c>
      <c r="F5" s="1" t="s">
        <v>31</v>
      </c>
      <c r="G5" s="22" t="s">
        <v>37</v>
      </c>
      <c r="H5" s="22" t="s">
        <v>38</v>
      </c>
    </row>
    <row r="6" spans="1:9" ht="19.5" thickBot="1" x14ac:dyDescent="0.35">
      <c r="A6" s="1" t="s">
        <v>27</v>
      </c>
      <c r="B6" s="34">
        <v>15</v>
      </c>
      <c r="C6" s="1" t="s">
        <v>25</v>
      </c>
      <c r="D6" s="7" t="s">
        <v>21</v>
      </c>
      <c r="E6" s="36">
        <f>E4/B3</f>
        <v>3.7878787878787894E-2</v>
      </c>
      <c r="F6" s="1" t="str">
        <f>C3</f>
        <v>Hour</v>
      </c>
      <c r="G6" s="49">
        <f>E6*60</f>
        <v>2.2727272727272738</v>
      </c>
      <c r="H6" s="49">
        <f>G6*60</f>
        <v>136.36363636363643</v>
      </c>
    </row>
    <row r="7" spans="1:9" ht="18" x14ac:dyDescent="0.25">
      <c r="A7" s="1" t="s">
        <v>28</v>
      </c>
      <c r="B7" s="34">
        <v>60</v>
      </c>
      <c r="C7" s="1" t="s">
        <v>25</v>
      </c>
      <c r="D7" s="7" t="s">
        <v>4</v>
      </c>
      <c r="E7" s="36">
        <f>E6+1/B4</f>
        <v>5.4545454545454564E-2</v>
      </c>
      <c r="F7" s="1" t="str">
        <f>C3</f>
        <v>Hour</v>
      </c>
      <c r="G7" s="49">
        <f>E7*60</f>
        <v>3.2727272727272738</v>
      </c>
      <c r="H7" s="49">
        <f>G7*60</f>
        <v>196.36363636363643</v>
      </c>
    </row>
    <row r="8" spans="1:9" ht="19.5" thickBot="1" x14ac:dyDescent="0.35">
      <c r="D8" s="9" t="s">
        <v>22</v>
      </c>
      <c r="E8" s="37">
        <f>VLOOKUP($B$5,$A$38:$G$67,5)</f>
        <v>9.0909090909090884E-2</v>
      </c>
      <c r="F8" s="1" t="s">
        <v>32</v>
      </c>
    </row>
    <row r="9" spans="1:9" x14ac:dyDescent="0.2">
      <c r="I9" s="35"/>
    </row>
    <row r="10" spans="1:9" x14ac:dyDescent="0.2">
      <c r="A10" s="10" t="str">
        <f>IF(ISNUMBER(B4*B5),IF(B3&lt;B4*B5,"","ERROR. The total service rate (rate x servers) must be greater than the arrival rate."),"ERROR. The total service rate (rate x servers) must be greater than the arrival rate.")</f>
        <v/>
      </c>
      <c r="D10" s="21"/>
      <c r="E10" s="42"/>
      <c r="F10" s="42"/>
      <c r="G10" s="42"/>
      <c r="H10" s="31"/>
      <c r="I10" s="31"/>
    </row>
    <row r="11" spans="1:9" x14ac:dyDescent="0.2">
      <c r="A11" s="10"/>
      <c r="D11" s="21"/>
      <c r="E11" s="47"/>
      <c r="F11" s="47"/>
      <c r="G11" s="47"/>
      <c r="H11" s="39"/>
      <c r="I11" s="39"/>
    </row>
    <row r="12" spans="1:9" s="12" customFormat="1" ht="13.5" thickBot="1" x14ac:dyDescent="0.25">
      <c r="A12" s="11" t="s">
        <v>5</v>
      </c>
      <c r="C12" s="23"/>
      <c r="D12" s="46"/>
      <c r="E12" s="47"/>
      <c r="F12" s="48"/>
      <c r="G12" s="48"/>
      <c r="H12" s="40"/>
      <c r="I12" s="40"/>
    </row>
    <row r="13" spans="1:9" x14ac:dyDescent="0.2">
      <c r="A13" s="13" t="s">
        <v>36</v>
      </c>
      <c r="B13" s="14" t="s">
        <v>24</v>
      </c>
      <c r="C13" s="15" t="s">
        <v>23</v>
      </c>
      <c r="D13" s="21"/>
      <c r="E13" s="47"/>
      <c r="F13" s="47"/>
      <c r="G13" s="47"/>
      <c r="H13" s="38"/>
      <c r="I13" s="38"/>
    </row>
    <row r="14" spans="1:9" x14ac:dyDescent="0.2">
      <c r="A14" s="16">
        <v>0</v>
      </c>
      <c r="B14" s="17">
        <f>VLOOKUP(B5,A37:E67,5)</f>
        <v>9.0909090909090884E-2</v>
      </c>
      <c r="C14" s="26">
        <f>B14</f>
        <v>9.0909090909090884E-2</v>
      </c>
      <c r="D14" s="21"/>
      <c r="E14" s="47"/>
      <c r="F14" s="47"/>
      <c r="G14" s="47"/>
      <c r="H14" s="38"/>
      <c r="I14" s="38"/>
    </row>
    <row r="15" spans="1:9" x14ac:dyDescent="0.2">
      <c r="A15" s="16">
        <f t="shared" ref="A15:A34" si="0">A14+1</f>
        <v>1</v>
      </c>
      <c r="B15" s="17">
        <f t="shared" ref="B15:B34" si="1">IF(A15&lt;=$B$5,($B$3/$B$4)^A15*$E$8/FACT(A15),($B$3/$B$4)^A15*$E$8/(FACT($B$5)*$B$5^(A15-$B$5)))</f>
        <v>0.15151515151515149</v>
      </c>
      <c r="C15" s="26">
        <f t="shared" ref="C15:C34" si="2">C14+B15</f>
        <v>0.24242424242424238</v>
      </c>
      <c r="D15" s="46"/>
      <c r="E15" s="47"/>
      <c r="F15" s="47"/>
      <c r="G15" s="47"/>
      <c r="H15" s="32"/>
      <c r="I15" s="32"/>
    </row>
    <row r="16" spans="1:9" x14ac:dyDescent="0.2">
      <c r="A16" s="16">
        <f t="shared" si="0"/>
        <v>2</v>
      </c>
      <c r="B16" s="17">
        <f t="shared" si="1"/>
        <v>0.12626262626262624</v>
      </c>
      <c r="C16" s="26">
        <f t="shared" si="2"/>
        <v>0.36868686868686862</v>
      </c>
      <c r="D16" s="21"/>
      <c r="E16" s="47"/>
      <c r="F16" s="47"/>
      <c r="G16" s="47"/>
      <c r="H16" s="32"/>
      <c r="I16" s="32"/>
    </row>
    <row r="17" spans="1:9" x14ac:dyDescent="0.2">
      <c r="A17" s="16">
        <f t="shared" si="0"/>
        <v>3</v>
      </c>
      <c r="B17" s="17">
        <f t="shared" si="1"/>
        <v>0.10521885521885521</v>
      </c>
      <c r="C17" s="26">
        <f t="shared" si="2"/>
        <v>0.47390572390572383</v>
      </c>
      <c r="D17" s="21"/>
      <c r="E17" s="47"/>
      <c r="F17" s="47"/>
      <c r="G17" s="47"/>
      <c r="H17" s="32"/>
      <c r="I17" s="32"/>
    </row>
    <row r="18" spans="1:9" x14ac:dyDescent="0.2">
      <c r="A18" s="16">
        <f t="shared" si="0"/>
        <v>4</v>
      </c>
      <c r="B18" s="17">
        <f t="shared" si="1"/>
        <v>8.7682379349046019E-2</v>
      </c>
      <c r="C18" s="26">
        <f t="shared" si="2"/>
        <v>0.56158810325476982</v>
      </c>
      <c r="D18" s="46"/>
      <c r="E18" s="47"/>
      <c r="F18" s="47"/>
      <c r="G18" s="47"/>
      <c r="H18" s="32"/>
      <c r="I18" s="32"/>
    </row>
    <row r="19" spans="1:9" x14ac:dyDescent="0.2">
      <c r="A19" s="16">
        <f t="shared" si="0"/>
        <v>5</v>
      </c>
      <c r="B19" s="17">
        <f t="shared" si="1"/>
        <v>7.306864945753834E-2</v>
      </c>
      <c r="C19" s="26">
        <f t="shared" si="2"/>
        <v>0.63465675271230815</v>
      </c>
      <c r="D19" s="21"/>
      <c r="E19" s="47"/>
      <c r="F19" s="47"/>
      <c r="G19" s="47"/>
      <c r="H19" s="32"/>
      <c r="I19" s="32"/>
    </row>
    <row r="20" spans="1:9" x14ac:dyDescent="0.2">
      <c r="A20" s="16">
        <f t="shared" si="0"/>
        <v>6</v>
      </c>
      <c r="B20" s="17">
        <f t="shared" si="1"/>
        <v>6.0890541214615297E-2</v>
      </c>
      <c r="C20" s="26">
        <f t="shared" si="2"/>
        <v>0.69554729392692349</v>
      </c>
      <c r="D20" s="21"/>
      <c r="E20" s="47"/>
      <c r="F20" s="47"/>
      <c r="G20" s="47"/>
    </row>
    <row r="21" spans="1:9" x14ac:dyDescent="0.2">
      <c r="A21" s="16">
        <f t="shared" si="0"/>
        <v>7</v>
      </c>
      <c r="B21" s="17">
        <f t="shared" si="1"/>
        <v>5.074211767884608E-2</v>
      </c>
      <c r="C21" s="26">
        <f t="shared" si="2"/>
        <v>0.74628941160576956</v>
      </c>
      <c r="D21" s="46"/>
      <c r="E21" s="47"/>
      <c r="F21" s="47"/>
      <c r="G21" s="47"/>
    </row>
    <row r="22" spans="1:9" x14ac:dyDescent="0.2">
      <c r="A22" s="16">
        <f t="shared" si="0"/>
        <v>8</v>
      </c>
      <c r="B22" s="17">
        <f t="shared" si="1"/>
        <v>4.2285098065705073E-2</v>
      </c>
      <c r="C22" s="26">
        <f t="shared" si="2"/>
        <v>0.78857450967147469</v>
      </c>
      <c r="D22" s="33"/>
      <c r="E22" s="47"/>
      <c r="F22" s="47"/>
      <c r="G22" s="47"/>
    </row>
    <row r="23" spans="1:9" x14ac:dyDescent="0.2">
      <c r="A23" s="16">
        <f t="shared" si="0"/>
        <v>9</v>
      </c>
      <c r="B23" s="17">
        <f t="shared" si="1"/>
        <v>3.5237581721420899E-2</v>
      </c>
      <c r="C23" s="26">
        <f t="shared" si="2"/>
        <v>0.82381209139289557</v>
      </c>
      <c r="D23" s="21"/>
      <c r="E23" s="43"/>
      <c r="F23" s="45"/>
      <c r="G23" s="43"/>
    </row>
    <row r="24" spans="1:9" x14ac:dyDescent="0.2">
      <c r="A24" s="16">
        <f t="shared" si="0"/>
        <v>10</v>
      </c>
      <c r="B24" s="17">
        <f t="shared" si="1"/>
        <v>2.9364651434517417E-2</v>
      </c>
      <c r="C24" s="26">
        <f t="shared" si="2"/>
        <v>0.85317674282741296</v>
      </c>
      <c r="D24" s="33"/>
      <c r="E24" s="44"/>
      <c r="F24" s="45"/>
      <c r="G24" s="43"/>
    </row>
    <row r="25" spans="1:9" x14ac:dyDescent="0.2">
      <c r="A25" s="16">
        <f t="shared" si="0"/>
        <v>11</v>
      </c>
      <c r="B25" s="17">
        <f t="shared" si="1"/>
        <v>2.4470542862097849E-2</v>
      </c>
      <c r="C25" s="26">
        <f t="shared" si="2"/>
        <v>0.87764728568951078</v>
      </c>
      <c r="D25" s="33"/>
      <c r="E25" s="22"/>
      <c r="G25" s="22"/>
    </row>
    <row r="26" spans="1:9" x14ac:dyDescent="0.2">
      <c r="A26" s="16">
        <f t="shared" si="0"/>
        <v>12</v>
      </c>
      <c r="B26" s="17">
        <f t="shared" si="1"/>
        <v>2.039211905174821E-2</v>
      </c>
      <c r="C26" s="26">
        <f t="shared" si="2"/>
        <v>0.89803940474125898</v>
      </c>
      <c r="D26" s="33"/>
      <c r="E26" s="22"/>
      <c r="G26" s="22"/>
    </row>
    <row r="27" spans="1:9" x14ac:dyDescent="0.2">
      <c r="A27" s="16">
        <f t="shared" si="0"/>
        <v>13</v>
      </c>
      <c r="B27" s="17">
        <f t="shared" si="1"/>
        <v>1.6993432543123507E-2</v>
      </c>
      <c r="C27" s="26">
        <f t="shared" si="2"/>
        <v>0.91503283728438245</v>
      </c>
      <c r="D27" s="33"/>
    </row>
    <row r="28" spans="1:9" x14ac:dyDescent="0.2">
      <c r="A28" s="16">
        <f t="shared" si="0"/>
        <v>14</v>
      </c>
      <c r="B28" s="17">
        <f t="shared" si="1"/>
        <v>1.416119378593626E-2</v>
      </c>
      <c r="C28" s="26">
        <f t="shared" si="2"/>
        <v>0.92919403107031873</v>
      </c>
      <c r="D28" s="33"/>
    </row>
    <row r="29" spans="1:9" x14ac:dyDescent="0.2">
      <c r="A29" s="16">
        <f t="shared" si="0"/>
        <v>15</v>
      </c>
      <c r="B29" s="17">
        <f t="shared" si="1"/>
        <v>1.180099482161355E-2</v>
      </c>
      <c r="C29" s="26">
        <f t="shared" si="2"/>
        <v>0.94099502589193229</v>
      </c>
      <c r="D29" s="33"/>
    </row>
    <row r="30" spans="1:9" x14ac:dyDescent="0.2">
      <c r="A30" s="16">
        <f t="shared" si="0"/>
        <v>16</v>
      </c>
      <c r="B30" s="17">
        <f t="shared" si="1"/>
        <v>9.8341623513446257E-3</v>
      </c>
      <c r="C30" s="26">
        <f t="shared" si="2"/>
        <v>0.95082918824327689</v>
      </c>
      <c r="D30" s="33"/>
    </row>
    <row r="31" spans="1:9" x14ac:dyDescent="0.2">
      <c r="A31" s="16">
        <f t="shared" si="0"/>
        <v>17</v>
      </c>
      <c r="B31" s="17">
        <f t="shared" si="1"/>
        <v>8.1951352927871878E-3</v>
      </c>
      <c r="C31" s="26">
        <f t="shared" si="2"/>
        <v>0.95902432353606404</v>
      </c>
      <c r="D31" s="33"/>
    </row>
    <row r="32" spans="1:9" x14ac:dyDescent="0.2">
      <c r="A32" s="16">
        <f t="shared" si="0"/>
        <v>18</v>
      </c>
      <c r="B32" s="17">
        <f t="shared" si="1"/>
        <v>6.8292794106559907E-3</v>
      </c>
      <c r="C32" s="26">
        <f t="shared" si="2"/>
        <v>0.96585360294672007</v>
      </c>
      <c r="D32" s="33"/>
    </row>
    <row r="33" spans="1:10" x14ac:dyDescent="0.2">
      <c r="A33" s="16">
        <f t="shared" si="0"/>
        <v>19</v>
      </c>
      <c r="B33" s="17">
        <f t="shared" si="1"/>
        <v>5.6910661755466595E-3</v>
      </c>
      <c r="C33" s="26">
        <f t="shared" si="2"/>
        <v>0.97154466912226678</v>
      </c>
      <c r="D33" s="33"/>
    </row>
    <row r="34" spans="1:10" ht="13.5" thickBot="1" x14ac:dyDescent="0.25">
      <c r="A34" s="18">
        <f t="shared" si="0"/>
        <v>20</v>
      </c>
      <c r="B34" s="19">
        <f t="shared" si="1"/>
        <v>4.7425551462888836E-3</v>
      </c>
      <c r="C34" s="27">
        <f t="shared" si="2"/>
        <v>0.97628722426855563</v>
      </c>
      <c r="D34" s="33"/>
    </row>
    <row r="35" spans="1:10" x14ac:dyDescent="0.2">
      <c r="A35" s="1" t="s">
        <v>6</v>
      </c>
      <c r="B35" s="20"/>
      <c r="C35" s="20"/>
    </row>
    <row r="36" spans="1:10" x14ac:dyDescent="0.2">
      <c r="A36" s="1" t="s">
        <v>7</v>
      </c>
      <c r="B36" s="1" t="s">
        <v>8</v>
      </c>
      <c r="C36" s="1" t="s">
        <v>9</v>
      </c>
      <c r="D36" s="1" t="s">
        <v>10</v>
      </c>
      <c r="E36" s="1" t="s">
        <v>11</v>
      </c>
      <c r="F36" s="1" t="s">
        <v>12</v>
      </c>
      <c r="G36" s="1" t="s">
        <v>13</v>
      </c>
      <c r="H36" s="1" t="s">
        <v>14</v>
      </c>
      <c r="I36" s="1" t="s">
        <v>15</v>
      </c>
      <c r="J36" s="1" t="s">
        <v>16</v>
      </c>
    </row>
    <row r="37" spans="1:10" x14ac:dyDescent="0.2">
      <c r="A37" s="1">
        <v>0</v>
      </c>
      <c r="B37" s="1">
        <v>1</v>
      </c>
    </row>
    <row r="38" spans="1:10" x14ac:dyDescent="0.2">
      <c r="A38" s="1">
        <v>1</v>
      </c>
      <c r="B38" s="21">
        <f t="shared" ref="B38:B67" si="3">($B$3/$B$4)^A38/FACT(A38)</f>
        <v>1.6666666666666667</v>
      </c>
      <c r="C38" s="21">
        <f>SUM(B37:$B$37)</f>
        <v>1</v>
      </c>
      <c r="D38" s="21">
        <f t="shared" ref="D38:D67" si="4">+B38/(1-$B$3/(A38*$B$4))</f>
        <v>-2.5</v>
      </c>
      <c r="E38" s="21">
        <f t="shared" ref="E38:E67" si="5">1/(C38+D38)</f>
        <v>-0.66666666666666663</v>
      </c>
      <c r="F38" s="21">
        <f t="shared" ref="F38:F67" si="6">$B$3/($B$4*A38)</f>
        <v>1.6666666666666667</v>
      </c>
      <c r="G38" s="21">
        <f t="shared" ref="G38:G67" si="7">+E38*B38*F38/(1-F38)^2</f>
        <v>-4.1666666666666661</v>
      </c>
      <c r="H38" s="21">
        <f t="shared" ref="H38:H67" si="8">G38+$B$3/$B$4</f>
        <v>-2.4999999999999991</v>
      </c>
      <c r="I38" s="21">
        <f t="shared" ref="I38:I67" si="9">G38/$B$3</f>
        <v>-4.1666666666666657E-2</v>
      </c>
      <c r="J38" s="21">
        <f t="shared" ref="J38:J67" si="10">I38+1/$B$4</f>
        <v>-2.4999999999999991E-2</v>
      </c>
    </row>
    <row r="39" spans="1:10" x14ac:dyDescent="0.2">
      <c r="A39" s="1">
        <v>2</v>
      </c>
      <c r="B39" s="21">
        <f t="shared" si="3"/>
        <v>1.3888888888888891</v>
      </c>
      <c r="C39" s="21">
        <f>SUM(B$37:$B38)</f>
        <v>2.666666666666667</v>
      </c>
      <c r="D39" s="21">
        <f t="shared" si="4"/>
        <v>8.3333333333333357</v>
      </c>
      <c r="E39" s="21">
        <f t="shared" si="5"/>
        <v>9.0909090909090884E-2</v>
      </c>
      <c r="F39" s="21">
        <f t="shared" si="6"/>
        <v>0.83333333333333337</v>
      </c>
      <c r="G39" s="21">
        <f t="shared" si="7"/>
        <v>3.7878787878787894</v>
      </c>
      <c r="H39" s="21">
        <f t="shared" si="8"/>
        <v>5.4545454545454559</v>
      </c>
      <c r="I39" s="21">
        <f t="shared" si="9"/>
        <v>3.7878787878787894E-2</v>
      </c>
      <c r="J39" s="21">
        <f t="shared" si="10"/>
        <v>5.4545454545454564E-2</v>
      </c>
    </row>
    <row r="40" spans="1:10" x14ac:dyDescent="0.2">
      <c r="A40" s="1">
        <v>3</v>
      </c>
      <c r="B40" s="21">
        <f t="shared" si="3"/>
        <v>0.77160493827160515</v>
      </c>
      <c r="C40" s="21">
        <f>SUM(B$37:$B39)</f>
        <v>4.0555555555555562</v>
      </c>
      <c r="D40" s="21">
        <f t="shared" si="4"/>
        <v>1.7361111111111116</v>
      </c>
      <c r="E40" s="21">
        <f t="shared" si="5"/>
        <v>0.17266187050359708</v>
      </c>
      <c r="F40" s="21">
        <f t="shared" si="6"/>
        <v>0.55555555555555558</v>
      </c>
      <c r="G40" s="21">
        <f t="shared" si="7"/>
        <v>0.37470023980815348</v>
      </c>
      <c r="H40" s="21">
        <f t="shared" si="8"/>
        <v>2.0413669064748201</v>
      </c>
      <c r="I40" s="21">
        <f t="shared" si="9"/>
        <v>3.7470023980815349E-3</v>
      </c>
      <c r="J40" s="21">
        <f t="shared" si="10"/>
        <v>2.0413669064748202E-2</v>
      </c>
    </row>
    <row r="41" spans="1:10" x14ac:dyDescent="0.2">
      <c r="A41" s="1">
        <v>4</v>
      </c>
      <c r="B41" s="21">
        <f t="shared" si="3"/>
        <v>0.3215020576131688</v>
      </c>
      <c r="C41" s="21">
        <f>SUM(B$37:$B40)</f>
        <v>4.8271604938271615</v>
      </c>
      <c r="D41" s="21">
        <f t="shared" si="4"/>
        <v>0.55114638447971798</v>
      </c>
      <c r="E41" s="21">
        <f t="shared" si="5"/>
        <v>0.1859321200196753</v>
      </c>
      <c r="F41" s="21">
        <f t="shared" si="6"/>
        <v>0.41666666666666669</v>
      </c>
      <c r="G41" s="21">
        <f t="shared" si="7"/>
        <v>7.3197011219637897E-2</v>
      </c>
      <c r="H41" s="21">
        <f t="shared" si="8"/>
        <v>1.7398636778863046</v>
      </c>
      <c r="I41" s="21">
        <f t="shared" si="9"/>
        <v>7.3197011219637901E-4</v>
      </c>
      <c r="J41" s="21">
        <f t="shared" si="10"/>
        <v>1.7398636778863046E-2</v>
      </c>
    </row>
    <row r="42" spans="1:10" x14ac:dyDescent="0.2">
      <c r="A42" s="1">
        <v>5</v>
      </c>
      <c r="B42" s="21">
        <f t="shared" si="3"/>
        <v>0.10716735253772294</v>
      </c>
      <c r="C42" s="21">
        <f>SUM(B$37:$B41)</f>
        <v>5.1486625514403306</v>
      </c>
      <c r="D42" s="21">
        <f t="shared" si="4"/>
        <v>0.1607510288065844</v>
      </c>
      <c r="E42" s="21">
        <f t="shared" si="5"/>
        <v>0.18834471733759625</v>
      </c>
      <c r="F42" s="21">
        <f t="shared" si="6"/>
        <v>0.33333333333333331</v>
      </c>
      <c r="G42" s="21">
        <f t="shared" si="7"/>
        <v>1.5138303541151964E-2</v>
      </c>
      <c r="H42" s="21">
        <f t="shared" si="8"/>
        <v>1.6818049702078186</v>
      </c>
      <c r="I42" s="21">
        <f t="shared" si="9"/>
        <v>1.5138303541151963E-4</v>
      </c>
      <c r="J42" s="21">
        <f t="shared" si="10"/>
        <v>1.6818049702078185E-2</v>
      </c>
    </row>
    <row r="43" spans="1:10" x14ac:dyDescent="0.2">
      <c r="A43" s="1">
        <v>6</v>
      </c>
      <c r="B43" s="21">
        <f t="shared" si="3"/>
        <v>2.9768709038256378E-2</v>
      </c>
      <c r="C43" s="21">
        <f>SUM(B$37:$B42)</f>
        <v>5.2558299039780536</v>
      </c>
      <c r="D43" s="21">
        <f t="shared" si="4"/>
        <v>4.1218212514508829E-2</v>
      </c>
      <c r="E43" s="21">
        <f t="shared" si="5"/>
        <v>0.18878439047711529</v>
      </c>
      <c r="F43" s="21">
        <f t="shared" si="6"/>
        <v>0.27777777777777779</v>
      </c>
      <c r="G43" s="21">
        <f t="shared" si="7"/>
        <v>2.9928288946568294E-3</v>
      </c>
      <c r="H43" s="21">
        <f t="shared" si="8"/>
        <v>1.6696594955613235</v>
      </c>
      <c r="I43" s="21">
        <f t="shared" si="9"/>
        <v>2.9928288946568294E-5</v>
      </c>
      <c r="J43" s="21">
        <f t="shared" si="10"/>
        <v>1.6696594955613233E-2</v>
      </c>
    </row>
    <row r="44" spans="1:10" x14ac:dyDescent="0.2">
      <c r="A44" s="1">
        <v>7</v>
      </c>
      <c r="B44" s="21">
        <f t="shared" si="3"/>
        <v>7.0877878662515183E-3</v>
      </c>
      <c r="C44" s="21">
        <f>SUM(B$37:$B43)</f>
        <v>5.28559861301631</v>
      </c>
      <c r="D44" s="21">
        <f t="shared" si="4"/>
        <v>9.3027215744551188E-3</v>
      </c>
      <c r="E44" s="21">
        <f t="shared" si="5"/>
        <v>0.18886093183024127</v>
      </c>
      <c r="F44" s="21">
        <f t="shared" si="6"/>
        <v>0.23809523809523808</v>
      </c>
      <c r="G44" s="21">
        <f t="shared" si="7"/>
        <v>5.4903770784652591E-4</v>
      </c>
      <c r="H44" s="21">
        <f t="shared" si="8"/>
        <v>1.6672157043745133</v>
      </c>
      <c r="I44" s="21">
        <f t="shared" si="9"/>
        <v>5.4903770784652592E-6</v>
      </c>
      <c r="J44" s="21">
        <f t="shared" si="10"/>
        <v>1.6672157043745132E-2</v>
      </c>
    </row>
    <row r="45" spans="1:10" x14ac:dyDescent="0.2">
      <c r="A45" s="1">
        <v>8</v>
      </c>
      <c r="B45" s="21">
        <f t="shared" si="3"/>
        <v>1.4766224721357332E-3</v>
      </c>
      <c r="C45" s="21">
        <f>SUM(B$37:$B44)</f>
        <v>5.2926864008825616</v>
      </c>
      <c r="D45" s="21">
        <f t="shared" si="4"/>
        <v>1.8652073332240842E-3</v>
      </c>
      <c r="E45" s="21">
        <f t="shared" si="5"/>
        <v>0.18887340685248144</v>
      </c>
      <c r="F45" s="21">
        <f t="shared" si="6"/>
        <v>0.20833333333333334</v>
      </c>
      <c r="G45" s="21">
        <f t="shared" si="7"/>
        <v>9.270738513480643E-5</v>
      </c>
      <c r="H45" s="21">
        <f t="shared" si="8"/>
        <v>1.6667593740518016</v>
      </c>
      <c r="I45" s="21">
        <f t="shared" si="9"/>
        <v>9.2707385134806426E-7</v>
      </c>
      <c r="J45" s="21">
        <f t="shared" si="10"/>
        <v>1.6667593740518013E-2</v>
      </c>
    </row>
    <row r="46" spans="1:10" x14ac:dyDescent="0.2">
      <c r="A46" s="1">
        <v>9</v>
      </c>
      <c r="B46" s="21">
        <f t="shared" si="3"/>
        <v>2.7344860595106176E-4</v>
      </c>
      <c r="C46" s="21">
        <f>SUM(B$37:$B45)</f>
        <v>5.294163023354697</v>
      </c>
      <c r="D46" s="21">
        <f t="shared" si="4"/>
        <v>3.3559601639448485E-4</v>
      </c>
      <c r="E46" s="21">
        <f t="shared" si="5"/>
        <v>0.1888752971511371</v>
      </c>
      <c r="F46" s="21">
        <f t="shared" si="6"/>
        <v>0.18518518518518517</v>
      </c>
      <c r="G46" s="21">
        <f t="shared" si="7"/>
        <v>1.4405863027101408E-5</v>
      </c>
      <c r="H46" s="21">
        <f t="shared" si="8"/>
        <v>1.6666810725296939</v>
      </c>
      <c r="I46" s="21">
        <f t="shared" si="9"/>
        <v>1.4405863027101408E-7</v>
      </c>
      <c r="J46" s="21">
        <f t="shared" si="10"/>
        <v>1.6666810725296938E-2</v>
      </c>
    </row>
    <row r="47" spans="1:10" x14ac:dyDescent="0.2">
      <c r="A47" s="1">
        <v>10</v>
      </c>
      <c r="B47" s="21">
        <f t="shared" si="3"/>
        <v>4.5574767658510294E-5</v>
      </c>
      <c r="C47" s="21">
        <f>SUM(B$37:$B46)</f>
        <v>5.2944364719606485</v>
      </c>
      <c r="D47" s="21">
        <f t="shared" si="4"/>
        <v>5.4689721190212351E-5</v>
      </c>
      <c r="E47" s="21">
        <f t="shared" si="5"/>
        <v>0.18887556319620746</v>
      </c>
      <c r="F47" s="21">
        <f t="shared" si="6"/>
        <v>0.16666666666666666</v>
      </c>
      <c r="G47" s="21">
        <f t="shared" si="7"/>
        <v>2.0659103781689837E-6</v>
      </c>
      <c r="H47" s="21">
        <f t="shared" si="8"/>
        <v>1.6666687325770448</v>
      </c>
      <c r="I47" s="21">
        <f t="shared" si="9"/>
        <v>2.0659103781689838E-8</v>
      </c>
      <c r="J47" s="21">
        <f t="shared" si="10"/>
        <v>1.6666687325770448E-2</v>
      </c>
    </row>
    <row r="48" spans="1:10" x14ac:dyDescent="0.2">
      <c r="A48" s="1">
        <v>11</v>
      </c>
      <c r="B48" s="21">
        <f t="shared" si="3"/>
        <v>6.9052678270470146E-6</v>
      </c>
      <c r="C48" s="21">
        <f>SUM(B$37:$B47)</f>
        <v>5.2944820467283069</v>
      </c>
      <c r="D48" s="21">
        <f t="shared" si="4"/>
        <v>8.1383513675911241E-6</v>
      </c>
      <c r="E48" s="21">
        <f t="shared" si="5"/>
        <v>0.18887559803549836</v>
      </c>
      <c r="F48" s="21">
        <f t="shared" si="6"/>
        <v>0.15151515151515152</v>
      </c>
      <c r="G48" s="21">
        <f t="shared" si="7"/>
        <v>2.744885681387124E-7</v>
      </c>
      <c r="H48" s="21">
        <f t="shared" si="8"/>
        <v>1.6666669411552348</v>
      </c>
      <c r="I48" s="21">
        <f t="shared" si="9"/>
        <v>2.7448856813871242E-9</v>
      </c>
      <c r="J48" s="21">
        <f t="shared" si="10"/>
        <v>1.6666669411552346E-2</v>
      </c>
    </row>
    <row r="49" spans="1:10" x14ac:dyDescent="0.2">
      <c r="A49" s="1">
        <v>12</v>
      </c>
      <c r="B49" s="21">
        <f t="shared" si="3"/>
        <v>9.5906497597875203E-7</v>
      </c>
      <c r="C49" s="21">
        <f>SUM(B$37:$B48)</f>
        <v>5.2944889519961338</v>
      </c>
      <c r="D49" s="21">
        <f t="shared" si="4"/>
        <v>1.1137528753301636E-6</v>
      </c>
      <c r="E49" s="21">
        <f t="shared" si="5"/>
        <v>0.18887560229249961</v>
      </c>
      <c r="F49" s="21">
        <f t="shared" si="6"/>
        <v>0.1388888888888889</v>
      </c>
      <c r="G49" s="21">
        <f t="shared" si="7"/>
        <v>3.3929152440804497E-8</v>
      </c>
      <c r="H49" s="21">
        <f t="shared" si="8"/>
        <v>1.6666667005958191</v>
      </c>
      <c r="I49" s="21">
        <f t="shared" si="9"/>
        <v>3.3929152440804499E-10</v>
      </c>
      <c r="J49" s="21">
        <f t="shared" si="10"/>
        <v>1.6666667005958192E-2</v>
      </c>
    </row>
    <row r="50" spans="1:10" x14ac:dyDescent="0.2">
      <c r="A50" s="1">
        <v>13</v>
      </c>
      <c r="B50" s="21">
        <f t="shared" si="3"/>
        <v>1.229570482024041E-7</v>
      </c>
      <c r="C50" s="21">
        <f>SUM(B$37:$B49)</f>
        <v>5.2944899110611097</v>
      </c>
      <c r="D50" s="21">
        <f t="shared" si="4"/>
        <v>1.4103896705569883E-7</v>
      </c>
      <c r="E50" s="21">
        <f t="shared" si="5"/>
        <v>0.18887560277941154</v>
      </c>
      <c r="F50" s="21">
        <f t="shared" si="6"/>
        <v>0.12820512820512819</v>
      </c>
      <c r="G50" s="21">
        <f t="shared" si="7"/>
        <v>3.9174735173574529E-9</v>
      </c>
      <c r="H50" s="21">
        <f t="shared" si="8"/>
        <v>1.6666666705841402</v>
      </c>
      <c r="I50" s="21">
        <f t="shared" si="9"/>
        <v>3.9174735173574532E-11</v>
      </c>
      <c r="J50" s="21">
        <f t="shared" si="10"/>
        <v>1.6666666705841403E-2</v>
      </c>
    </row>
    <row r="51" spans="1:10" x14ac:dyDescent="0.2">
      <c r="A51" s="1">
        <v>14</v>
      </c>
      <c r="B51" s="21">
        <f t="shared" si="3"/>
        <v>1.4637743833619541E-8</v>
      </c>
      <c r="C51" s="21">
        <f>SUM(B$37:$B50)</f>
        <v>5.2944900340181578</v>
      </c>
      <c r="D51" s="21">
        <f t="shared" si="4"/>
        <v>1.6615817324649209E-8</v>
      </c>
      <c r="E51" s="21">
        <f t="shared" si="5"/>
        <v>0.18887560283171326</v>
      </c>
      <c r="F51" s="21">
        <f t="shared" si="6"/>
        <v>0.11904761904761904</v>
      </c>
      <c r="G51" s="21">
        <f t="shared" si="7"/>
        <v>4.240976369911817E-10</v>
      </c>
      <c r="H51" s="21">
        <f t="shared" si="8"/>
        <v>1.6666666670907644</v>
      </c>
      <c r="I51" s="21">
        <f t="shared" si="9"/>
        <v>4.2409763699118169E-12</v>
      </c>
      <c r="J51" s="21">
        <f t="shared" si="10"/>
        <v>1.6666666670907642E-2</v>
      </c>
    </row>
    <row r="52" spans="1:10" x14ac:dyDescent="0.2">
      <c r="A52" s="1">
        <v>15</v>
      </c>
      <c r="B52" s="21">
        <f t="shared" si="3"/>
        <v>1.6264159815132824E-9</v>
      </c>
      <c r="C52" s="21">
        <f>SUM(B$37:$B51)</f>
        <v>5.2944900486559012</v>
      </c>
      <c r="D52" s="21">
        <f t="shared" si="4"/>
        <v>1.8297179792024429E-9</v>
      </c>
      <c r="E52" s="21">
        <f t="shared" si="5"/>
        <v>0.18887560283700569</v>
      </c>
      <c r="F52" s="21">
        <f t="shared" si="6"/>
        <v>0.1111111111111111</v>
      </c>
      <c r="G52" s="21">
        <f t="shared" si="7"/>
        <v>4.319863579294615E-11</v>
      </c>
      <c r="H52" s="21">
        <f t="shared" si="8"/>
        <v>1.6666666667098653</v>
      </c>
      <c r="I52" s="21">
        <f t="shared" si="9"/>
        <v>4.3198635792946152E-13</v>
      </c>
      <c r="J52" s="21">
        <f t="shared" si="10"/>
        <v>1.6666666667098654E-2</v>
      </c>
    </row>
    <row r="53" spans="1:10" x14ac:dyDescent="0.2">
      <c r="A53" s="1">
        <v>16</v>
      </c>
      <c r="B53" s="21">
        <f t="shared" si="3"/>
        <v>1.6941833140763359E-10</v>
      </c>
      <c r="C53" s="21">
        <f>SUM(B$37:$B52)</f>
        <v>5.2944900502823176</v>
      </c>
      <c r="D53" s="21">
        <f t="shared" si="4"/>
        <v>1.8911813738526539E-10</v>
      </c>
      <c r="E53" s="21">
        <f t="shared" si="5"/>
        <v>0.18887560283751167</v>
      </c>
      <c r="F53" s="21">
        <f t="shared" si="6"/>
        <v>0.10416666666666667</v>
      </c>
      <c r="G53" s="21">
        <f t="shared" si="7"/>
        <v>4.1534653728080645E-12</v>
      </c>
      <c r="H53" s="21">
        <f t="shared" si="8"/>
        <v>1.6666666666708203</v>
      </c>
      <c r="I53" s="21">
        <f t="shared" si="9"/>
        <v>4.1534653728080645E-14</v>
      </c>
      <c r="J53" s="21">
        <f t="shared" si="10"/>
        <v>1.6666666666708203E-2</v>
      </c>
    </row>
    <row r="54" spans="1:10" x14ac:dyDescent="0.2">
      <c r="A54" s="1">
        <v>17</v>
      </c>
      <c r="B54" s="21">
        <f t="shared" si="3"/>
        <v>1.6609640334081725E-11</v>
      </c>
      <c r="C54" s="21">
        <f>SUM(B$37:$B53)</f>
        <v>5.2944900504517358</v>
      </c>
      <c r="D54" s="21">
        <f t="shared" si="4"/>
        <v>1.841503602256887E-11</v>
      </c>
      <c r="E54" s="21">
        <f t="shared" si="5"/>
        <v>0.18887560283755753</v>
      </c>
      <c r="F54" s="21">
        <f t="shared" si="6"/>
        <v>9.8039215686274508E-2</v>
      </c>
      <c r="G54" s="21">
        <f t="shared" si="7"/>
        <v>3.7805989456935137E-13</v>
      </c>
      <c r="H54" s="21">
        <f t="shared" si="8"/>
        <v>1.6666666666670449</v>
      </c>
      <c r="I54" s="21">
        <f t="shared" si="9"/>
        <v>3.7805989456935138E-15</v>
      </c>
      <c r="J54" s="21">
        <f t="shared" si="10"/>
        <v>1.6666666666670448E-2</v>
      </c>
    </row>
    <row r="55" spans="1:10" x14ac:dyDescent="0.2">
      <c r="A55" s="1">
        <v>18</v>
      </c>
      <c r="B55" s="21">
        <f t="shared" si="3"/>
        <v>1.5379296605631228E-12</v>
      </c>
      <c r="C55" s="21">
        <f>SUM(B$37:$B54)</f>
        <v>5.2944900504683456</v>
      </c>
      <c r="D55" s="21">
        <f t="shared" si="4"/>
        <v>1.694861258579768E-12</v>
      </c>
      <c r="E55" s="21">
        <f t="shared" si="5"/>
        <v>0.18887560283756144</v>
      </c>
      <c r="F55" s="21">
        <f t="shared" si="6"/>
        <v>9.2592592592592587E-2</v>
      </c>
      <c r="G55" s="21">
        <f t="shared" si="7"/>
        <v>3.266509611635528E-14</v>
      </c>
      <c r="H55" s="21">
        <f t="shared" si="8"/>
        <v>1.6666666666666994</v>
      </c>
      <c r="I55" s="21">
        <f t="shared" si="9"/>
        <v>3.2665096116355279E-16</v>
      </c>
      <c r="J55" s="21">
        <f t="shared" si="10"/>
        <v>1.6666666666666993E-2</v>
      </c>
    </row>
    <row r="56" spans="1:10" x14ac:dyDescent="0.2">
      <c r="A56" s="1">
        <v>19</v>
      </c>
      <c r="B56" s="21">
        <f t="shared" si="3"/>
        <v>1.3490611057571254E-13</v>
      </c>
      <c r="C56" s="21">
        <f>SUM(B$37:$B55)</f>
        <v>5.294490050469884</v>
      </c>
      <c r="D56" s="21">
        <f t="shared" si="4"/>
        <v>1.4787785197722338E-13</v>
      </c>
      <c r="E56" s="21">
        <f t="shared" si="5"/>
        <v>0.18887560283756177</v>
      </c>
      <c r="F56" s="21">
        <f t="shared" si="6"/>
        <v>8.771929824561403E-2</v>
      </c>
      <c r="G56" s="21">
        <f t="shared" si="7"/>
        <v>2.685626772934787E-15</v>
      </c>
      <c r="H56" s="21">
        <f t="shared" si="8"/>
        <v>1.6666666666666694</v>
      </c>
      <c r="I56" s="21">
        <f t="shared" si="9"/>
        <v>2.685626772934787E-17</v>
      </c>
      <c r="J56" s="21">
        <f t="shared" si="10"/>
        <v>1.6666666666666694E-2</v>
      </c>
    </row>
    <row r="57" spans="1:10" x14ac:dyDescent="0.2">
      <c r="A57" s="1">
        <v>20</v>
      </c>
      <c r="B57" s="21">
        <f t="shared" si="3"/>
        <v>1.1242175881309379E-14</v>
      </c>
      <c r="C57" s="21">
        <f>SUM(B$37:$B56)</f>
        <v>5.294490050470019</v>
      </c>
      <c r="D57" s="21">
        <f t="shared" si="4"/>
        <v>1.2264191870519324E-14</v>
      </c>
      <c r="E57" s="21">
        <f t="shared" si="5"/>
        <v>0.18887560283756177</v>
      </c>
      <c r="F57" s="21">
        <f t="shared" si="6"/>
        <v>8.3333333333333329E-2</v>
      </c>
      <c r="G57" s="21">
        <f t="shared" si="7"/>
        <v>2.1058242116907832E-16</v>
      </c>
      <c r="H57" s="21">
        <f t="shared" si="8"/>
        <v>1.666666666666667</v>
      </c>
      <c r="I57" s="21">
        <f t="shared" si="9"/>
        <v>2.1058242116907833E-18</v>
      </c>
      <c r="J57" s="21">
        <f t="shared" si="10"/>
        <v>1.666666666666667E-2</v>
      </c>
    </row>
    <row r="58" spans="1:10" x14ac:dyDescent="0.2">
      <c r="A58" s="1">
        <v>21</v>
      </c>
      <c r="B58" s="21">
        <f t="shared" si="3"/>
        <v>8.9223618105629991E-16</v>
      </c>
      <c r="C58" s="21">
        <f>SUM(B$37:$B57)</f>
        <v>5.2944900504700305</v>
      </c>
      <c r="D58" s="21">
        <f t="shared" si="4"/>
        <v>9.6915309321632575E-16</v>
      </c>
      <c r="E58" s="21">
        <f t="shared" si="5"/>
        <v>0.18887560283756177</v>
      </c>
      <c r="F58" s="21">
        <f t="shared" si="6"/>
        <v>7.9365079365079361E-2</v>
      </c>
      <c r="G58" s="21">
        <f t="shared" si="7"/>
        <v>1.5780118510613895E-17</v>
      </c>
      <c r="H58" s="21">
        <f t="shared" si="8"/>
        <v>1.6666666666666667</v>
      </c>
      <c r="I58" s="21">
        <f t="shared" si="9"/>
        <v>1.5780118510613895E-19</v>
      </c>
      <c r="J58" s="21">
        <f t="shared" si="10"/>
        <v>1.6666666666666666E-2</v>
      </c>
    </row>
    <row r="59" spans="1:10" x14ac:dyDescent="0.2">
      <c r="A59" s="1">
        <v>22</v>
      </c>
      <c r="B59" s="21">
        <f t="shared" si="3"/>
        <v>6.7593650080022729E-17</v>
      </c>
      <c r="C59" s="21">
        <f>SUM(B$37:$B58)</f>
        <v>5.2944900504700314</v>
      </c>
      <c r="D59" s="21">
        <f t="shared" si="4"/>
        <v>7.3134113201336077E-17</v>
      </c>
      <c r="E59" s="21">
        <f t="shared" si="5"/>
        <v>0.18887560283756177</v>
      </c>
      <c r="F59" s="21">
        <f t="shared" si="6"/>
        <v>7.575757575757576E-2</v>
      </c>
      <c r="G59" s="21">
        <f t="shared" si="7"/>
        <v>1.1322335835158062E-18</v>
      </c>
      <c r="H59" s="21">
        <f t="shared" si="8"/>
        <v>1.6666666666666667</v>
      </c>
      <c r="I59" s="21">
        <f t="shared" si="9"/>
        <v>1.1322335835158062E-20</v>
      </c>
      <c r="J59" s="21">
        <f t="shared" si="10"/>
        <v>1.6666666666666666E-2</v>
      </c>
    </row>
    <row r="60" spans="1:10" x14ac:dyDescent="0.2">
      <c r="A60" s="1">
        <v>23</v>
      </c>
      <c r="B60" s="21">
        <f t="shared" si="3"/>
        <v>4.8980905855088931E-18</v>
      </c>
      <c r="C60" s="21">
        <f>SUM(B$37:$B59)</f>
        <v>5.2944900504700314</v>
      </c>
      <c r="D60" s="21">
        <f t="shared" si="4"/>
        <v>5.2807539125017753E-18</v>
      </c>
      <c r="E60" s="21">
        <f t="shared" si="5"/>
        <v>0.18887560283756177</v>
      </c>
      <c r="F60" s="21">
        <f t="shared" si="6"/>
        <v>7.2463768115942032E-2</v>
      </c>
      <c r="G60" s="21">
        <f t="shared" si="7"/>
        <v>7.792231083285826E-20</v>
      </c>
      <c r="H60" s="21">
        <f t="shared" si="8"/>
        <v>1.6666666666666667</v>
      </c>
      <c r="I60" s="21">
        <f t="shared" si="9"/>
        <v>7.7922310832858261E-22</v>
      </c>
      <c r="J60" s="21">
        <f t="shared" si="10"/>
        <v>1.6666666666666666E-2</v>
      </c>
    </row>
    <row r="61" spans="1:10" x14ac:dyDescent="0.2">
      <c r="A61" s="1">
        <v>24</v>
      </c>
      <c r="B61" s="21">
        <f t="shared" si="3"/>
        <v>3.4014517954922878E-19</v>
      </c>
      <c r="C61" s="21">
        <f>SUM(B$37:$B60)</f>
        <v>5.2944900504700314</v>
      </c>
      <c r="D61" s="21">
        <f t="shared" si="4"/>
        <v>3.6552914817230552E-19</v>
      </c>
      <c r="E61" s="21">
        <f t="shared" si="5"/>
        <v>0.18887560283756177</v>
      </c>
      <c r="F61" s="21">
        <f t="shared" si="6"/>
        <v>6.9444444444444448E-2</v>
      </c>
      <c r="G61" s="21">
        <f t="shared" si="7"/>
        <v>5.1522043444585562E-21</v>
      </c>
      <c r="H61" s="21">
        <f t="shared" si="8"/>
        <v>1.6666666666666667</v>
      </c>
      <c r="I61" s="21">
        <f t="shared" si="9"/>
        <v>5.1522043444585561E-23</v>
      </c>
      <c r="J61" s="21">
        <f t="shared" si="10"/>
        <v>1.6666666666666666E-2</v>
      </c>
    </row>
    <row r="62" spans="1:10" x14ac:dyDescent="0.2">
      <c r="A62" s="1">
        <v>25</v>
      </c>
      <c r="B62" s="21">
        <f t="shared" si="3"/>
        <v>2.2676345303281922E-20</v>
      </c>
      <c r="C62" s="21">
        <f>SUM(B$37:$B61)</f>
        <v>5.2944900504700314</v>
      </c>
      <c r="D62" s="21">
        <f t="shared" si="4"/>
        <v>2.4296084253516344E-20</v>
      </c>
      <c r="E62" s="21">
        <f t="shared" si="5"/>
        <v>0.18887560283756177</v>
      </c>
      <c r="F62" s="21">
        <f t="shared" si="6"/>
        <v>6.6666666666666666E-2</v>
      </c>
      <c r="G62" s="21">
        <f t="shared" si="7"/>
        <v>3.2778125428393511E-22</v>
      </c>
      <c r="H62" s="21">
        <f t="shared" si="8"/>
        <v>1.6666666666666667</v>
      </c>
      <c r="I62" s="21">
        <f t="shared" si="9"/>
        <v>3.277812542839351E-24</v>
      </c>
      <c r="J62" s="21">
        <f t="shared" si="10"/>
        <v>1.6666666666666666E-2</v>
      </c>
    </row>
    <row r="63" spans="1:10" x14ac:dyDescent="0.2">
      <c r="A63" s="1">
        <v>26</v>
      </c>
      <c r="B63" s="21">
        <f t="shared" si="3"/>
        <v>1.4536118784155074E-21</v>
      </c>
      <c r="C63" s="21">
        <f>SUM(B$37:$B62)</f>
        <v>5.2944900504700314</v>
      </c>
      <c r="D63" s="21">
        <f t="shared" si="4"/>
        <v>1.5531743358412272E-21</v>
      </c>
      <c r="E63" s="21">
        <f t="shared" si="5"/>
        <v>0.18887560283756177</v>
      </c>
      <c r="F63" s="21">
        <f t="shared" si="6"/>
        <v>6.4102564102564097E-2</v>
      </c>
      <c r="G63" s="21">
        <f t="shared" si="7"/>
        <v>2.00929273283453E-23</v>
      </c>
      <c r="H63" s="21">
        <f t="shared" si="8"/>
        <v>1.6666666666666667</v>
      </c>
      <c r="I63" s="21">
        <f t="shared" si="9"/>
        <v>2.0092927328345299E-25</v>
      </c>
      <c r="J63" s="21">
        <f t="shared" si="10"/>
        <v>1.6666666666666666E-2</v>
      </c>
    </row>
    <row r="64" spans="1:10" x14ac:dyDescent="0.2">
      <c r="A64" s="1">
        <v>27</v>
      </c>
      <c r="B64" s="21">
        <f t="shared" si="3"/>
        <v>8.9729128297253577E-23</v>
      </c>
      <c r="C64" s="21">
        <f>SUM(B$37:$B63)</f>
        <v>5.2944900504700314</v>
      </c>
      <c r="D64" s="21">
        <f t="shared" si="4"/>
        <v>9.56323604220729E-23</v>
      </c>
      <c r="E64" s="21">
        <f t="shared" si="5"/>
        <v>0.18887560283756177</v>
      </c>
      <c r="F64" s="21">
        <f t="shared" si="6"/>
        <v>6.1728395061728392E-2</v>
      </c>
      <c r="G64" s="21">
        <f t="shared" si="7"/>
        <v>1.1883302450985527E-24</v>
      </c>
      <c r="H64" s="21">
        <f t="shared" si="8"/>
        <v>1.6666666666666667</v>
      </c>
      <c r="I64" s="21">
        <f t="shared" si="9"/>
        <v>1.1883302450985526E-26</v>
      </c>
      <c r="J64" s="21">
        <f t="shared" si="10"/>
        <v>1.6666666666666666E-2</v>
      </c>
    </row>
    <row r="65" spans="1:10" x14ac:dyDescent="0.2">
      <c r="A65" s="1">
        <v>28</v>
      </c>
      <c r="B65" s="21">
        <f t="shared" si="3"/>
        <v>5.3410195415031907E-24</v>
      </c>
      <c r="C65" s="21">
        <f>SUM(B$37:$B64)</f>
        <v>5.2944900504700314</v>
      </c>
      <c r="D65" s="21">
        <f t="shared" si="4"/>
        <v>5.6790587529907342E-24</v>
      </c>
      <c r="E65" s="21">
        <f t="shared" si="5"/>
        <v>0.18887560283756177</v>
      </c>
      <c r="F65" s="21">
        <f t="shared" si="6"/>
        <v>5.9523809523809521E-2</v>
      </c>
      <c r="G65" s="21">
        <f t="shared" si="7"/>
        <v>6.7888331995003598E-26</v>
      </c>
      <c r="H65" s="21">
        <f t="shared" si="8"/>
        <v>1.6666666666666667</v>
      </c>
      <c r="I65" s="21">
        <f t="shared" si="9"/>
        <v>6.7888331995003599E-28</v>
      </c>
      <c r="J65" s="21">
        <f t="shared" si="10"/>
        <v>1.6666666666666666E-2</v>
      </c>
    </row>
    <row r="66" spans="1:10" x14ac:dyDescent="0.2">
      <c r="A66" s="1">
        <v>29</v>
      </c>
      <c r="B66" s="21">
        <f t="shared" si="3"/>
        <v>3.0695514606340175E-25</v>
      </c>
      <c r="C66" s="21">
        <f>SUM(B$37:$B65)</f>
        <v>5.2944900504700314</v>
      </c>
      <c r="D66" s="21">
        <f t="shared" si="4"/>
        <v>3.2567192326238969E-25</v>
      </c>
      <c r="E66" s="21">
        <f t="shared" si="5"/>
        <v>0.18887560283756177</v>
      </c>
      <c r="F66" s="21">
        <f t="shared" si="6"/>
        <v>5.7471264367816091E-2</v>
      </c>
      <c r="G66" s="21">
        <f t="shared" si="7"/>
        <v>3.7507000508202443E-27</v>
      </c>
      <c r="H66" s="21">
        <f t="shared" si="8"/>
        <v>1.6666666666666667</v>
      </c>
      <c r="I66" s="21">
        <f t="shared" si="9"/>
        <v>3.7507000508202442E-29</v>
      </c>
      <c r="J66" s="21">
        <f t="shared" si="10"/>
        <v>1.6666666666666666E-2</v>
      </c>
    </row>
    <row r="67" spans="1:10" x14ac:dyDescent="0.2">
      <c r="A67" s="1">
        <v>30</v>
      </c>
      <c r="B67" s="21">
        <f t="shared" si="3"/>
        <v>1.7053063670188986E-26</v>
      </c>
      <c r="C67" s="21">
        <f>SUM(B$37:$B66)</f>
        <v>5.2944900504700314</v>
      </c>
      <c r="D67" s="21">
        <f t="shared" si="4"/>
        <v>1.8056185062553043E-26</v>
      </c>
      <c r="E67" s="21">
        <f t="shared" si="5"/>
        <v>0.18887560283756177</v>
      </c>
      <c r="F67" s="21">
        <f t="shared" si="6"/>
        <v>5.5555555555555552E-2</v>
      </c>
      <c r="G67" s="21">
        <f t="shared" si="7"/>
        <v>2.0061016697860493E-28</v>
      </c>
      <c r="H67" s="21">
        <f t="shared" si="8"/>
        <v>1.6666666666666667</v>
      </c>
      <c r="I67" s="21">
        <f t="shared" si="9"/>
        <v>2.0061016697860494E-30</v>
      </c>
      <c r="J67" s="21">
        <f t="shared" si="10"/>
        <v>1.6666666666666666E-2</v>
      </c>
    </row>
    <row r="68" spans="1:10" x14ac:dyDescent="0.2">
      <c r="B68" s="21"/>
      <c r="C68" s="21"/>
      <c r="D68" s="21"/>
      <c r="E68" s="21"/>
      <c r="F68" s="21"/>
      <c r="G68" s="21"/>
      <c r="H68" s="21"/>
      <c r="I68" s="21"/>
      <c r="J68" s="21"/>
    </row>
    <row r="69" spans="1:10" x14ac:dyDescent="0.2">
      <c r="B69" s="21"/>
      <c r="C69" s="21"/>
      <c r="D69" s="21"/>
      <c r="E69" s="21"/>
      <c r="F69" s="21"/>
      <c r="G69" s="21"/>
      <c r="H69" s="21"/>
      <c r="I69" s="21"/>
      <c r="J69" s="21"/>
    </row>
  </sheetData>
  <phoneticPr fontId="0" type="noConversion"/>
  <conditionalFormatting sqref="E12:E2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rintOptions headings="1" gridLines="1"/>
  <pageMargins left="0.75" right="0.75" top="1" bottom="1" header="0.5" footer="0.5"/>
  <pageSetup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706070BA3D6440B4CD94BD080868BC" ma:contentTypeVersion="0" ma:contentTypeDescription="Create a new document." ma:contentTypeScope="" ma:versionID="c5d92274ef81bf73d09efa51ba01a3e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BF99FD54-6CC1-4DB2-B96F-EDC8E25DFE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2AAC478-8255-4174-9DD3-C51BBF0B41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A86F9E-B525-4DDD-BC9C-6BBCA83DF090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MMs_1</vt:lpstr>
      <vt:lpstr>MMs_2</vt:lpstr>
    </vt:vector>
  </TitlesOfParts>
  <Company>USAFA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Micah Hayden</cp:lastModifiedBy>
  <cp:lastPrinted>2005-08-26T16:42:30Z</cp:lastPrinted>
  <dcterms:created xsi:type="dcterms:W3CDTF">2005-08-03T14:50:51Z</dcterms:created>
  <dcterms:modified xsi:type="dcterms:W3CDTF">2019-03-27T12:17:05Z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0x01010097706070BA3D6440B4CD94BD080868BC</vt:lpwstr>
  </property>
  <property fmtid="{D5CDD505-2E9C-101B-9397-08002B2CF9AE}" pid="3" name="Order">
    <vt:r8>4700</vt:r8>
  </property>
  <property fmtid="{D5CDD505-2E9C-101B-9397-08002B2CF9AE}" pid="4" name="TemplateUrl">
    <vt:lpwstr/>
  </property>
  <property fmtid="{D5CDD505-2E9C-101B-9397-08002B2CF9AE}" pid="5" name="_CopySource">
    <vt:lpwstr>http://eis.usafa.edu/academics/management/or310fall2014/Course Material/Basic Queue Template OR310.xlsx</vt:lpwstr>
  </property>
  <property fmtid="{D5CDD505-2E9C-101B-9397-08002B2CF9AE}" pid="6" name="xd_ProgID">
    <vt:lpwstr/>
  </property>
  <property fmtid="{D5CDD505-2E9C-101B-9397-08002B2CF9AE}" pid="7" name="_dlc_DocIdItemGuid">
    <vt:lpwstr>7bed241e-2699-4b58-8456-6831ed1158e5</vt:lpwstr>
  </property>
</Properties>
</file>