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ah Hayden\Documents\AFIT\SP2019\CSCE 654 - Communications\Assignments\Project3\"/>
    </mc:Choice>
  </mc:AlternateContent>
  <xr:revisionPtr revIDLastSave="0" documentId="13_ncr:1_{620E1A92-26E8-4D43-A1A7-8FAC25E323B6}" xr6:coauthVersionLast="43" xr6:coauthVersionMax="43" xr10:uidLastSave="{00000000-0000-0000-0000-000000000000}"/>
  <bookViews>
    <workbookView xWindow="-120" yWindow="-120" windowWidth="20730" windowHeight="11310" xr2:uid="{09D6966A-56E8-4463-9806-8089B6ACFC20}"/>
  </bookViews>
  <sheets>
    <sheet name="Expected Delay" sheetId="4" r:id="rId1"/>
    <sheet name="NetA" sheetId="2" r:id="rId2"/>
    <sheet name="NetB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4" l="1"/>
  <c r="F13" i="4"/>
  <c r="K4" i="4"/>
  <c r="K5" i="4"/>
  <c r="K6" i="4"/>
  <c r="K7" i="4"/>
  <c r="K3" i="4"/>
  <c r="K2" i="4"/>
  <c r="G2" i="4"/>
  <c r="J4" i="4"/>
  <c r="J6" i="4" s="1"/>
  <c r="J3" i="4"/>
  <c r="J7" i="4" s="1"/>
  <c r="F6" i="4"/>
  <c r="G6" i="4" s="1"/>
  <c r="F4" i="4"/>
  <c r="G4" i="4" s="1"/>
  <c r="F3" i="4"/>
  <c r="G3" i="4" s="1"/>
  <c r="K18" i="3"/>
  <c r="K14" i="3"/>
  <c r="K15" i="3"/>
  <c r="K16" i="3"/>
  <c r="K17" i="3"/>
  <c r="K13" i="3"/>
  <c r="K12" i="2"/>
  <c r="K13" i="2"/>
  <c r="K14" i="2"/>
  <c r="K15" i="2"/>
  <c r="K16" i="2"/>
  <c r="J5" i="4" l="1"/>
  <c r="F7" i="4"/>
  <c r="G7" i="4" s="1"/>
  <c r="F5" i="4"/>
  <c r="G5" i="4" s="1"/>
  <c r="K17" i="2"/>
  <c r="L5" i="3"/>
  <c r="L6" i="3"/>
  <c r="L7" i="3"/>
  <c r="L8" i="3"/>
  <c r="L4" i="3"/>
  <c r="K4" i="3"/>
  <c r="K5" i="3"/>
  <c r="K6" i="3"/>
  <c r="K7" i="3"/>
  <c r="K8" i="3"/>
  <c r="O9" i="3"/>
  <c r="K7" i="2"/>
  <c r="K5" i="2"/>
  <c r="K6" i="2"/>
  <c r="K4" i="2"/>
  <c r="O8" i="2"/>
  <c r="K3" i="2"/>
  <c r="K9" i="3" l="1"/>
  <c r="K8" i="2"/>
  <c r="L6" i="2" s="1"/>
  <c r="L3" i="2"/>
  <c r="L4" i="2"/>
  <c r="L9" i="3" l="1"/>
  <c r="L5" i="2"/>
  <c r="L7" i="2"/>
  <c r="L8" i="2" s="1"/>
</calcChain>
</file>

<file path=xl/sharedStrings.xml><?xml version="1.0" encoding="utf-8"?>
<sst xmlns="http://schemas.openxmlformats.org/spreadsheetml/2006/main" count="163" uniqueCount="50">
  <si>
    <t>B</t>
  </si>
  <si>
    <t>C</t>
  </si>
  <si>
    <t>D</t>
  </si>
  <si>
    <t>E</t>
  </si>
  <si>
    <t>F</t>
  </si>
  <si>
    <t>Total:</t>
  </si>
  <si>
    <t>Node:</t>
  </si>
  <si>
    <t>Expected %:</t>
  </si>
  <si>
    <t>Sum:</t>
  </si>
  <si>
    <t>Replication</t>
  </si>
  <si>
    <t>Module</t>
  </si>
  <si>
    <t>Count</t>
  </si>
  <si>
    <t>#0</t>
  </si>
  <si>
    <t>#1</t>
  </si>
  <si>
    <t>#2</t>
  </si>
  <si>
    <t>Node</t>
  </si>
  <si>
    <t>Average</t>
  </si>
  <si>
    <t>Percentage</t>
  </si>
  <si>
    <t>15 pps</t>
  </si>
  <si>
    <t>17 pps</t>
  </si>
  <si>
    <t>Mean</t>
  </si>
  <si>
    <t>Traffic Load:</t>
  </si>
  <si>
    <t>Lifetime:</t>
  </si>
  <si>
    <t>Expected:</t>
  </si>
  <si>
    <t>Average (s)</t>
  </si>
  <si>
    <t>Average (Count)</t>
  </si>
  <si>
    <t>Mean (s)</t>
  </si>
  <si>
    <t>Lifetime</t>
  </si>
  <si>
    <t>Link:</t>
  </si>
  <si>
    <t>Delay (ms)</t>
  </si>
  <si>
    <t>A-B</t>
  </si>
  <si>
    <t>A-C</t>
  </si>
  <si>
    <t>B-D</t>
  </si>
  <si>
    <t>B-E</t>
  </si>
  <si>
    <t>C-E</t>
  </si>
  <si>
    <t>C-D</t>
  </si>
  <si>
    <t>Setup:</t>
  </si>
  <si>
    <t>Percentage:</t>
  </si>
  <si>
    <t>Destination:</t>
  </si>
  <si>
    <t>Rates:</t>
  </si>
  <si>
    <t>muA</t>
  </si>
  <si>
    <t>muB</t>
  </si>
  <si>
    <t>A1</t>
  </si>
  <si>
    <t>A2</t>
  </si>
  <si>
    <t>Arrival Rates:</t>
  </si>
  <si>
    <t>E[r_node]</t>
  </si>
  <si>
    <t>Network A:</t>
  </si>
  <si>
    <t>E[r_network]</t>
  </si>
  <si>
    <t>Network B: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</si>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</sst>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0.000000"/>
    <numFmt numFmtId="171" formatCode="0.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9" fontId="0" fillId="0" borderId="0" xfId="1" applyFont="1"/>
    <xf numFmtId="10" fontId="0" fillId="0" borderId="0" xfId="1" applyNumberFormat="1" applyFont="1"/>
    <xf numFmtId="0" fontId="2" fillId="0" borderId="0" xfId="0" applyFont="1" applyAlignment="1">
      <alignment horizontal="center"/>
    </xf>
    <xf numFmtId="171" fontId="2" fillId="0" borderId="0" xfId="0" applyNumberFormat="1" applyFont="1"/>
    <xf numFmtId="170" fontId="2" fillId="0" borderId="0" xfId="0" applyNumberFormat="1" applyFont="1"/>
    <xf numFmtId="0" fontId="3" fillId="3" borderId="0" xfId="0" applyFont="1" applyFill="1"/>
    <xf numFmtId="0" fontId="0" fillId="0" borderId="0" xfId="0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Traffic Load - Network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80F-4C7C-88A8-29A7300DA6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80F-4C7C-88A8-29A7300DA6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80F-4C7C-88A8-29A7300DA64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80F-4C7C-88A8-29A7300DA64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80F-4C7C-88A8-29A7300DA648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NetA!$N$3:$N$7</c:f>
              <c:strCache>
                <c:ptCount val="5"/>
                <c:pt idx="0">
                  <c:v>B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</c:strCache>
            </c:strRef>
          </c:cat>
          <c:val>
            <c:numRef>
              <c:f>NetA!$L$3:$L$7</c:f>
              <c:numCache>
                <c:formatCode>0.00%</c:formatCode>
                <c:ptCount val="5"/>
                <c:pt idx="0">
                  <c:v>0.10034031041745156</c:v>
                </c:pt>
                <c:pt idx="1">
                  <c:v>0.14953523849522268</c:v>
                </c:pt>
                <c:pt idx="2">
                  <c:v>0.24986443169395528</c:v>
                </c:pt>
                <c:pt idx="3">
                  <c:v>0.3003878674086381</c:v>
                </c:pt>
                <c:pt idx="4">
                  <c:v>0.19987215198473235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80F-4C7C-88A8-29A7300DA64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Traffic Load - Network B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5B-4761-92C5-45A43FEF07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5B-4761-92C5-45A43FEF07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65B-4761-92C5-45A43FEF07C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65B-4761-92C5-45A43FEF07C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65B-4761-92C5-45A43FEF07CD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NetB!$J$4:$J$8</c:f>
              <c:strCache>
                <c:ptCount val="5"/>
                <c:pt idx="0">
                  <c:v>B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</c:strCache>
            </c:strRef>
          </c:cat>
          <c:val>
            <c:numRef>
              <c:f>NetB!$L$4:$L$8</c:f>
              <c:numCache>
                <c:formatCode>0.00%</c:formatCode>
                <c:ptCount val="5"/>
                <c:pt idx="0">
                  <c:v>0.10040388043482408</c:v>
                </c:pt>
                <c:pt idx="1">
                  <c:v>0.14975947560395411</c:v>
                </c:pt>
                <c:pt idx="2">
                  <c:v>0.24995790073729571</c:v>
                </c:pt>
                <c:pt idx="3">
                  <c:v>0.29993967134781402</c:v>
                </c:pt>
                <c:pt idx="4">
                  <c:v>0.1999390718761121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1-4EEB-98C6-6327508C868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8</xdr:row>
      <xdr:rowOff>180974</xdr:rowOff>
    </xdr:from>
    <xdr:to>
      <xdr:col>18</xdr:col>
      <xdr:colOff>571500</xdr:colOff>
      <xdr:row>22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A9C23C-5136-4C4B-A94A-62FB39022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9</xdr:row>
      <xdr:rowOff>42862</xdr:rowOff>
    </xdr:from>
    <xdr:to>
      <xdr:col>20</xdr:col>
      <xdr:colOff>123825</xdr:colOff>
      <xdr:row>23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744810-B3A5-4676-9CEC-545C5B75FA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2FA95-8779-4D51-BF62-F3B98DB8077F}">
  <dimension ref="A1:K16"/>
  <sheetViews>
    <sheetView tabSelected="1" workbookViewId="0">
      <selection activeCell="F15" sqref="F15"/>
    </sheetView>
  </sheetViews>
  <sheetFormatPr defaultRowHeight="15" x14ac:dyDescent="0.25"/>
  <cols>
    <col min="2" max="2" width="11.28515625" bestFit="1" customWidth="1"/>
    <col min="3" max="3" width="10.42578125" bestFit="1" customWidth="1"/>
    <col min="4" max="4" width="10.42578125" customWidth="1"/>
    <col min="5" max="5" width="17" customWidth="1"/>
    <col min="6" max="6" width="10.140625" customWidth="1"/>
    <col min="7" max="7" width="11.42578125" customWidth="1"/>
    <col min="9" max="9" width="12.7109375" bestFit="1" customWidth="1"/>
    <col min="10" max="10" width="5.42578125" customWidth="1"/>
  </cols>
  <sheetData>
    <row r="1" spans="1:11" x14ac:dyDescent="0.25">
      <c r="A1" t="s">
        <v>36</v>
      </c>
      <c r="E1" s="10" t="s">
        <v>39</v>
      </c>
      <c r="G1" t="s">
        <v>45</v>
      </c>
      <c r="H1" s="9"/>
      <c r="I1" t="s">
        <v>44</v>
      </c>
      <c r="K1" t="s">
        <v>45</v>
      </c>
    </row>
    <row r="2" spans="1:11" x14ac:dyDescent="0.25">
      <c r="B2" t="s">
        <v>28</v>
      </c>
      <c r="C2" t="s">
        <v>29</v>
      </c>
      <c r="E2" s="10" t="s">
        <v>42</v>
      </c>
      <c r="F2">
        <v>15</v>
      </c>
      <c r="G2">
        <f>1/(F9-F2)</f>
        <v>0.2</v>
      </c>
      <c r="H2" s="9"/>
      <c r="I2" t="s">
        <v>43</v>
      </c>
      <c r="J2">
        <v>17</v>
      </c>
      <c r="K2">
        <f>1/(F9-J2)</f>
        <v>0.33333333333333331</v>
      </c>
    </row>
    <row r="3" spans="1:11" x14ac:dyDescent="0.25">
      <c r="B3" t="s">
        <v>30</v>
      </c>
      <c r="C3">
        <v>60</v>
      </c>
      <c r="E3" s="10" t="s">
        <v>0</v>
      </c>
      <c r="F3">
        <f>F2*0.5</f>
        <v>7.5</v>
      </c>
      <c r="G3">
        <f>1/($F$10-F3)</f>
        <v>0.4</v>
      </c>
      <c r="H3" s="9"/>
      <c r="I3" t="s">
        <v>0</v>
      </c>
      <c r="J3">
        <f>J2*0.5</f>
        <v>8.5</v>
      </c>
      <c r="K3">
        <f>1/($F$10-J3)</f>
        <v>0.66666666666666663</v>
      </c>
    </row>
    <row r="4" spans="1:11" x14ac:dyDescent="0.25">
      <c r="B4" t="s">
        <v>31</v>
      </c>
      <c r="C4">
        <v>50</v>
      </c>
      <c r="E4" s="10" t="s">
        <v>1</v>
      </c>
      <c r="F4">
        <f>F2*0.5</f>
        <v>7.5</v>
      </c>
      <c r="G4">
        <f>1/($F$10-F4)</f>
        <v>0.4</v>
      </c>
      <c r="H4" s="9"/>
      <c r="I4" t="s">
        <v>1</v>
      </c>
      <c r="J4">
        <f>J2*0.5</f>
        <v>8.5</v>
      </c>
      <c r="K4">
        <f t="shared" ref="K4:K7" si="0">1/($F$10-J4)</f>
        <v>0.66666666666666663</v>
      </c>
    </row>
    <row r="5" spans="1:11" x14ac:dyDescent="0.25">
      <c r="B5" t="s">
        <v>32</v>
      </c>
      <c r="C5">
        <v>40</v>
      </c>
      <c r="E5" s="10" t="s">
        <v>2</v>
      </c>
      <c r="F5">
        <f>F3*0.5</f>
        <v>3.75</v>
      </c>
      <c r="G5">
        <f>1/($F$10-F5)</f>
        <v>0.16</v>
      </c>
      <c r="H5" s="9"/>
      <c r="I5" t="s">
        <v>2</v>
      </c>
      <c r="J5">
        <f>J3*0.5</f>
        <v>4.25</v>
      </c>
      <c r="K5">
        <f t="shared" si="0"/>
        <v>0.17391304347826086</v>
      </c>
    </row>
    <row r="6" spans="1:11" x14ac:dyDescent="0.25">
      <c r="B6" t="s">
        <v>33</v>
      </c>
      <c r="C6">
        <v>30</v>
      </c>
      <c r="E6" s="10" t="s">
        <v>4</v>
      </c>
      <c r="F6">
        <f>0.4*F4</f>
        <v>3</v>
      </c>
      <c r="G6">
        <f>1/($F$10-F6)</f>
        <v>0.14285714285714285</v>
      </c>
      <c r="H6" s="9"/>
      <c r="I6" t="s">
        <v>4</v>
      </c>
      <c r="J6">
        <f>0.4*J4</f>
        <v>3.4000000000000004</v>
      </c>
      <c r="K6">
        <f t="shared" si="0"/>
        <v>0.15151515151515152</v>
      </c>
    </row>
    <row r="7" spans="1:11" x14ac:dyDescent="0.25">
      <c r="B7" t="s">
        <v>34</v>
      </c>
      <c r="C7">
        <v>20</v>
      </c>
      <c r="E7" s="10" t="s">
        <v>3</v>
      </c>
      <c r="F7">
        <f>0.3*(F3+F4)</f>
        <v>4.5</v>
      </c>
      <c r="G7">
        <f>1/($F$10-F7)</f>
        <v>0.18181818181818182</v>
      </c>
      <c r="H7" s="9"/>
      <c r="I7" t="s">
        <v>3</v>
      </c>
      <c r="J7">
        <f>0.3*(J3+J4)</f>
        <v>5.0999999999999996</v>
      </c>
      <c r="K7">
        <f t="shared" si="0"/>
        <v>0.2040816326530612</v>
      </c>
    </row>
    <row r="8" spans="1:11" x14ac:dyDescent="0.25">
      <c r="B8" t="s">
        <v>35</v>
      </c>
      <c r="C8">
        <v>10</v>
      </c>
    </row>
    <row r="9" spans="1:11" x14ac:dyDescent="0.25">
      <c r="E9" s="10" t="s">
        <v>40</v>
      </c>
      <c r="F9">
        <v>20</v>
      </c>
    </row>
    <row r="10" spans="1:11" x14ac:dyDescent="0.25">
      <c r="A10" t="s">
        <v>38</v>
      </c>
      <c r="E10" s="10" t="s">
        <v>41</v>
      </c>
      <c r="F10">
        <v>10</v>
      </c>
    </row>
    <row r="11" spans="1:11" x14ac:dyDescent="0.25">
      <c r="B11" s="1" t="s">
        <v>6</v>
      </c>
      <c r="C11" t="s">
        <v>37</v>
      </c>
    </row>
    <row r="12" spans="1:11" x14ac:dyDescent="0.25">
      <c r="B12" s="1" t="s">
        <v>0</v>
      </c>
      <c r="C12" s="4">
        <v>0.1</v>
      </c>
      <c r="D12" s="4"/>
      <c r="E12" t="s">
        <v>47</v>
      </c>
      <c r="F12" t="s">
        <v>49</v>
      </c>
    </row>
    <row r="13" spans="1:11" x14ac:dyDescent="0.25">
      <c r="B13" s="1" t="s">
        <v>1</v>
      </c>
      <c r="C13" s="4">
        <v>0.15</v>
      </c>
      <c r="D13" s="4"/>
      <c r="E13" t="s">
        <v>46</v>
      </c>
      <c r="F13">
        <f>G2+0.5*(0.06+G3+0.5*(0.04+G5)+0.3*(0.03+G7))+0.5*(0.05+G4+0.3*(0.02+G7)+0.4*(0.01+G6))</f>
        <v>0.79761688311688306</v>
      </c>
    </row>
    <row r="14" spans="1:11" x14ac:dyDescent="0.25">
      <c r="B14" s="1" t="s">
        <v>2</v>
      </c>
      <c r="C14" s="4">
        <v>0.25</v>
      </c>
      <c r="D14" s="4"/>
      <c r="E14" t="s">
        <v>48</v>
      </c>
      <c r="F14">
        <f>K2+0.5*(0.06+K3+0.5*(0.04+K5)+0.3*(0.03+K7))+0.5*(0.05+K4+0.3*(0.02+G8)+0.4*(0.01+K6))</f>
        <v>1.1788935360705546</v>
      </c>
    </row>
    <row r="15" spans="1:11" x14ac:dyDescent="0.25">
      <c r="B15" s="1" t="s">
        <v>3</v>
      </c>
      <c r="C15" s="4">
        <v>0.3</v>
      </c>
      <c r="D15" s="4"/>
    </row>
    <row r="16" spans="1:11" x14ac:dyDescent="0.25">
      <c r="B16" s="1" t="s">
        <v>4</v>
      </c>
      <c r="C16" s="4">
        <v>0.2</v>
      </c>
      <c r="D16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06F7B-4B30-41AA-A5D1-AEF115CE92AD}">
  <dimension ref="B1:O17"/>
  <sheetViews>
    <sheetView workbookViewId="0">
      <selection activeCell="I17" sqref="I17"/>
    </sheetView>
  </sheetViews>
  <sheetFormatPr defaultRowHeight="15" x14ac:dyDescent="0.25"/>
  <cols>
    <col min="3" max="3" width="11" bestFit="1" customWidth="1"/>
    <col min="4" max="4" width="7.85546875" bestFit="1" customWidth="1"/>
    <col min="5" max="5" width="7" bestFit="1" customWidth="1"/>
    <col min="10" max="10" width="9.7109375" bestFit="1" customWidth="1"/>
    <col min="11" max="11" width="15.5703125" bestFit="1" customWidth="1"/>
    <col min="12" max="12" width="13.140625" customWidth="1"/>
    <col min="15" max="15" width="11.7109375" bestFit="1" customWidth="1"/>
  </cols>
  <sheetData>
    <row r="1" spans="2:15" x14ac:dyDescent="0.25">
      <c r="B1" t="s">
        <v>18</v>
      </c>
      <c r="I1" t="s">
        <v>21</v>
      </c>
    </row>
    <row r="2" spans="2:15" ht="15.75" thickBot="1" x14ac:dyDescent="0.3">
      <c r="B2" t="s">
        <v>27</v>
      </c>
      <c r="C2" s="1" t="s">
        <v>9</v>
      </c>
      <c r="D2" s="1" t="s">
        <v>10</v>
      </c>
      <c r="E2" t="s">
        <v>11</v>
      </c>
      <c r="F2" t="s">
        <v>20</v>
      </c>
      <c r="J2" s="3" t="s">
        <v>15</v>
      </c>
      <c r="K2" s="3" t="s">
        <v>25</v>
      </c>
      <c r="L2" s="3" t="s">
        <v>17</v>
      </c>
      <c r="N2" s="3" t="s">
        <v>6</v>
      </c>
      <c r="O2" s="3" t="s">
        <v>7</v>
      </c>
    </row>
    <row r="3" spans="2:15" x14ac:dyDescent="0.25">
      <c r="C3" s="1" t="s">
        <v>12</v>
      </c>
      <c r="D3" s="1" t="s">
        <v>4</v>
      </c>
      <c r="E3">
        <v>107412</v>
      </c>
      <c r="F3">
        <v>0.80069819580572799</v>
      </c>
      <c r="J3" s="2" t="s">
        <v>0</v>
      </c>
      <c r="K3">
        <f>AVERAGEIF(D3:D17, J3,E3:E17)</f>
        <v>54154</v>
      </c>
      <c r="L3" s="5">
        <f>K3/$K$8</f>
        <v>0.10034031041745156</v>
      </c>
      <c r="N3" s="1" t="s">
        <v>0</v>
      </c>
      <c r="O3" s="4">
        <v>0.1</v>
      </c>
    </row>
    <row r="4" spans="2:15" x14ac:dyDescent="0.25">
      <c r="C4" s="1" t="s">
        <v>12</v>
      </c>
      <c r="D4" s="1" t="s">
        <v>3</v>
      </c>
      <c r="E4">
        <v>161621</v>
      </c>
      <c r="F4">
        <v>0.86415608973841795</v>
      </c>
      <c r="J4" s="2" t="s">
        <v>1</v>
      </c>
      <c r="K4">
        <f>AVERAGEIF($D$3:$D$17, J4,$E$3:$E$17)</f>
        <v>80704.666666666672</v>
      </c>
      <c r="L4" s="5">
        <f t="shared" ref="L4:L7" si="0">K4/$K$8</f>
        <v>0.14953523849522268</v>
      </c>
      <c r="N4" s="1" t="s">
        <v>1</v>
      </c>
      <c r="O4" s="4">
        <v>0.15</v>
      </c>
    </row>
    <row r="5" spans="2:15" x14ac:dyDescent="0.25">
      <c r="C5" s="1" t="s">
        <v>12</v>
      </c>
      <c r="D5" s="1" t="s">
        <v>2</v>
      </c>
      <c r="E5">
        <v>134835</v>
      </c>
      <c r="F5">
        <v>0.86476510302457599</v>
      </c>
      <c r="J5" s="2" t="s">
        <v>2</v>
      </c>
      <c r="K5">
        <f>AVERAGEIF($D$3:$D$17, J5,$E$3:$E$17)</f>
        <v>134852.66666666666</v>
      </c>
      <c r="L5" s="5">
        <f t="shared" si="0"/>
        <v>0.24986443169395528</v>
      </c>
      <c r="N5" s="1" t="s">
        <v>2</v>
      </c>
      <c r="O5" s="4">
        <v>0.25</v>
      </c>
    </row>
    <row r="6" spans="2:15" x14ac:dyDescent="0.25">
      <c r="C6" s="1" t="s">
        <v>12</v>
      </c>
      <c r="D6" s="1" t="s">
        <v>1</v>
      </c>
      <c r="E6">
        <v>80573</v>
      </c>
      <c r="F6">
        <v>0.64884240228063705</v>
      </c>
      <c r="J6" s="2" t="s">
        <v>3</v>
      </c>
      <c r="K6">
        <f>AVERAGEIF($D$3:$D$17, J6,$E$3:$E$17)</f>
        <v>162120.33333333334</v>
      </c>
      <c r="L6" s="5">
        <f t="shared" si="0"/>
        <v>0.3003878674086381</v>
      </c>
      <c r="N6" s="1" t="s">
        <v>3</v>
      </c>
      <c r="O6" s="4">
        <v>0.3</v>
      </c>
    </row>
    <row r="7" spans="2:15" x14ac:dyDescent="0.25">
      <c r="C7" s="1" t="s">
        <v>12</v>
      </c>
      <c r="D7" s="1" t="s">
        <v>0</v>
      </c>
      <c r="E7">
        <v>54200</v>
      </c>
      <c r="F7">
        <v>0.66259501928180797</v>
      </c>
      <c r="J7" s="2" t="s">
        <v>4</v>
      </c>
      <c r="K7">
        <f>AVERAGEIF($D$3:$D$17, J7,$E$3:$E$17)</f>
        <v>107871.66666666667</v>
      </c>
      <c r="L7" s="5">
        <f t="shared" si="0"/>
        <v>0.19987215198473235</v>
      </c>
      <c r="N7" s="1" t="s">
        <v>4</v>
      </c>
      <c r="O7" s="4">
        <v>0.2</v>
      </c>
    </row>
    <row r="8" spans="2:15" x14ac:dyDescent="0.25">
      <c r="C8" s="1" t="s">
        <v>13</v>
      </c>
      <c r="D8" s="1" t="s">
        <v>4</v>
      </c>
      <c r="E8">
        <v>107891</v>
      </c>
      <c r="F8">
        <v>0.80198962684848596</v>
      </c>
      <c r="J8" s="1" t="s">
        <v>5</v>
      </c>
      <c r="K8">
        <f>SUM(K3:K7)</f>
        <v>539703.33333333337</v>
      </c>
      <c r="L8">
        <f>SUM(L3:L7)</f>
        <v>1</v>
      </c>
      <c r="N8" s="1" t="s">
        <v>8</v>
      </c>
      <c r="O8" s="4">
        <f>SUM(O3:O7)</f>
        <v>1</v>
      </c>
    </row>
    <row r="9" spans="2:15" x14ac:dyDescent="0.25">
      <c r="C9" s="1" t="s">
        <v>13</v>
      </c>
      <c r="D9" s="1" t="s">
        <v>3</v>
      </c>
      <c r="E9">
        <v>162321</v>
      </c>
      <c r="F9">
        <v>0.86732942684900904</v>
      </c>
    </row>
    <row r="10" spans="2:15" x14ac:dyDescent="0.25">
      <c r="C10" s="1" t="s">
        <v>13</v>
      </c>
      <c r="D10" s="1" t="s">
        <v>2</v>
      </c>
      <c r="E10">
        <v>135055</v>
      </c>
      <c r="F10">
        <v>0.86774748049669004</v>
      </c>
      <c r="I10" t="s">
        <v>22</v>
      </c>
    </row>
    <row r="11" spans="2:15" ht="15.75" thickBot="1" x14ac:dyDescent="0.3">
      <c r="C11" s="1" t="s">
        <v>13</v>
      </c>
      <c r="D11" s="1" t="s">
        <v>1</v>
      </c>
      <c r="E11">
        <v>80626</v>
      </c>
      <c r="F11">
        <v>0.64844495767850996</v>
      </c>
      <c r="J11" s="3" t="s">
        <v>15</v>
      </c>
      <c r="K11" s="3" t="s">
        <v>24</v>
      </c>
    </row>
    <row r="12" spans="2:15" x14ac:dyDescent="0.25">
      <c r="C12" s="1" t="s">
        <v>13</v>
      </c>
      <c r="D12" s="1" t="s">
        <v>0</v>
      </c>
      <c r="E12">
        <v>54035</v>
      </c>
      <c r="F12">
        <v>0.66528955898484299</v>
      </c>
      <c r="J12" s="2" t="s">
        <v>0</v>
      </c>
      <c r="K12">
        <f>AVERAGEIF(D3:D17, J12,F3:F17)</f>
        <v>0.66004888224439029</v>
      </c>
      <c r="L12" s="5"/>
    </row>
    <row r="13" spans="2:15" x14ac:dyDescent="0.25">
      <c r="C13" s="1" t="s">
        <v>14</v>
      </c>
      <c r="D13" s="1" t="s">
        <v>4</v>
      </c>
      <c r="E13">
        <v>108312</v>
      </c>
      <c r="F13">
        <v>0.81030302681453803</v>
      </c>
      <c r="J13" s="2" t="s">
        <v>1</v>
      </c>
      <c r="K13">
        <f t="shared" ref="K13:K16" si="1">AVERAGEIF(D4:D18, J13,F4:F18)</f>
        <v>0.65093532837208334</v>
      </c>
      <c r="L13" s="5"/>
    </row>
    <row r="14" spans="2:15" x14ac:dyDescent="0.25">
      <c r="C14" s="1" t="s">
        <v>14</v>
      </c>
      <c r="D14" s="1" t="s">
        <v>3</v>
      </c>
      <c r="E14">
        <v>162419</v>
      </c>
      <c r="F14">
        <v>0.86290101742334302</v>
      </c>
      <c r="J14" s="2" t="s">
        <v>2</v>
      </c>
      <c r="K14">
        <f t="shared" si="1"/>
        <v>0.86090212760949736</v>
      </c>
      <c r="L14" s="5"/>
    </row>
    <row r="15" spans="2:15" x14ac:dyDescent="0.25">
      <c r="C15" s="1" t="s">
        <v>14</v>
      </c>
      <c r="D15" s="1" t="s">
        <v>2</v>
      </c>
      <c r="E15">
        <v>134668</v>
      </c>
      <c r="F15">
        <v>0.85019379930722605</v>
      </c>
      <c r="J15" s="2" t="s">
        <v>3</v>
      </c>
      <c r="K15">
        <f t="shared" si="1"/>
        <v>0.86511522213617598</v>
      </c>
      <c r="L15" s="5"/>
    </row>
    <row r="16" spans="2:15" x14ac:dyDescent="0.25">
      <c r="C16" s="1" t="s">
        <v>14</v>
      </c>
      <c r="D16" s="1" t="s">
        <v>1</v>
      </c>
      <c r="E16">
        <v>80915</v>
      </c>
      <c r="F16">
        <v>0.65551862515710302</v>
      </c>
      <c r="J16" s="2" t="s">
        <v>4</v>
      </c>
      <c r="K16">
        <f t="shared" si="1"/>
        <v>0.80614632683151199</v>
      </c>
      <c r="L16" s="5"/>
    </row>
    <row r="17" spans="3:11" x14ac:dyDescent="0.25">
      <c r="C17" s="1" t="s">
        <v>14</v>
      </c>
      <c r="D17" s="1" t="s">
        <v>0</v>
      </c>
      <c r="E17">
        <v>54227</v>
      </c>
      <c r="F17">
        <v>0.65226206846652002</v>
      </c>
      <c r="J17" s="6" t="s">
        <v>23</v>
      </c>
      <c r="K17" s="8">
        <f>SUMPRODUCT(K12:K16,L3:L7)</f>
        <v>0.79967241796608146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A21F7-07F8-4DA3-997C-BEFBEAB2554C}">
  <dimension ref="B2:O18"/>
  <sheetViews>
    <sheetView workbookViewId="0">
      <selection activeCell="M11" sqref="M11"/>
    </sheetView>
  </sheetViews>
  <sheetFormatPr defaultRowHeight="15" x14ac:dyDescent="0.25"/>
  <cols>
    <col min="3" max="3" width="11.28515625" bestFit="1" customWidth="1"/>
    <col min="6" max="6" width="14.42578125" bestFit="1" customWidth="1"/>
    <col min="11" max="12" width="12" bestFit="1" customWidth="1"/>
    <col min="15" max="15" width="11.7109375" bestFit="1" customWidth="1"/>
  </cols>
  <sheetData>
    <row r="2" spans="2:15" x14ac:dyDescent="0.25">
      <c r="B2" t="s">
        <v>19</v>
      </c>
    </row>
    <row r="3" spans="2:15" ht="15.75" thickBot="1" x14ac:dyDescent="0.3">
      <c r="B3" t="s">
        <v>27</v>
      </c>
      <c r="C3" s="1" t="s">
        <v>9</v>
      </c>
      <c r="D3" s="1" t="s">
        <v>10</v>
      </c>
      <c r="E3" s="1" t="s">
        <v>11</v>
      </c>
      <c r="F3" t="s">
        <v>26</v>
      </c>
      <c r="G3" s="1"/>
      <c r="J3" s="3" t="s">
        <v>15</v>
      </c>
      <c r="K3" s="3" t="s">
        <v>16</v>
      </c>
      <c r="L3" s="3" t="s">
        <v>17</v>
      </c>
      <c r="N3" s="3" t="s">
        <v>6</v>
      </c>
      <c r="O3" s="3" t="s">
        <v>7</v>
      </c>
    </row>
    <row r="4" spans="2:15" x14ac:dyDescent="0.25">
      <c r="C4" s="1" t="s">
        <v>12</v>
      </c>
      <c r="D4" s="1" t="s">
        <v>4</v>
      </c>
      <c r="E4" s="1">
        <v>122332</v>
      </c>
      <c r="F4">
        <v>1.2071830056578301</v>
      </c>
      <c r="G4" s="1"/>
      <c r="J4" s="2" t="s">
        <v>0</v>
      </c>
      <c r="K4">
        <f>AVERAGEIF($D$4:$D$18, J4,$E$4:$E$18)</f>
        <v>61412</v>
      </c>
      <c r="L4" s="5">
        <f>K4/$K$9</f>
        <v>0.10040388043482408</v>
      </c>
      <c r="N4" s="1" t="s">
        <v>0</v>
      </c>
      <c r="O4" s="4">
        <v>0.1</v>
      </c>
    </row>
    <row r="5" spans="2:15" x14ac:dyDescent="0.25">
      <c r="C5" s="1" t="s">
        <v>12</v>
      </c>
      <c r="D5" s="1" t="s">
        <v>3</v>
      </c>
      <c r="E5" s="1">
        <v>183284</v>
      </c>
      <c r="F5">
        <v>1.2808902060031999</v>
      </c>
      <c r="G5" s="1"/>
      <c r="J5" s="2" t="s">
        <v>1</v>
      </c>
      <c r="K5">
        <f t="shared" ref="K5:K8" si="0">AVERAGEIF($D$4:$D$18, J5,$E$4:$E$18)</f>
        <v>91600.333333333328</v>
      </c>
      <c r="L5" s="5">
        <f t="shared" ref="L5:L8" si="1">K5/$K$9</f>
        <v>0.14975947560395411</v>
      </c>
      <c r="N5" s="1" t="s">
        <v>1</v>
      </c>
      <c r="O5" s="4">
        <v>0.15</v>
      </c>
    </row>
    <row r="6" spans="2:15" x14ac:dyDescent="0.25">
      <c r="C6" s="1" t="s">
        <v>12</v>
      </c>
      <c r="D6" s="1" t="s">
        <v>2</v>
      </c>
      <c r="E6" s="1">
        <v>153158</v>
      </c>
      <c r="F6">
        <v>1.26095663816124</v>
      </c>
      <c r="G6" s="1"/>
      <c r="J6" s="2" t="s">
        <v>2</v>
      </c>
      <c r="K6">
        <f t="shared" si="0"/>
        <v>152886.66666666666</v>
      </c>
      <c r="L6" s="5">
        <f t="shared" si="1"/>
        <v>0.24995790073729571</v>
      </c>
      <c r="N6" s="1" t="s">
        <v>2</v>
      </c>
      <c r="O6" s="4">
        <v>0.25</v>
      </c>
    </row>
    <row r="7" spans="2:15" x14ac:dyDescent="0.25">
      <c r="C7" s="1" t="s">
        <v>12</v>
      </c>
      <c r="D7" s="1" t="s">
        <v>1</v>
      </c>
      <c r="E7" s="1">
        <v>90993</v>
      </c>
      <c r="F7">
        <v>1.0457742989193599</v>
      </c>
      <c r="G7" s="1"/>
      <c r="J7" s="2" t="s">
        <v>3</v>
      </c>
      <c r="K7">
        <f t="shared" si="0"/>
        <v>183458</v>
      </c>
      <c r="L7" s="5">
        <f t="shared" si="1"/>
        <v>0.29993967134781402</v>
      </c>
      <c r="N7" s="1" t="s">
        <v>3</v>
      </c>
      <c r="O7" s="4">
        <v>0.3</v>
      </c>
    </row>
    <row r="8" spans="2:15" x14ac:dyDescent="0.25">
      <c r="C8" s="1" t="s">
        <v>12</v>
      </c>
      <c r="D8" s="1" t="s">
        <v>0</v>
      </c>
      <c r="E8" s="1">
        <v>61508</v>
      </c>
      <c r="F8">
        <v>1.04919283433733</v>
      </c>
      <c r="G8" s="1"/>
      <c r="J8" s="2" t="s">
        <v>4</v>
      </c>
      <c r="K8">
        <f t="shared" si="0"/>
        <v>122292.66666666667</v>
      </c>
      <c r="L8" s="5">
        <f t="shared" si="1"/>
        <v>0.1999390718761121</v>
      </c>
      <c r="N8" s="1" t="s">
        <v>4</v>
      </c>
      <c r="O8" s="4">
        <v>0.2</v>
      </c>
    </row>
    <row r="9" spans="2:15" x14ac:dyDescent="0.25">
      <c r="C9" s="1" t="s">
        <v>13</v>
      </c>
      <c r="D9" s="1" t="s">
        <v>4</v>
      </c>
      <c r="E9" s="1">
        <v>121719</v>
      </c>
      <c r="F9">
        <v>1.1920559400087001</v>
      </c>
      <c r="G9" s="1"/>
      <c r="J9" s="1" t="s">
        <v>5</v>
      </c>
      <c r="K9">
        <f>SUM(K4:K8)</f>
        <v>611649.66666666663</v>
      </c>
      <c r="L9" s="5">
        <f>SUM(L4:L8)</f>
        <v>1</v>
      </c>
      <c r="N9" s="1" t="s">
        <v>8</v>
      </c>
      <c r="O9" s="4">
        <f>SUM(O4:O8)</f>
        <v>1</v>
      </c>
    </row>
    <row r="10" spans="2:15" x14ac:dyDescent="0.25">
      <c r="C10" s="1" t="s">
        <v>13</v>
      </c>
      <c r="D10" s="1" t="s">
        <v>3</v>
      </c>
      <c r="E10" s="1">
        <v>183740</v>
      </c>
      <c r="F10">
        <v>1.26940994429467</v>
      </c>
      <c r="G10" s="1"/>
    </row>
    <row r="11" spans="2:15" x14ac:dyDescent="0.25">
      <c r="C11" s="1" t="s">
        <v>13</v>
      </c>
      <c r="D11" s="1" t="s">
        <v>2</v>
      </c>
      <c r="E11" s="1">
        <v>152750</v>
      </c>
      <c r="F11">
        <v>1.2601654447852499</v>
      </c>
      <c r="G11" s="1"/>
    </row>
    <row r="12" spans="2:15" ht="15.75" thickBot="1" x14ac:dyDescent="0.3">
      <c r="C12" s="1" t="s">
        <v>13</v>
      </c>
      <c r="D12" s="1" t="s">
        <v>1</v>
      </c>
      <c r="E12" s="1">
        <v>91986</v>
      </c>
      <c r="F12">
        <v>1.0316411653852899</v>
      </c>
      <c r="G12" s="1"/>
      <c r="J12" s="3" t="s">
        <v>15</v>
      </c>
      <c r="K12" s="3" t="s">
        <v>24</v>
      </c>
    </row>
    <row r="13" spans="2:15" x14ac:dyDescent="0.25">
      <c r="C13" s="1" t="s">
        <v>13</v>
      </c>
      <c r="D13" s="1" t="s">
        <v>0</v>
      </c>
      <c r="E13" s="1">
        <v>61098</v>
      </c>
      <c r="F13">
        <v>1.03919671512843</v>
      </c>
      <c r="G13" s="1"/>
      <c r="J13" s="2" t="s">
        <v>0</v>
      </c>
      <c r="K13">
        <f>AVERAGEIF($D$4:$D$18, J13,$F$4:$F$18)</f>
        <v>1.0420905485652268</v>
      </c>
      <c r="L13" s="5"/>
    </row>
    <row r="14" spans="2:15" x14ac:dyDescent="0.25">
      <c r="C14" s="1" t="s">
        <v>14</v>
      </c>
      <c r="D14" s="1" t="s">
        <v>4</v>
      </c>
      <c r="E14" s="1">
        <v>122827</v>
      </c>
      <c r="F14">
        <v>1.2208904737583499</v>
      </c>
      <c r="G14" s="1"/>
      <c r="J14" s="2" t="s">
        <v>1</v>
      </c>
      <c r="K14">
        <f t="shared" ref="K14:K17" si="2">AVERAGEIF($D$4:$D$18, J14,$F$4:$F$18)</f>
        <v>1.0447305241176235</v>
      </c>
      <c r="L14" s="5"/>
    </row>
    <row r="15" spans="2:15" x14ac:dyDescent="0.25">
      <c r="C15" s="1" t="s">
        <v>14</v>
      </c>
      <c r="D15" s="1" t="s">
        <v>3</v>
      </c>
      <c r="E15" s="1">
        <v>183350</v>
      </c>
      <c r="F15">
        <v>1.2794283758898499</v>
      </c>
      <c r="G15" s="1"/>
      <c r="J15" s="2" t="s">
        <v>2</v>
      </c>
      <c r="K15">
        <f t="shared" si="2"/>
        <v>1.2574501728031833</v>
      </c>
      <c r="L15" s="5"/>
    </row>
    <row r="16" spans="2:15" x14ac:dyDescent="0.25">
      <c r="C16" s="1" t="s">
        <v>14</v>
      </c>
      <c r="D16" s="1" t="s">
        <v>2</v>
      </c>
      <c r="E16" s="1">
        <v>152752</v>
      </c>
      <c r="F16">
        <v>1.2512284354630601</v>
      </c>
      <c r="G16" s="1"/>
      <c r="J16" s="2" t="s">
        <v>3</v>
      </c>
      <c r="K16">
        <f t="shared" si="2"/>
        <v>1.2765761753959068</v>
      </c>
      <c r="L16" s="5"/>
    </row>
    <row r="17" spans="3:12" x14ac:dyDescent="0.25">
      <c r="C17" s="1" t="s">
        <v>14</v>
      </c>
      <c r="D17" s="1" t="s">
        <v>1</v>
      </c>
      <c r="E17" s="1">
        <v>91822</v>
      </c>
      <c r="F17">
        <v>1.0567761080482201</v>
      </c>
      <c r="G17" s="1"/>
      <c r="J17" s="2" t="s">
        <v>4</v>
      </c>
      <c r="K17">
        <f t="shared" si="2"/>
        <v>1.20670980647496</v>
      </c>
      <c r="L17" s="5"/>
    </row>
    <row r="18" spans="3:12" x14ac:dyDescent="0.25">
      <c r="C18" s="1" t="s">
        <v>14</v>
      </c>
      <c r="D18" s="1" t="s">
        <v>0</v>
      </c>
      <c r="E18" s="1">
        <v>61630</v>
      </c>
      <c r="F18">
        <v>1.03788209622992</v>
      </c>
      <c r="G18" s="1"/>
      <c r="J18" s="6" t="s">
        <v>23</v>
      </c>
      <c r="K18" s="7">
        <f>SUMPRODUCT(K13:K17,L4:L8)</f>
        <v>1.19956211298444</v>
      </c>
      <c r="L18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Expected Delay</vt:lpstr>
      <vt:lpstr>NetA</vt:lpstr>
      <vt:lpstr>NetB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Micah Hayden</dc:creator>
  <cp:lastModifiedBy>Micah Hayden</cp:lastModifiedBy>
  <dcterms:created xsi:type="dcterms:W3CDTF">2019-04-15T21:17:24Z</dcterms:created>
  <dcterms:modified xsi:type="dcterms:W3CDTF">2019-04-16T14:15:30Z</dcterms:modified>
</cp:coreProperties>
</file>