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F91D6CF9-B979-4C5B-B1A5-FEE62AE587AE}" xr6:coauthVersionLast="43" xr6:coauthVersionMax="43" xr10:uidLastSave="{00000000-0000-0000-0000-000000000000}"/>
  <bookViews>
    <workbookView xWindow="-120" yWindow="-120" windowWidth="20730" windowHeight="11310" tabRatio="700" xr2:uid="{DFA697D2-2C29-43C4-A322-5A73EA6783C9}"/>
  </bookViews>
  <sheets>
    <sheet name="Optimal" sheetId="12" r:id="rId1"/>
    <sheet name="3-Connected" sheetId="10" r:id="rId2"/>
    <sheet name="Data" sheetId="1" r:id="rId3"/>
    <sheet name="Probabilities" sheetId="13" r:id="rId4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8" i="13" l="1"/>
  <c r="G29" i="13"/>
  <c r="G30" i="13"/>
  <c r="G31" i="13"/>
  <c r="G32" i="13"/>
  <c r="G33" i="13"/>
  <c r="G34" i="13"/>
  <c r="G35" i="13"/>
  <c r="G36" i="13"/>
  <c r="G27" i="13"/>
  <c r="G9" i="1"/>
  <c r="G8" i="1"/>
  <c r="V3" i="12"/>
  <c r="K5" i="13" l="1"/>
  <c r="K6" i="13" s="1"/>
  <c r="K7" i="13" s="1"/>
  <c r="K8" i="13" s="1"/>
  <c r="E14" i="13"/>
  <c r="E20" i="13" s="1"/>
  <c r="F14" i="13"/>
  <c r="G14" i="13"/>
  <c r="H14" i="13"/>
  <c r="I14" i="13"/>
  <c r="E15" i="13"/>
  <c r="E21" i="13" s="1"/>
  <c r="F21" i="13" s="1"/>
  <c r="G21" i="13" s="1"/>
  <c r="H21" i="13" s="1"/>
  <c r="I21" i="13" s="1"/>
  <c r="F15" i="13"/>
  <c r="G15" i="13"/>
  <c r="H15" i="13"/>
  <c r="I15" i="13"/>
  <c r="E16" i="13"/>
  <c r="E22" i="13" s="1"/>
  <c r="F16" i="13"/>
  <c r="G16" i="13"/>
  <c r="H16" i="13"/>
  <c r="I16" i="13"/>
  <c r="E17" i="13"/>
  <c r="F17" i="13"/>
  <c r="G17" i="13"/>
  <c r="H17" i="13"/>
  <c r="I17" i="13"/>
  <c r="F13" i="13"/>
  <c r="G13" i="13"/>
  <c r="H13" i="13"/>
  <c r="I13" i="13"/>
  <c r="J16" i="13"/>
  <c r="E13" i="13"/>
  <c r="E19" i="13" s="1"/>
  <c r="J13" i="13" l="1"/>
  <c r="F20" i="13"/>
  <c r="G20" i="13" s="1"/>
  <c r="H20" i="13" s="1"/>
  <c r="I20" i="13" s="1"/>
  <c r="F19" i="13"/>
  <c r="G19" i="13" s="1"/>
  <c r="H19" i="13" s="1"/>
  <c r="I19" i="13" s="1"/>
  <c r="J17" i="13"/>
  <c r="E23" i="13"/>
  <c r="F23" i="13" s="1"/>
  <c r="G23" i="13" s="1"/>
  <c r="H23" i="13" s="1"/>
  <c r="I23" i="13" s="1"/>
  <c r="J15" i="13"/>
  <c r="J14" i="13"/>
  <c r="F22" i="13"/>
  <c r="G22" i="13" s="1"/>
  <c r="H22" i="13" s="1"/>
  <c r="I22" i="13" s="1"/>
  <c r="AA16" i="12"/>
  <c r="P24" i="12"/>
  <c r="Y6" i="12" a="1"/>
  <c r="Y6" i="12" s="1"/>
  <c r="N32" i="12"/>
  <c r="L49" i="12"/>
  <c r="N37" i="12"/>
  <c r="P37" i="12"/>
  <c r="M37" i="12"/>
  <c r="AC13" i="12"/>
  <c r="T19" i="12"/>
  <c r="T20" i="12"/>
  <c r="T21" i="12"/>
  <c r="T22" i="12"/>
  <c r="T23" i="12"/>
  <c r="T24" i="12"/>
  <c r="T25" i="12"/>
  <c r="T26" i="12"/>
  <c r="T27" i="12"/>
  <c r="T18" i="12"/>
  <c r="T28" i="12" s="1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O18" i="12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AC8" i="12" l="1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P38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Z4" i="12" l="1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O47" i="12"/>
  <c r="AA22" i="12" s="1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7" i="12" l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5" i="1" l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J14" i="1"/>
  <c r="K14" i="1"/>
  <c r="L14" i="1"/>
  <c r="M14" i="1"/>
  <c r="I14" i="1"/>
  <c r="I22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  <c r="N6" i="1" l="1"/>
  <c r="N4" i="1"/>
  <c r="K9" i="1"/>
  <c r="L9" i="1"/>
  <c r="N7" i="1"/>
  <c r="I9" i="1"/>
  <c r="N3" i="1"/>
  <c r="N5" i="1"/>
  <c r="M9" i="1"/>
  <c r="J9" i="1"/>
</calcChain>
</file>

<file path=xl/sharedStrings.xml><?xml version="1.0" encoding="utf-8"?>
<sst xmlns="http://schemas.openxmlformats.org/spreadsheetml/2006/main" count="560" uniqueCount="131">
  <si>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</si>
  <si>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</si>
  <si>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</si>
  <si>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</si>
  <si>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</si>
  <si>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</si>
  <si>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</si>
  <si>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</si>
  <si>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</si>
  <si>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</si>
  <si>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</si>
  <si>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</si>
  <si>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</si>
  <si>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</si>
  <si>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</si>
  <si>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</si>
  <si>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</si>
  <si>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</si>
  <si>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</si>
  <si>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</si>
  <si>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</si>
  <si>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</si>
  <si>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</si>
  <si>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</si>
  <si>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</si>
  <si>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</si>
  <si>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</si>
  <si>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</si>
  <si>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</si>
  <si>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</si>
  <si>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</si>
  <si>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</si>
  <si>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</si>
  <si>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</si>
  <si>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</si>
  <si>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</si>
  <si>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</si>
  <si>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</si>
  <si>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</si>
  <si>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</si>
  <si>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</si>
  <si>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</si>
  <si>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</si>
  <si>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</si>
  <si>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</si>
  <si>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</si>
  <si>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</si>
  <si>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</si>
  <si>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</si>
  <si>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</si>
  <si>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</si>
  <si>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</si>
  <si>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</si>
  <si>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</si>
  <si>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</si>
  <si>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</si>
  <si>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</si>
  <si>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</si>
  <si>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</si>
  <si>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</si>
  <si>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</si>
  <si>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</si>
  <si>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</si>
  <si>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</si>
  <si>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</si>
  <si>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</si>
  <si>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</si>
  <si>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</si>
  <si>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</si>
  <si>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</si>
  <si>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</si>
  <si>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</si>
  <si>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</si>
  <si>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</si>
  <si>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</si>
  <si>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</si>
  <si>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</si>
  <si>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</si>
  <si>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</si>
  <si>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</si>
  <si>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</si>
  <si>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</si>
  <si>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</si>
  <si>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</si>
  <si>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</si>
  <si>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</si>
  <si>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</si>
  <si>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</si>
  <si>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</si>
  <si>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</si>
  <si>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</si>
  <si>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</si>
  <si>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</si>
  <si>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</si>
  <si>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</si>
  <si>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</si>
  <si>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</si>
  <si>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</si>
  <si>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</si>
  <si>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</si>
  <si>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</si>
  <si>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</si>
  <si>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</si>
  <si>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</si>
  <si>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</si>
  <si>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</si>
  <si>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</si>
  <si>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</si>
  <si>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</si>
  <si>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</si>
  <si>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</si>
  <si>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</si>
  <si>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</si>
  <si>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</si>
  <si>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</si>
  <si>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</si>
  <si>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</si>
  <si>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</si>
  <si>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</si>
  <si>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</si>
  <si>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</si>
  <si>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</si>
  <si>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</si>
  <si>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</si>
  <si>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</si>
  <si>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</si>
  <si>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</si>
  <si>
    <t>Total:</t>
  </si>
  <si>
    <t>Conditional:</t>
  </si>
  <si>
    <t>HIC</t>
  </si>
  <si>
    <t>Service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</si>
</sst>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7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0" borderId="56" xfId="0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10" fontId="0" fillId="0" borderId="83" xfId="1" applyNumberFormat="1" applyFont="1" applyBorder="1" applyAlignment="1">
      <alignment horizontal="center"/>
    </xf>
    <xf numFmtId="10" fontId="0" fillId="0" borderId="84" xfId="1" applyNumberFormat="1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0" fontId="0" fillId="0" borderId="31" xfId="1" applyNumberFormat="1" applyFon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10" fontId="0" fillId="0" borderId="33" xfId="1" applyNumberFormat="1" applyFont="1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10" fontId="0" fillId="0" borderId="83" xfId="0" applyNumberFormat="1" applyBorder="1"/>
    <xf numFmtId="10" fontId="0" fillId="0" borderId="84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0" xfId="0" applyNumberFormat="1" applyBorder="1"/>
    <xf numFmtId="10" fontId="0" fillId="0" borderId="32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0" fontId="5" fillId="0" borderId="5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165" fontId="0" fillId="2" borderId="47" xfId="0" applyNumberFormat="1" applyFont="1" applyFill="1" applyBorder="1" applyAlignment="1">
      <alignment horizontal="center" vertical="center"/>
    </xf>
    <xf numFmtId="165" fontId="0" fillId="0" borderId="45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 applyAlignment="1">
      <alignment horizontal="center" vertical="center"/>
    </xf>
    <xf numFmtId="165" fontId="0" fillId="2" borderId="46" xfId="0" applyNumberFormat="1" applyFont="1" applyFill="1" applyBorder="1" applyAlignment="1">
      <alignment horizontal="center" vertical="center"/>
    </xf>
    <xf numFmtId="165" fontId="0" fillId="0" borderId="66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/>
    <xf numFmtId="165" fontId="0" fillId="0" borderId="45" xfId="0" applyNumberFormat="1" applyFont="1" applyBorder="1"/>
    <xf numFmtId="165" fontId="0" fillId="0" borderId="60" xfId="0" applyNumberFormat="1" applyFont="1" applyBorder="1"/>
    <xf numFmtId="2" fontId="0" fillId="0" borderId="0" xfId="0" applyNumberFormat="1" applyFont="1"/>
    <xf numFmtId="17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abSelected="1" topLeftCell="F1" zoomScale="60" zoomScaleNormal="60" workbookViewId="0">
      <selection activeCell="U40" sqref="U40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9.5703125" style="118" customWidth="1"/>
    <col min="29" max="29" width="10.7109375" style="118" customWidth="1"/>
    <col min="30" max="30" width="10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44" t="s">
        <v>124</v>
      </c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267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2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2" si="2">S4/(T4-S4)</f>
        <v>1</v>
      </c>
      <c r="V4" s="268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2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269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268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269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268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269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268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70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71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15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272">
        <f t="shared" ref="O18:O27" si="7">V3</f>
        <v>4.6666666666666669E-2</v>
      </c>
      <c r="P18" s="194">
        <f t="shared" ref="P18:P27" si="8">W3</f>
        <v>0.26</v>
      </c>
      <c r="Q18" s="194">
        <f t="shared" ref="Q18:Q27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46" t="s">
        <v>0</v>
      </c>
      <c r="B19" s="248" t="s">
        <v>122</v>
      </c>
      <c r="C19" s="249"/>
      <c r="D19" s="249"/>
      <c r="E19" s="249"/>
      <c r="F19" s="250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7" si="10">L19/(M19-L19)</f>
        <v>0.14285714285714285</v>
      </c>
      <c r="O19" s="273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7" si="11">L19/M19</f>
        <v>0.125</v>
      </c>
      <c r="T19" s="195">
        <f t="shared" ref="T19:T27" si="12">L19/($L$28+$S$13)</f>
        <v>2.5773195876288658E-2</v>
      </c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47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272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273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Z21" s="256" t="s">
        <v>70</v>
      </c>
      <c r="AA21" s="257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272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273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272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273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272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274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54" t="s">
        <v>0</v>
      </c>
      <c r="B28" s="251" t="s">
        <v>123</v>
      </c>
      <c r="C28" s="252"/>
      <c r="D28" s="252"/>
      <c r="E28" s="252"/>
      <c r="F28" s="253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16">
        <f>SUM(T18:T27)</f>
        <v>0.28350515463917525</v>
      </c>
      <c r="AG28" s="119"/>
      <c r="AH28" s="119"/>
    </row>
    <row r="29" spans="1:39" ht="15.75" thickBot="1" x14ac:dyDescent="0.3">
      <c r="A29" s="255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G29" s="119"/>
      <c r="AH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G30" s="119"/>
      <c r="AH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45" t="s">
        <v>62</v>
      </c>
      <c r="L31" s="245"/>
      <c r="M31" s="245"/>
      <c r="N31" s="245"/>
      <c r="O31" s="245"/>
      <c r="P31" s="119"/>
      <c r="Q31" s="119"/>
      <c r="AG31" s="119"/>
      <c r="AH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G32" s="119"/>
      <c r="AH32" s="119"/>
    </row>
    <row r="33" spans="1:17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17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17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17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17" t="s">
        <v>125</v>
      </c>
      <c r="N36" s="118" t="s">
        <v>126</v>
      </c>
      <c r="O36" s="218" t="s">
        <v>100</v>
      </c>
      <c r="P36" s="70">
        <f>P14*700000+R14*500000</f>
        <v>1900000</v>
      </c>
    </row>
    <row r="37" spans="1:17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19" t="s">
        <v>101</v>
      </c>
      <c r="P37" s="70">
        <f>O14*5000+Q14*5000</f>
        <v>45000</v>
      </c>
    </row>
    <row r="38" spans="1:17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18" t="s">
        <v>61</v>
      </c>
      <c r="P38" s="70">
        <f>SUM(L14:R14)*2*20000</f>
        <v>640000</v>
      </c>
      <c r="Q38" s="118" t="s">
        <v>102</v>
      </c>
    </row>
    <row r="39" spans="1:17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17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17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17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17" x14ac:dyDescent="0.25">
      <c r="A43" s="55"/>
      <c r="B43" s="55"/>
      <c r="C43" s="134"/>
      <c r="D43" s="134"/>
      <c r="G43" s="275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17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17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17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17" x14ac:dyDescent="0.25">
      <c r="A47" s="127"/>
      <c r="B47" s="127"/>
      <c r="C47" s="134"/>
      <c r="D47" s="134"/>
      <c r="N47" s="68" t="s">
        <v>63</v>
      </c>
      <c r="O47" s="221">
        <f>L49+SUM(P36:P37)*120+P38+L33*120</f>
        <v>904720000</v>
      </c>
    </row>
    <row r="48" spans="1:17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20" t="s">
        <v>99</v>
      </c>
      <c r="L49" s="221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zoomScale="64" zoomScaleNormal="55" workbookViewId="0">
      <selection activeCell="Y19" sqref="Y19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45" t="s">
        <v>62</v>
      </c>
      <c r="K15" s="245"/>
      <c r="L15" s="245"/>
      <c r="M15" s="245"/>
      <c r="N15" s="24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58" t="s">
        <v>0</v>
      </c>
      <c r="B18" s="260" t="s">
        <v>1</v>
      </c>
      <c r="C18" s="261"/>
      <c r="D18" s="261"/>
      <c r="E18" s="261"/>
      <c r="F18" s="262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59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G10" sqref="G10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58" t="s">
        <v>0</v>
      </c>
      <c r="B1" s="260" t="s">
        <v>1</v>
      </c>
      <c r="C1" s="261"/>
      <c r="D1" s="261"/>
      <c r="E1" s="261"/>
      <c r="F1" s="262"/>
      <c r="H1" s="258" t="s">
        <v>0</v>
      </c>
      <c r="I1" s="260" t="s">
        <v>1</v>
      </c>
      <c r="J1" s="261"/>
      <c r="K1" s="261"/>
      <c r="L1" s="261"/>
      <c r="M1" s="262"/>
      <c r="O1" s="263" t="s">
        <v>46</v>
      </c>
      <c r="P1" s="263"/>
      <c r="Q1" s="263"/>
    </row>
    <row r="2" spans="1:17" ht="16.5" thickTop="1" thickBot="1" x14ac:dyDescent="0.3">
      <c r="A2" s="266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66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B3/$I$22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N3" s="223">
        <f>SUM(I3:M3)</f>
        <v>0.40721649484536082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23">
        <f t="shared" ref="N4:N7" si="1">SUM(I4:M4)</f>
        <v>0.10824742268041236</v>
      </c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N5" s="223">
        <f t="shared" si="1"/>
        <v>0.15463917525773194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  <c r="N6" s="223">
        <f t="shared" si="1"/>
        <v>0.15463917525773194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  <c r="N7" s="223">
        <f t="shared" si="1"/>
        <v>0.17525773195876287</v>
      </c>
    </row>
    <row r="8" spans="1:17" ht="15.75" thickTop="1" x14ac:dyDescent="0.25">
      <c r="A8" s="264" t="s">
        <v>7</v>
      </c>
      <c r="B8" s="264"/>
      <c r="C8" s="264"/>
      <c r="D8" s="264"/>
      <c r="E8" s="264"/>
      <c r="F8" s="264"/>
      <c r="G8">
        <f>SUM(B3:F7)</f>
        <v>9700</v>
      </c>
      <c r="H8" s="264" t="s">
        <v>44</v>
      </c>
      <c r="I8" s="265"/>
      <c r="J8" s="265"/>
      <c r="K8" s="265"/>
      <c r="L8" s="265"/>
      <c r="M8" s="265"/>
    </row>
    <row r="9" spans="1:17" ht="15.75" thickBot="1" x14ac:dyDescent="0.3">
      <c r="G9">
        <f>1/G8*1000</f>
        <v>0.10309278350515465</v>
      </c>
      <c r="I9" s="223">
        <f>SUM(I3:I7)</f>
        <v>0.10309278350515463</v>
      </c>
      <c r="J9" s="223">
        <f t="shared" ref="J9:M9" si="2">SUM(J3:J7)</f>
        <v>0.14432989690721648</v>
      </c>
      <c r="K9" s="223">
        <f t="shared" si="2"/>
        <v>0.38659793814432986</v>
      </c>
      <c r="L9" s="223">
        <f t="shared" si="2"/>
        <v>0.28350515463917525</v>
      </c>
      <c r="M9" s="223">
        <f t="shared" si="2"/>
        <v>8.2474226804123696E-2</v>
      </c>
      <c r="N9" s="223"/>
    </row>
    <row r="10" spans="1:17" ht="16.5" thickTop="1" thickBot="1" x14ac:dyDescent="0.3">
      <c r="A10" s="258" t="s">
        <v>0</v>
      </c>
      <c r="B10" s="260" t="s">
        <v>1</v>
      </c>
      <c r="C10" s="261"/>
      <c r="D10" s="261"/>
      <c r="E10" s="261"/>
      <c r="F10" s="262"/>
      <c r="I10" s="223"/>
      <c r="J10" s="223"/>
      <c r="K10" s="223"/>
      <c r="L10" s="223"/>
      <c r="M10" s="223"/>
    </row>
    <row r="11" spans="1:17" ht="16.5" thickTop="1" thickBot="1" x14ac:dyDescent="0.3">
      <c r="A11" s="259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I11" s="223"/>
      <c r="J11" s="223"/>
      <c r="K11" s="223"/>
      <c r="L11" s="223"/>
      <c r="M11" s="223"/>
    </row>
    <row r="12" spans="1:17" ht="16.5" thickTop="1" thickBot="1" x14ac:dyDescent="0.3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258" t="s">
        <v>0</v>
      </c>
      <c r="I12" s="260" t="s">
        <v>1</v>
      </c>
      <c r="J12" s="261"/>
      <c r="K12" s="261"/>
      <c r="L12" s="261"/>
      <c r="M12" s="262"/>
    </row>
    <row r="13" spans="1:17" ht="16.5" thickTop="1" thickBot="1" x14ac:dyDescent="0.3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266"/>
      <c r="I13" s="50" t="s">
        <v>2</v>
      </c>
      <c r="J13" s="13" t="s">
        <v>3</v>
      </c>
      <c r="K13" s="13" t="s">
        <v>4</v>
      </c>
      <c r="L13" s="13" t="s">
        <v>5</v>
      </c>
      <c r="M13" s="19" t="s">
        <v>6</v>
      </c>
    </row>
    <row r="14" spans="1:17" ht="15.75" thickTop="1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2</v>
      </c>
      <c r="I14" s="45">
        <f>B3*$I$21/(1000000)</f>
        <v>0</v>
      </c>
      <c r="J14" s="45">
        <f t="shared" ref="J14:M14" si="3">C3*$I$21/(1000000)</f>
        <v>4</v>
      </c>
      <c r="K14" s="45">
        <f t="shared" si="3"/>
        <v>50</v>
      </c>
      <c r="L14" s="45">
        <f t="shared" si="3"/>
        <v>20</v>
      </c>
      <c r="M14" s="16">
        <f t="shared" si="3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3</v>
      </c>
      <c r="I15" s="45">
        <f t="shared" ref="I15:I18" si="4">B4*$I$21/(1000000)</f>
        <v>5</v>
      </c>
      <c r="J15" s="45">
        <f t="shared" ref="J15:J18" si="5">C4*$I$21/(1000000)</f>
        <v>0</v>
      </c>
      <c r="K15" s="45">
        <f t="shared" ref="K15:K18" si="6">D4*$I$21/(1000000)</f>
        <v>10</v>
      </c>
      <c r="L15" s="45">
        <f t="shared" ref="L15:L18" si="7">E4*$I$21/(1000000)</f>
        <v>5</v>
      </c>
      <c r="M15" s="16">
        <f t="shared" ref="M15:M18" si="8">F4*$I$21/(1000000)</f>
        <v>1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4</v>
      </c>
      <c r="I16" s="45">
        <f t="shared" si="4"/>
        <v>5</v>
      </c>
      <c r="J16" s="45">
        <f t="shared" si="5"/>
        <v>10</v>
      </c>
      <c r="K16" s="45">
        <f t="shared" si="6"/>
        <v>0</v>
      </c>
      <c r="L16" s="45">
        <f t="shared" si="7"/>
        <v>10</v>
      </c>
      <c r="M16" s="16">
        <f t="shared" si="8"/>
        <v>5</v>
      </c>
    </row>
    <row r="17" spans="1:13" ht="15.75" thickTop="1" x14ac:dyDescent="0.25">
      <c r="A17" s="264" t="s">
        <v>10</v>
      </c>
      <c r="B17" s="264"/>
      <c r="C17" s="264"/>
      <c r="D17" s="264"/>
      <c r="E17" s="264"/>
      <c r="F17" s="264"/>
      <c r="H17" s="10" t="s">
        <v>5</v>
      </c>
      <c r="I17" s="45">
        <f t="shared" si="4"/>
        <v>5</v>
      </c>
      <c r="J17" s="45">
        <f t="shared" si="5"/>
        <v>10</v>
      </c>
      <c r="K17" s="45">
        <f t="shared" si="6"/>
        <v>10</v>
      </c>
      <c r="L17" s="45">
        <f t="shared" si="7"/>
        <v>0</v>
      </c>
      <c r="M17" s="16">
        <f t="shared" si="8"/>
        <v>5</v>
      </c>
    </row>
    <row r="18" spans="1:13" ht="15.75" thickBot="1" x14ac:dyDescent="0.3">
      <c r="H18" s="10" t="s">
        <v>6</v>
      </c>
      <c r="I18" s="45">
        <f t="shared" si="4"/>
        <v>5</v>
      </c>
      <c r="J18" s="45">
        <f t="shared" si="5"/>
        <v>4</v>
      </c>
      <c r="K18" s="45">
        <f t="shared" si="6"/>
        <v>5</v>
      </c>
      <c r="L18" s="45">
        <f t="shared" si="7"/>
        <v>20</v>
      </c>
      <c r="M18" s="17">
        <f t="shared" si="8"/>
        <v>0</v>
      </c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264" t="s">
        <v>51</v>
      </c>
      <c r="I19" s="264"/>
      <c r="J19" s="264"/>
      <c r="K19" s="264"/>
      <c r="L19" s="264"/>
      <c r="M19" s="264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45"/>
      <c r="I20" s="45"/>
      <c r="J20" s="45"/>
      <c r="K20" s="45"/>
      <c r="L20" s="45"/>
      <c r="M20" s="45"/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  <c r="H21" s="14" t="s">
        <v>8</v>
      </c>
      <c r="I21" s="15">
        <v>20000</v>
      </c>
      <c r="J21" s="1" t="s">
        <v>9</v>
      </c>
      <c r="K21" s="45"/>
      <c r="L21" s="45"/>
      <c r="M21" s="45"/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H22" s="14" t="s">
        <v>43</v>
      </c>
      <c r="I22" s="1">
        <f>SUM(B3:F7)</f>
        <v>9700</v>
      </c>
      <c r="J22" s="44" t="s">
        <v>45</v>
      </c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  <c r="I24" s="46"/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64" t="s">
        <v>21</v>
      </c>
      <c r="B27" s="264"/>
      <c r="C27" s="264"/>
      <c r="D27" s="264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2:H13"/>
    <mergeCell ref="I12:M12"/>
    <mergeCell ref="H19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BAA6-739A-4660-96E4-A6E1D48EB2A8}">
  <dimension ref="D2:K36"/>
  <sheetViews>
    <sheetView topLeftCell="A20" workbookViewId="0">
      <selection activeCell="I30" sqref="I30"/>
    </sheetView>
  </sheetViews>
  <sheetFormatPr defaultRowHeight="15" x14ac:dyDescent="0.25"/>
  <cols>
    <col min="4" max="4" width="24" bestFit="1" customWidth="1"/>
    <col min="5" max="5" width="11.28515625" bestFit="1" customWidth="1"/>
    <col min="6" max="6" width="10" bestFit="1" customWidth="1"/>
    <col min="7" max="7" width="15.5703125" customWidth="1"/>
    <col min="11" max="11" width="20.42578125" bestFit="1" customWidth="1"/>
  </cols>
  <sheetData>
    <row r="2" spans="4:11" x14ac:dyDescent="0.25">
      <c r="D2" s="224" t="s">
        <v>0</v>
      </c>
      <c r="E2" s="224" t="s">
        <v>1</v>
      </c>
      <c r="F2" s="224"/>
      <c r="G2" s="224"/>
      <c r="H2" s="224"/>
      <c r="I2" s="224"/>
      <c r="J2" s="224"/>
    </row>
    <row r="3" spans="4:11" x14ac:dyDescent="0.25">
      <c r="D3" s="224"/>
      <c r="E3" s="224" t="s">
        <v>2</v>
      </c>
      <c r="F3" s="224" t="s">
        <v>3</v>
      </c>
      <c r="G3" s="224" t="s">
        <v>4</v>
      </c>
      <c r="H3" s="224" t="s">
        <v>5</v>
      </c>
      <c r="I3" s="224" t="s">
        <v>6</v>
      </c>
      <c r="J3" s="224"/>
    </row>
    <row r="4" spans="4:11" x14ac:dyDescent="0.25">
      <c r="D4" s="224" t="s">
        <v>2</v>
      </c>
      <c r="E4" s="226">
        <v>0</v>
      </c>
      <c r="F4" s="227">
        <v>2.0618556701030927E-2</v>
      </c>
      <c r="G4" s="227">
        <v>0.25773195876288657</v>
      </c>
      <c r="H4" s="227">
        <v>0.10309278350515463</v>
      </c>
      <c r="I4" s="228">
        <v>2.5773195876288658E-2</v>
      </c>
      <c r="J4" s="224">
        <v>0.40721649484536082</v>
      </c>
    </row>
    <row r="5" spans="4:11" x14ac:dyDescent="0.25">
      <c r="D5" s="224" t="s">
        <v>3</v>
      </c>
      <c r="E5" s="229">
        <v>2.5773195876288658E-2</v>
      </c>
      <c r="F5" s="35">
        <v>0</v>
      </c>
      <c r="G5" s="35">
        <v>5.1546391752577317E-2</v>
      </c>
      <c r="H5" s="35">
        <v>2.5773195876288658E-2</v>
      </c>
      <c r="I5" s="230">
        <v>5.1546391752577319E-3</v>
      </c>
      <c r="J5" s="224">
        <v>0.10824742268041236</v>
      </c>
      <c r="K5" s="243">
        <f>J4+J5</f>
        <v>0.51546391752577314</v>
      </c>
    </row>
    <row r="6" spans="4:11" x14ac:dyDescent="0.25">
      <c r="D6" s="224" t="s">
        <v>4</v>
      </c>
      <c r="E6" s="229">
        <v>2.5773195876288658E-2</v>
      </c>
      <c r="F6" s="35">
        <v>5.1546391752577317E-2</v>
      </c>
      <c r="G6" s="35">
        <v>0</v>
      </c>
      <c r="H6" s="35">
        <v>5.1546391752577317E-2</v>
      </c>
      <c r="I6" s="230">
        <v>2.5773195876288658E-2</v>
      </c>
      <c r="J6" s="224">
        <v>0.15463917525773194</v>
      </c>
      <c r="K6" s="223">
        <f>K5+J6</f>
        <v>0.67010309278350511</v>
      </c>
    </row>
    <row r="7" spans="4:11" x14ac:dyDescent="0.25">
      <c r="D7" s="224" t="s">
        <v>5</v>
      </c>
      <c r="E7" s="229">
        <v>2.5773195876288658E-2</v>
      </c>
      <c r="F7" s="35">
        <v>5.1546391752577317E-2</v>
      </c>
      <c r="G7" s="35">
        <v>5.1546391752577317E-2</v>
      </c>
      <c r="H7" s="35">
        <v>0</v>
      </c>
      <c r="I7" s="230">
        <v>2.5773195876288658E-2</v>
      </c>
      <c r="J7" s="224">
        <v>0.15463917525773194</v>
      </c>
      <c r="K7" s="223">
        <f t="shared" ref="K7:K8" si="0">K6+J7</f>
        <v>0.82474226804123707</v>
      </c>
    </row>
    <row r="8" spans="4:11" x14ac:dyDescent="0.25">
      <c r="D8" s="224" t="s">
        <v>6</v>
      </c>
      <c r="E8" s="231">
        <v>2.5773195876288658E-2</v>
      </c>
      <c r="F8" s="225">
        <v>2.0618556701030927E-2</v>
      </c>
      <c r="G8" s="225">
        <v>2.5773195876288658E-2</v>
      </c>
      <c r="H8" s="225">
        <v>0.10309278350515463</v>
      </c>
      <c r="I8" s="232">
        <v>0</v>
      </c>
      <c r="J8" s="224">
        <v>0.17525773195876287</v>
      </c>
      <c r="K8" s="223">
        <f t="shared" si="0"/>
        <v>1</v>
      </c>
    </row>
    <row r="9" spans="4:11" x14ac:dyDescent="0.25">
      <c r="D9" s="224"/>
      <c r="E9" s="224"/>
      <c r="F9" s="224"/>
      <c r="G9" s="224"/>
      <c r="H9" s="224"/>
      <c r="I9" s="224"/>
      <c r="J9" s="224"/>
    </row>
    <row r="10" spans="4:11" x14ac:dyDescent="0.25">
      <c r="D10" s="224"/>
      <c r="E10" s="224"/>
      <c r="F10" s="224"/>
      <c r="G10" s="224"/>
      <c r="H10" s="224"/>
      <c r="I10" s="224"/>
      <c r="J10" s="224"/>
    </row>
    <row r="11" spans="4:11" x14ac:dyDescent="0.25">
      <c r="D11" s="242" t="s">
        <v>128</v>
      </c>
    </row>
    <row r="12" spans="4:11" x14ac:dyDescent="0.25">
      <c r="D12" t="s">
        <v>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127</v>
      </c>
    </row>
    <row r="13" spans="4:11" x14ac:dyDescent="0.25">
      <c r="D13" t="s">
        <v>2</v>
      </c>
      <c r="E13" s="233">
        <f>E4/$J4</f>
        <v>0</v>
      </c>
      <c r="F13" s="234">
        <f t="shared" ref="F13:I13" si="1">F4/$J4</f>
        <v>5.0632911392405063E-2</v>
      </c>
      <c r="G13" s="234">
        <f t="shared" si="1"/>
        <v>0.63291139240506322</v>
      </c>
      <c r="H13" s="234">
        <f t="shared" si="1"/>
        <v>0.25316455696202528</v>
      </c>
      <c r="I13" s="235">
        <f t="shared" si="1"/>
        <v>6.3291139240506319E-2</v>
      </c>
      <c r="J13" s="223">
        <f>SUM(E13:I13)</f>
        <v>0.99999999999999989</v>
      </c>
    </row>
    <row r="14" spans="4:11" x14ac:dyDescent="0.25">
      <c r="D14" t="s">
        <v>3</v>
      </c>
      <c r="E14" s="236">
        <f t="shared" ref="E14:I14" si="2">E5/$J5</f>
        <v>0.23809523809523811</v>
      </c>
      <c r="F14" s="237">
        <f t="shared" si="2"/>
        <v>0</v>
      </c>
      <c r="G14" s="237">
        <f t="shared" si="2"/>
        <v>0.47619047619047622</v>
      </c>
      <c r="H14" s="237">
        <f t="shared" si="2"/>
        <v>0.23809523809523811</v>
      </c>
      <c r="I14" s="238">
        <f t="shared" si="2"/>
        <v>4.7619047619047623E-2</v>
      </c>
      <c r="J14" s="223">
        <f t="shared" ref="J14:J17" si="3">SUM(E14:I14)</f>
        <v>1</v>
      </c>
    </row>
    <row r="15" spans="4:11" x14ac:dyDescent="0.25">
      <c r="D15" t="s">
        <v>4</v>
      </c>
      <c r="E15" s="236">
        <f t="shared" ref="E15:I15" si="4">E6/$J6</f>
        <v>0.16666666666666669</v>
      </c>
      <c r="F15" s="237">
        <f t="shared" si="4"/>
        <v>0.33333333333333337</v>
      </c>
      <c r="G15" s="237">
        <f t="shared" si="4"/>
        <v>0</v>
      </c>
      <c r="H15" s="237">
        <f t="shared" si="4"/>
        <v>0.33333333333333337</v>
      </c>
      <c r="I15" s="238">
        <f t="shared" si="4"/>
        <v>0.16666666666666669</v>
      </c>
      <c r="J15" s="223">
        <f t="shared" si="3"/>
        <v>1</v>
      </c>
    </row>
    <row r="16" spans="4:11" x14ac:dyDescent="0.25">
      <c r="D16" t="s">
        <v>5</v>
      </c>
      <c r="E16" s="236">
        <f t="shared" ref="E16:I16" si="5">E7/$J7</f>
        <v>0.16666666666666669</v>
      </c>
      <c r="F16" s="237">
        <f t="shared" si="5"/>
        <v>0.33333333333333337</v>
      </c>
      <c r="G16" s="237">
        <f t="shared" si="5"/>
        <v>0.33333333333333337</v>
      </c>
      <c r="H16" s="237">
        <f t="shared" si="5"/>
        <v>0</v>
      </c>
      <c r="I16" s="238">
        <f t="shared" si="5"/>
        <v>0.16666666666666669</v>
      </c>
      <c r="J16" s="223">
        <f t="shared" si="3"/>
        <v>1</v>
      </c>
    </row>
    <row r="17" spans="4:10" x14ac:dyDescent="0.25">
      <c r="D17" t="s">
        <v>6</v>
      </c>
      <c r="E17" s="239">
        <f t="shared" ref="E17:I17" si="6">E8/$J8</f>
        <v>0.14705882352941177</v>
      </c>
      <c r="F17" s="240">
        <f t="shared" si="6"/>
        <v>0.11764705882352942</v>
      </c>
      <c r="G17" s="240">
        <f t="shared" si="6"/>
        <v>0.14705882352941177</v>
      </c>
      <c r="H17" s="240">
        <f t="shared" si="6"/>
        <v>0.58823529411764708</v>
      </c>
      <c r="I17" s="241">
        <f t="shared" si="6"/>
        <v>0</v>
      </c>
      <c r="J17" s="223">
        <f t="shared" si="3"/>
        <v>1</v>
      </c>
    </row>
    <row r="19" spans="4:10" x14ac:dyDescent="0.25">
      <c r="D19" t="s">
        <v>129</v>
      </c>
      <c r="E19" s="223">
        <f>E13</f>
        <v>0</v>
      </c>
      <c r="F19" s="223">
        <f>$E13+$F13</f>
        <v>5.0632911392405063E-2</v>
      </c>
      <c r="G19" s="223">
        <f>G13+F19</f>
        <v>0.68354430379746833</v>
      </c>
      <c r="H19" s="223">
        <f t="shared" ref="H19:I19" si="7">H13+G19</f>
        <v>0.93670886075949356</v>
      </c>
      <c r="I19" s="223">
        <f t="shared" si="7"/>
        <v>0.99999999999999989</v>
      </c>
    </row>
    <row r="20" spans="4:10" x14ac:dyDescent="0.25">
      <c r="D20" t="s">
        <v>3</v>
      </c>
      <c r="E20" s="223">
        <f t="shared" ref="E20:E23" si="8">E14</f>
        <v>0.23809523809523811</v>
      </c>
      <c r="F20" s="223">
        <f>E20+F14</f>
        <v>0.23809523809523811</v>
      </c>
      <c r="G20" s="223">
        <f t="shared" ref="G20:I20" si="9">F20+G14</f>
        <v>0.7142857142857143</v>
      </c>
      <c r="H20" s="223">
        <f t="shared" si="9"/>
        <v>0.95238095238095244</v>
      </c>
      <c r="I20" s="223">
        <f t="shared" si="9"/>
        <v>1</v>
      </c>
    </row>
    <row r="21" spans="4:10" x14ac:dyDescent="0.25">
      <c r="D21" t="s">
        <v>4</v>
      </c>
      <c r="E21" s="223">
        <f>E15</f>
        <v>0.16666666666666669</v>
      </c>
      <c r="F21" s="223">
        <f t="shared" ref="F21:I21" si="10">E21+F15</f>
        <v>0.5</v>
      </c>
      <c r="G21" s="223">
        <f t="shared" si="10"/>
        <v>0.5</v>
      </c>
      <c r="H21" s="223">
        <f t="shared" si="10"/>
        <v>0.83333333333333337</v>
      </c>
      <c r="I21" s="223">
        <f t="shared" si="10"/>
        <v>1</v>
      </c>
    </row>
    <row r="22" spans="4:10" x14ac:dyDescent="0.25">
      <c r="D22" t="s">
        <v>5</v>
      </c>
      <c r="E22" s="223">
        <f t="shared" si="8"/>
        <v>0.16666666666666669</v>
      </c>
      <c r="F22" s="223">
        <f t="shared" ref="F22:I22" si="11">E22+F16</f>
        <v>0.5</v>
      </c>
      <c r="G22" s="223">
        <f t="shared" si="11"/>
        <v>0.83333333333333337</v>
      </c>
      <c r="H22" s="223">
        <f t="shared" si="11"/>
        <v>0.83333333333333337</v>
      </c>
      <c r="I22" s="223">
        <f t="shared" si="11"/>
        <v>1</v>
      </c>
    </row>
    <row r="23" spans="4:10" x14ac:dyDescent="0.25">
      <c r="D23" t="s">
        <v>6</v>
      </c>
      <c r="E23" s="223">
        <f t="shared" si="8"/>
        <v>0.14705882352941177</v>
      </c>
      <c r="F23" s="223">
        <f t="shared" ref="F23:I23" si="12">E23+F17</f>
        <v>0.26470588235294118</v>
      </c>
      <c r="G23" s="223">
        <f t="shared" si="12"/>
        <v>0.41176470588235292</v>
      </c>
      <c r="H23" s="223">
        <f t="shared" si="12"/>
        <v>1</v>
      </c>
      <c r="I23" s="223">
        <f t="shared" si="12"/>
        <v>1</v>
      </c>
    </row>
    <row r="25" spans="4:10" ht="15.75" thickBot="1" x14ac:dyDescent="0.3"/>
    <row r="26" spans="4:10" x14ac:dyDescent="0.25">
      <c r="D26" s="172" t="s">
        <v>0</v>
      </c>
      <c r="E26" s="222" t="s">
        <v>1</v>
      </c>
      <c r="F26" s="180" t="s">
        <v>60</v>
      </c>
      <c r="G26" s="217" t="s">
        <v>130</v>
      </c>
    </row>
    <row r="27" spans="4:10" x14ac:dyDescent="0.25">
      <c r="D27" s="189" t="s">
        <v>39</v>
      </c>
      <c r="E27" s="190" t="s">
        <v>36</v>
      </c>
      <c r="F27" s="194">
        <v>2551.6799999999998</v>
      </c>
      <c r="G27" s="276">
        <f>1/F27*1000</f>
        <v>0.39189867067970907</v>
      </c>
    </row>
    <row r="28" spans="4:10" x14ac:dyDescent="0.25">
      <c r="D28" s="174" t="s">
        <v>40</v>
      </c>
      <c r="E28" s="175" t="s">
        <v>36</v>
      </c>
      <c r="F28" s="105">
        <v>2000</v>
      </c>
      <c r="G28" s="276">
        <f t="shared" ref="G28:G36" si="13">1/F28*1000</f>
        <v>0.5</v>
      </c>
    </row>
    <row r="29" spans="4:10" x14ac:dyDescent="0.25">
      <c r="D29" s="189" t="s">
        <v>37</v>
      </c>
      <c r="E29" s="190" t="s">
        <v>36</v>
      </c>
      <c r="F29" s="194">
        <v>776</v>
      </c>
      <c r="G29" s="276">
        <f t="shared" si="13"/>
        <v>1.2886597938144331</v>
      </c>
    </row>
    <row r="30" spans="4:10" x14ac:dyDescent="0.25">
      <c r="D30" s="174" t="s">
        <v>36</v>
      </c>
      <c r="E30" s="175" t="s">
        <v>38</v>
      </c>
      <c r="F30" s="105">
        <v>776</v>
      </c>
      <c r="G30" s="276">
        <f t="shared" si="13"/>
        <v>1.2886597938144331</v>
      </c>
    </row>
    <row r="31" spans="4:10" x14ac:dyDescent="0.25">
      <c r="D31" s="189" t="s">
        <v>39</v>
      </c>
      <c r="E31" s="190" t="s">
        <v>38</v>
      </c>
      <c r="F31" s="194">
        <v>776</v>
      </c>
      <c r="G31" s="276">
        <f t="shared" si="13"/>
        <v>1.2886597938144331</v>
      </c>
    </row>
    <row r="32" spans="4:10" x14ac:dyDescent="0.25">
      <c r="D32" s="174" t="s">
        <v>40</v>
      </c>
      <c r="E32" s="175" t="s">
        <v>39</v>
      </c>
      <c r="F32" s="105">
        <v>776</v>
      </c>
      <c r="G32" s="276">
        <f t="shared" si="13"/>
        <v>1.2886597938144331</v>
      </c>
    </row>
    <row r="33" spans="4:7" x14ac:dyDescent="0.25">
      <c r="D33" s="189" t="s">
        <v>37</v>
      </c>
      <c r="E33" s="190" t="s">
        <v>39</v>
      </c>
      <c r="F33" s="194">
        <v>447.36</v>
      </c>
      <c r="G33" s="276">
        <f t="shared" si="13"/>
        <v>2.2353361945636623</v>
      </c>
    </row>
    <row r="34" spans="4:7" x14ac:dyDescent="0.25">
      <c r="D34" s="174" t="s">
        <v>38</v>
      </c>
      <c r="E34" s="175" t="s">
        <v>40</v>
      </c>
      <c r="F34" s="105">
        <v>776</v>
      </c>
      <c r="G34" s="276">
        <f t="shared" si="13"/>
        <v>1.2886597938144331</v>
      </c>
    </row>
    <row r="35" spans="4:7" x14ac:dyDescent="0.25">
      <c r="D35" s="189" t="s">
        <v>38</v>
      </c>
      <c r="E35" s="190" t="s">
        <v>37</v>
      </c>
      <c r="F35" s="194">
        <v>223.68</v>
      </c>
      <c r="G35" s="276">
        <f t="shared" si="13"/>
        <v>4.4706723891273246</v>
      </c>
    </row>
    <row r="36" spans="4:7" ht="15.75" thickBot="1" x14ac:dyDescent="0.3">
      <c r="D36" s="139" t="s">
        <v>40</v>
      </c>
      <c r="E36" s="104" t="s">
        <v>37</v>
      </c>
      <c r="F36" s="124">
        <v>2000</v>
      </c>
      <c r="G36" s="276">
        <f t="shared" si="13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3-Connected</vt:lpstr>
      <vt:lpstr>Data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2019-05-16T16:49:28Z</dcterms:modified>
</cp:coreProperties>
</file>