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3F2CA37-9468-48F1-9E0B-E96257FD266D}" xr6:coauthVersionLast="34" xr6:coauthVersionMax="34" xr10:uidLastSave="{00000000-0000-0000-0000-000000000000}"/>
  <bookViews>
    <workbookView xWindow="0" yWindow="0" windowWidth="22260" windowHeight="12645" firstSheet="1" activeTab="4" xr2:uid="{00000000-000D-0000-FFFF-FFFF00000000}"/>
  </bookViews>
  <sheets>
    <sheet name="Static Buffer" sheetId="1" r:id="rId1"/>
    <sheet name="Dinamic Buffer" sheetId="2" r:id="rId2"/>
    <sheet name="Akurasi Single hop" sheetId="5" r:id="rId3"/>
    <sheet name="Akurasi Multi hop" sheetId="8" r:id="rId4"/>
    <sheet name="Efektifitas" sheetId="6" r:id="rId5"/>
    <sheet name="Waktu Dekompresi" sheetId="7" r:id="rId6"/>
    <sheet name="Sheet1" sheetId="3" r:id="rId7"/>
    <sheet name="Sheet2" sheetId="4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7" i="6" l="1"/>
  <c r="BA27" i="6"/>
  <c r="BB27" i="6"/>
  <c r="BC27" i="6"/>
  <c r="BD27" i="6"/>
  <c r="BE27" i="6"/>
  <c r="AZ28" i="6"/>
  <c r="BA28" i="6"/>
  <c r="BB28" i="6"/>
  <c r="BC28" i="6"/>
  <c r="BD28" i="6"/>
  <c r="AZ29" i="6"/>
  <c r="BA29" i="6"/>
  <c r="BB29" i="6"/>
  <c r="BC29" i="6"/>
  <c r="BD29" i="6"/>
  <c r="AZ30" i="6"/>
  <c r="BA30" i="6"/>
  <c r="BB30" i="6"/>
  <c r="BC30" i="6"/>
  <c r="BA26" i="6"/>
  <c r="BB26" i="6"/>
  <c r="BC26" i="6"/>
  <c r="BD26" i="6"/>
  <c r="BE26" i="6"/>
  <c r="AZ26" i="6"/>
  <c r="D16" i="6" l="1"/>
  <c r="AG29" i="5" l="1"/>
  <c r="AG23" i="5"/>
  <c r="AG17" i="5"/>
  <c r="O14" i="8" l="1"/>
  <c r="O6" i="8"/>
  <c r="O22" i="8"/>
  <c r="N24" i="8"/>
  <c r="N22" i="8"/>
  <c r="N16" i="8"/>
  <c r="N14" i="8"/>
  <c r="N8" i="8"/>
  <c r="N6" i="8"/>
  <c r="X10" i="7" l="1"/>
  <c r="W10" i="7"/>
  <c r="V10" i="7"/>
  <c r="U10" i="7"/>
  <c r="T10" i="7"/>
  <c r="S10" i="7"/>
  <c r="N49" i="7"/>
  <c r="N48" i="7"/>
  <c r="N47" i="7"/>
  <c r="N46" i="7"/>
  <c r="AN10" i="6" l="1"/>
  <c r="AM10" i="6"/>
  <c r="AN20" i="6"/>
  <c r="AM20" i="6"/>
  <c r="M49" i="6"/>
  <c r="L49" i="6"/>
  <c r="K49" i="6"/>
  <c r="J49" i="6"/>
  <c r="I49" i="6"/>
  <c r="H49" i="6"/>
  <c r="G49" i="6"/>
  <c r="F49" i="6"/>
  <c r="E49" i="6"/>
  <c r="D49" i="6"/>
  <c r="M48" i="6"/>
  <c r="L48" i="6"/>
  <c r="K48" i="6"/>
  <c r="J48" i="6"/>
  <c r="I48" i="6"/>
  <c r="H48" i="6"/>
  <c r="G48" i="6"/>
  <c r="F48" i="6"/>
  <c r="E48" i="6"/>
  <c r="D48" i="6"/>
  <c r="M47" i="6"/>
  <c r="L47" i="6"/>
  <c r="K47" i="6"/>
  <c r="J47" i="6"/>
  <c r="I47" i="6"/>
  <c r="H47" i="6"/>
  <c r="AD49" i="6"/>
  <c r="AL10" i="6" s="1"/>
  <c r="AD48" i="6"/>
  <c r="AK10" i="6" s="1"/>
  <c r="AD47" i="6"/>
  <c r="AJ10" i="6" s="1"/>
  <c r="AD46" i="6"/>
  <c r="AI10" i="6" s="1"/>
  <c r="G47" i="6"/>
  <c r="F47" i="6"/>
  <c r="E47" i="6"/>
  <c r="D47" i="6"/>
  <c r="M46" i="6"/>
  <c r="L46" i="6"/>
  <c r="K46" i="6"/>
  <c r="J46" i="6"/>
  <c r="I46" i="6"/>
  <c r="H46" i="6"/>
  <c r="G46" i="6"/>
  <c r="F46" i="6"/>
  <c r="E46" i="6"/>
  <c r="D46" i="6"/>
  <c r="N46" i="6" l="1"/>
  <c r="AI20" i="6" s="1"/>
  <c r="AZ20" i="6" s="1"/>
  <c r="N49" i="6"/>
  <c r="AL20" i="6" s="1"/>
  <c r="BC20" i="6" s="1"/>
  <c r="N48" i="6"/>
  <c r="AK20" i="6" s="1"/>
  <c r="BB20" i="6" s="1"/>
  <c r="N47" i="6"/>
  <c r="AJ20" i="6" s="1"/>
  <c r="BA20" i="6" s="1"/>
  <c r="N40" i="7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N19" i="6" l="1"/>
  <c r="AN9" i="6"/>
  <c r="AN8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AD40" i="6"/>
  <c r="AM9" i="6" s="1"/>
  <c r="AD39" i="6"/>
  <c r="AL9" i="6" s="1"/>
  <c r="AD38" i="6"/>
  <c r="AK9" i="6" s="1"/>
  <c r="AD37" i="6"/>
  <c r="AJ9" i="6" s="1"/>
  <c r="AD36" i="6"/>
  <c r="AI9" i="6" s="1"/>
  <c r="AD30" i="6"/>
  <c r="AM8" i="6" s="1"/>
  <c r="AD29" i="6"/>
  <c r="AL8" i="6" s="1"/>
  <c r="AD28" i="6"/>
  <c r="AK8" i="6" s="1"/>
  <c r="AD27" i="6"/>
  <c r="AJ8" i="6" s="1"/>
  <c r="AD26" i="6"/>
  <c r="AI8" i="6" s="1"/>
  <c r="AD21" i="6"/>
  <c r="AN7" i="6" s="1"/>
  <c r="AD20" i="6"/>
  <c r="AM7" i="6" s="1"/>
  <c r="AD19" i="6"/>
  <c r="AL7" i="6" s="1"/>
  <c r="AD18" i="6"/>
  <c r="AK7" i="6" s="1"/>
  <c r="AD17" i="6"/>
  <c r="AJ7" i="6" s="1"/>
  <c r="AD16" i="6"/>
  <c r="AI7" i="6" s="1"/>
  <c r="N37" i="6"/>
  <c r="AJ19" i="6" s="1"/>
  <c r="BA19" i="6" s="1"/>
  <c r="N38" i="6"/>
  <c r="AK19" i="6" s="1"/>
  <c r="BB19" i="6" s="1"/>
  <c r="N39" i="6"/>
  <c r="AL19" i="6" s="1"/>
  <c r="BC19" i="6" s="1"/>
  <c r="N36" i="6"/>
  <c r="AI19" i="6" s="1"/>
  <c r="AZ19" i="6" s="1"/>
  <c r="N40" i="6"/>
  <c r="AM19" i="6" s="1"/>
  <c r="BD19" i="6" s="1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N6" i="6" s="1"/>
  <c r="AD10" i="6"/>
  <c r="AM6" i="6" s="1"/>
  <c r="AD9" i="6"/>
  <c r="AL6" i="6" s="1"/>
  <c r="AD8" i="6"/>
  <c r="AK6" i="6" s="1"/>
  <c r="AD7" i="6"/>
  <c r="AJ6" i="6" s="1"/>
  <c r="AD6" i="6"/>
  <c r="AI6" i="6" s="1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7" i="6" l="1"/>
  <c r="AJ16" i="6" s="1"/>
  <c r="BA16" i="6" s="1"/>
  <c r="N30" i="6"/>
  <c r="AM18" i="6" s="1"/>
  <c r="BD18" i="6" s="1"/>
  <c r="N29" i="6"/>
  <c r="AL18" i="6" s="1"/>
  <c r="BC18" i="6" s="1"/>
  <c r="N28" i="6"/>
  <c r="AK18" i="6" s="1"/>
  <c r="BB18" i="6" s="1"/>
  <c r="N27" i="6"/>
  <c r="AJ18" i="6" s="1"/>
  <c r="BA18" i="6" s="1"/>
  <c r="N26" i="6"/>
  <c r="AI18" i="6" s="1"/>
  <c r="AZ18" i="6" s="1"/>
  <c r="N21" i="6"/>
  <c r="AN17" i="6" s="1"/>
  <c r="BE17" i="6" s="1"/>
  <c r="N20" i="6"/>
  <c r="AM17" i="6" s="1"/>
  <c r="BD17" i="6" s="1"/>
  <c r="N19" i="6"/>
  <c r="AL17" i="6" s="1"/>
  <c r="BC17" i="6" s="1"/>
  <c r="N18" i="6"/>
  <c r="AK17" i="6" s="1"/>
  <c r="BB17" i="6" s="1"/>
  <c r="N17" i="6"/>
  <c r="AJ17" i="6" s="1"/>
  <c r="BA17" i="6" s="1"/>
  <c r="N16" i="6"/>
  <c r="AI17" i="6" s="1"/>
  <c r="AZ17" i="6" s="1"/>
  <c r="N11" i="6"/>
  <c r="AN16" i="6" s="1"/>
  <c r="BE16" i="6" s="1"/>
  <c r="N10" i="6"/>
  <c r="AM16" i="6" s="1"/>
  <c r="BD16" i="6" s="1"/>
  <c r="N9" i="6"/>
  <c r="AL16" i="6" s="1"/>
  <c r="BC16" i="6" s="1"/>
  <c r="N8" i="6"/>
  <c r="AK16" i="6" s="1"/>
  <c r="BB16" i="6" s="1"/>
  <c r="N6" i="6"/>
  <c r="AI16" i="6" s="1"/>
  <c r="AZ16" i="6" s="1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<sst xmlns="http://schemas.openxmlformats.org/spreadsheetml/2006/main" count="939" uniqueCount="174">
  <si>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</si>
  <si>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</si>
  <si>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</si>
  <si>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</si>
  <si>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</si>
  <si>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</si>
  <si>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</si>
  <si>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</si>
  <si>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</si>
  <si>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</si>
  <si>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</si>
  <si>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</si>
  <si>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</si>
  <si>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</si>
  <si>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</si>
  <si>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</si>
  <si>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</si>
  <si>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</si>
  <si>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</si>
  <si>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</si>
  <si>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</si>
  <si>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</si>
  <si>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</si>
  <si>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</si>
  <si>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</si>
  <si>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</si>
  <si>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</si>
  <si>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</si>
  <si>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</si>
  <si>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</si>
  <si>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</si>
  <si>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</si>
  <si>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</si>
  <si>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</si>
  <si>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</si>
  <si>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</si>
  <si>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</si>
  <si>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</si>
  <si>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</si>
  <si>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</si>
  <si>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</si>
  <si>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</si>
  <si>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</si>
  <si>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</si>
  <si>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</si>
  <si>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</si>
  <si>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</si>
  <si>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</si>
  <si>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</si>
  <si>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</si>
  <si>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</si>
  <si>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</si>
  <si>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</si>
  <si>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</si>
  <si>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</si>
  <si>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</si>
  <si>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</si>
  <si>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</si>
  <si>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</si>
  <si>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</si>
  <si>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</si>
  <si>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</si>
  <si>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</si>
  <si>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</si>
  <si>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</si>
  <si>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</si>
  <si>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</si>
  <si>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</si>
  <si>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</si>
  <si>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</si>
  <si>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</si>
  <si>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</si>
  <si>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</si>
  <si>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</si>
  <si>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</si>
  <si>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</si>
  <si>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</si>
  <si>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</si>
  <si>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</si>
  <si>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</si>
  <si>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</si>
  <si>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</si>
  <si>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</si>
  <si>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</si>
  <si>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</si>
  <si>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</si>
  <si>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</si>
  <si>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</si>
  <si>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</si>
  <si>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</si>
  <si>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</si>
  <si>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</si>
  <si>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</si>
  <si>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</si>
  <si>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</si>
  <si>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</si>
  <si>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</si>
  <si>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</si>
  <si>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</si>
  <si>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</si>
  <si>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</si>
  <si>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</si>
  <si>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</si>
  <si>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</si>
  <si>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</si>
  <si>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</si>
  <si>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</si>
  <si>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</si>
  <si>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</si>
  <si>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</si>
  <si>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</si>
  <si>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</si>
  <si>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</si>
  <si>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</si>
  <si>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</si>
  <si>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</si>
  <si>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</si>
  <si>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</si>
  <si>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</si>
  <si>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</si>
  <si>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</si>
  <si>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</si>
  <si>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</si>
  <si>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</si>
  <si>
    <t>Efektifitas Kompresi Pada Panjang Data 1870</t>
  </si>
  <si>
    <t>Waktu Kompresi Pada Panjang Data 1870</t>
  </si>
  <si>
    <t>Waktu Dekompresi Pada Panjang Data 1870</t>
  </si>
  <si>
    <t>Jumlah Data Masuk Dari End Device Ke Router</t>
  </si>
  <si>
    <t>Jumlah Data Masuk dari Router ke Cordinator</t>
  </si>
  <si>
    <t>Total Akurasi</t>
  </si>
  <si>
    <t>Single Hop</t>
  </si>
  <si>
    <t>Multi Hop</t>
  </si>
  <si>
    <t>Jumlah Data Masuk dari End Device ke Router</t>
  </si>
  <si>
    <t>New</t>
  </si>
  <si>
    <t>Old</t>
  </si>
  <si>
    <t>584 karakter</t>
  </si>
  <si>
    <t>980 karakter</t>
  </si>
  <si>
    <t>1280 karakter</t>
  </si>
  <si>
    <t>1345 karakter</t>
  </si>
  <si>
    <t>1870 karakter</t>
  </si>
  <si>
    <t>20 baris</t>
  </si>
  <si>
    <t>40 baris</t>
  </si>
  <si>
    <t>60 baris</t>
  </si>
  <si>
    <t>80 baris</t>
  </si>
  <si>
    <t>Membaca Data dari Kartu Memori</t>
  </si>
  <si>
    <t>Kompresi Adaptive</t>
  </si>
  <si>
    <t>Panjang data sebelum kompresi</t>
  </si>
  <si>
    <t>Panjang data setelah kompresi</t>
  </si>
  <si>
    <t>Konfigurasi  yang digunakan</t>
  </si>
  <si>
    <t>590 karakter</t>
  </si>
  <si>
    <t>HS (9,8)</t>
  </si>
  <si>
    <t>430 karakter</t>
  </si>
  <si>
    <t>616 karakter</t>
  </si>
  <si>
    <t>333 karakter</t>
  </si>
  <si>
    <t>1107 karakter</t>
  </si>
  <si>
    <t>271 karakter</t>
  </si>
  <si>
    <t>HS (8,7)</t>
  </si>
  <si>
    <t>982 karakter</t>
  </si>
  <si>
    <t>710 karakter</t>
  </si>
  <si>
    <t>1304 karakter</t>
  </si>
  <si>
    <t>772 karakter</t>
  </si>
  <si>
    <t>1319 karakter</t>
  </si>
  <si>
    <t>1006 karakter</t>
  </si>
  <si>
    <t>253 karakter</t>
  </si>
  <si>
    <t>249 karakter</t>
  </si>
  <si>
    <t>1702 karakter</t>
  </si>
  <si>
    <t>1310 karakter</t>
  </si>
  <si>
    <t>HS (7,6)</t>
  </si>
  <si>
    <t>1391 karakter</t>
  </si>
  <si>
    <t>885 karakter</t>
  </si>
  <si>
    <t>1345 karaker</t>
  </si>
  <si>
    <t>HS (4,3)</t>
  </si>
  <si>
    <t>HS (5,4)</t>
  </si>
  <si>
    <t>HS (6,5)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</si>
</sst>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textRotation="90"/>
    </xf>
    <xf numFmtId="0" fontId="0" fillId="0" borderId="0" xfId="0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255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</a:rPr>
              <a:t>Perbandingan </a:t>
            </a:r>
            <a:r>
              <a:rPr lang="en-US" sz="1800" b="1" i="1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</a:rPr>
              <a:t>Packet Delivery Ratio</a:t>
            </a:r>
            <a:r>
              <a:rPr lang="en-US" sz="1800" b="1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</a:rPr>
              <a:t>  ZigBee pada Jaringan </a:t>
            </a:r>
            <a:r>
              <a:rPr lang="en-US" sz="1800" b="1" i="1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</a:rPr>
              <a:t>Single Hop</a:t>
            </a:r>
            <a:endParaRPr lang="en-US" b="1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Single hop'!$D$33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hop'!$D$34:$D$36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2EF-9567-9967E61607A3}"/>
            </c:ext>
          </c:extLst>
        </c:ser>
        <c:ser>
          <c:idx val="1"/>
          <c:order val="1"/>
          <c:tx>
            <c:strRef>
              <c:f>'Akurasi Single hop'!$E$33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hop'!$E$34:$E$36</c:f>
              <c:numCache>
                <c:formatCode>0.0%</c:formatCode>
                <c:ptCount val="3"/>
                <c:pt idx="0">
                  <c:v>0</c:v>
                </c:pt>
                <c:pt idx="1">
                  <c:v>7.2999999999999954E-2</c:v>
                </c:pt>
                <c:pt idx="2">
                  <c:v>0.15900000000000003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2EF-9567-9967E616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84168"/>
        <c:axId val="528182856"/>
      </c:barChart>
      <c:catAx>
        <c:axId val="52818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Jarak</a:t>
                </a:r>
              </a:p>
            </c:rich>
          </c:tx>
          <c:layout>
            <c:manualLayout>
              <c:xMode val="edge"/>
              <c:yMode val="edge"/>
              <c:x val="0.49883425624723349"/>
              <c:y val="0.78508965946676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2856"/>
        <c:crosses val="autoZero"/>
        <c:auto val="1"/>
        <c:lblAlgn val="ctr"/>
        <c:lblOffset val="100"/>
        <c:noMultiLvlLbl val="0"/>
      </c:catAx>
      <c:valAx>
        <c:axId val="5281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Persentase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81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</a:rPr>
              <a:t>Perbandingan</a:t>
            </a:r>
            <a:r>
              <a:rPr lang="en-US" sz="1800" b="1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</a:rPr>
              <a:t> </a:t>
            </a:r>
            <a:r>
              <a:rPr lang="en-US" sz="1800" b="1" i="1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</a:rPr>
              <a:t>Packet Delivery Ratio</a:t>
            </a:r>
            <a:r>
              <a:rPr lang="en-US" sz="18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+mj-lt"/>
              </a:rPr>
              <a:t> </a:t>
            </a:r>
            <a:r>
              <a:rPr lang="en-US" sz="1800" b="1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</a:rPr>
              <a:t>ZigBee</a:t>
            </a:r>
            <a:endParaRPr lang="en-US" sz="1800" b="1">
              <a:solidFill>
                <a:schemeClr val="tx1">
                  <a:lumMod val="85000"/>
                  <a:lumOff val="15000"/>
                </a:schemeClr>
              </a:solidFill>
              <a:latin typeface="+mj-lt"/>
            </a:endParaRPr>
          </a:p>
        </c:rich>
      </c:tx>
      <c:layout>
        <c:manualLayout>
          <c:xMode val="edge"/>
          <c:yMode val="edge"/>
          <c:x val="0.15587344635943989"/>
          <c:y val="2.982327019599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Multi hop'!$R$7</c:f>
              <c:strCache>
                <c:ptCount val="1"/>
                <c:pt idx="0">
                  <c:v>Single 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hop'!$S$7:$U$7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A-4E2F-913D-892A62F004BA}"/>
            </c:ext>
          </c:extLst>
        </c:ser>
        <c:ser>
          <c:idx val="1"/>
          <c:order val="1"/>
          <c:tx>
            <c:strRef>
              <c:f>'Akurasi Multi hop'!$R$8</c:f>
              <c:strCache>
                <c:ptCount val="1"/>
                <c:pt idx="0">
                  <c:v>Multi 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hop'!$S$8:$U$8</c:f>
              <c:numCache>
                <c:formatCode>0.0%</c:formatCode>
                <c:ptCount val="3"/>
                <c:pt idx="0">
                  <c:v>1</c:v>
                </c:pt>
                <c:pt idx="1">
                  <c:v>0.90600000000000003</c:v>
                </c:pt>
                <c:pt idx="2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A-4E2F-913D-892A62F00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125328"/>
        <c:axId val="474125000"/>
      </c:barChart>
      <c:catAx>
        <c:axId val="47412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Jarak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000"/>
        <c:crosses val="autoZero"/>
        <c:auto val="1"/>
        <c:lblAlgn val="ctr"/>
        <c:lblOffset val="100"/>
        <c:noMultiLvlLbl val="0"/>
      </c:catAx>
      <c:valAx>
        <c:axId val="474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Persentase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</a:rPr>
              <a:t>Efektifitas Kompresi Data</a:t>
            </a:r>
            <a:endParaRPr lang="en-US" sz="1800" b="1">
              <a:solidFill>
                <a:schemeClr val="tx1">
                  <a:lumMod val="85000"/>
                  <a:lumOff val="15000"/>
                </a:schemeClr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Efektifitas!$AY$16</c:f>
              <c:strCache>
                <c:ptCount val="1"/>
                <c:pt idx="0">
                  <c:v>584 karakter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Efektifitas!$AZ$16:$BE$16</c:f>
              <c:numCache>
                <c:formatCode>0.0%</c:formatCode>
                <c:ptCount val="6"/>
                <c:pt idx="0">
                  <c:v>9.2636986301369864E-2</c:v>
                </c:pt>
                <c:pt idx="1">
                  <c:v>0.2441780821917808</c:v>
                </c:pt>
                <c:pt idx="2">
                  <c:v>0.31849315068493156</c:v>
                </c:pt>
                <c:pt idx="3">
                  <c:v>0.49383561643835616</c:v>
                </c:pt>
                <c:pt idx="4">
                  <c:v>0.59845890410958913</c:v>
                </c:pt>
                <c:pt idx="5">
                  <c:v>0.56746575342465744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3-4E71-9E64-F3C717FFB81F}"/>
            </c:ext>
          </c:extLst>
        </c:ser>
        <c:ser>
          <c:idx val="1"/>
          <c:order val="1"/>
          <c:tx>
            <c:strRef>
              <c:f>Efektifitas!$AY$17</c:f>
              <c:strCache>
                <c:ptCount val="1"/>
                <c:pt idx="0">
                  <c:v>980 karakter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Efektifitas!$AZ$17:$BE$17</c:f>
              <c:numCache>
                <c:formatCode>0.0%</c:formatCode>
                <c:ptCount val="6"/>
                <c:pt idx="0">
                  <c:v>9.5918367346938788E-2</c:v>
                </c:pt>
                <c:pt idx="1">
                  <c:v>0.19918367346938778</c:v>
                </c:pt>
                <c:pt idx="2">
                  <c:v>0.32346938775510203</c:v>
                </c:pt>
                <c:pt idx="3">
                  <c:v>0.49091836734693883</c:v>
                </c:pt>
                <c:pt idx="4">
                  <c:v>0.54499999999999993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3-4E71-9E64-F3C717FFB81F}"/>
            </c:ext>
          </c:extLst>
        </c:ser>
        <c:ser>
          <c:idx val="2"/>
          <c:order val="2"/>
          <c:tx>
            <c:strRef>
              <c:f>Efektifitas!$AY$18</c:f>
              <c:strCache>
                <c:ptCount val="1"/>
                <c:pt idx="0">
                  <c:v>1280 karakter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Efektifitas!$AZ$18:$BE$18</c:f>
              <c:numCache>
                <c:formatCode>0.0%</c:formatCode>
                <c:ptCount val="6"/>
                <c:pt idx="0">
                  <c:v>0.10015624999999999</c:v>
                </c:pt>
                <c:pt idx="1">
                  <c:v>0.16820312499999998</c:v>
                </c:pt>
                <c:pt idx="2">
                  <c:v>0.37398437499999998</c:v>
                </c:pt>
                <c:pt idx="3">
                  <c:v>0.45929687499999999</c:v>
                </c:pt>
                <c:pt idx="4">
                  <c:v>0.50226562500000005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3-4E71-9E64-F3C717FFB81F}"/>
            </c:ext>
          </c:extLst>
        </c:ser>
        <c:ser>
          <c:idx val="3"/>
          <c:order val="3"/>
          <c:tx>
            <c:strRef>
              <c:f>Efektifitas!$AY$19</c:f>
              <c:strCache>
                <c:ptCount val="1"/>
                <c:pt idx="0">
                  <c:v>1345 karakter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Efektifitas!$AZ$19:$BE$19</c:f>
              <c:numCache>
                <c:formatCode>0.0%</c:formatCode>
                <c:ptCount val="6"/>
                <c:pt idx="0">
                  <c:v>0.10200743494423789</c:v>
                </c:pt>
                <c:pt idx="1">
                  <c:v>0.16988847583643124</c:v>
                </c:pt>
                <c:pt idx="2">
                  <c:v>0.37724907063197022</c:v>
                </c:pt>
                <c:pt idx="3">
                  <c:v>0.45933085501858739</c:v>
                </c:pt>
                <c:pt idx="4">
                  <c:v>0.54542750929368033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3-4E71-9E64-F3C717FFB81F}"/>
            </c:ext>
          </c:extLst>
        </c:ser>
        <c:ser>
          <c:idx val="4"/>
          <c:order val="4"/>
          <c:tx>
            <c:strRef>
              <c:f>Efektifitas!$AY$20</c:f>
              <c:strCache>
                <c:ptCount val="1"/>
                <c:pt idx="0">
                  <c:v>1870 karakter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Efektifitas!$AZ$15:$BE$15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Efektifitas!$AZ$20:$BE$20</c:f>
              <c:numCache>
                <c:formatCode>0.0%</c:formatCode>
                <c:ptCount val="6"/>
                <c:pt idx="0">
                  <c:v>5.0641711229946505E-2</c:v>
                </c:pt>
                <c:pt idx="1">
                  <c:v>0.11176470588235295</c:v>
                </c:pt>
                <c:pt idx="2">
                  <c:v>0.20358288770053479</c:v>
                </c:pt>
                <c:pt idx="3">
                  <c:v>0.27796791443850272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3-4E71-9E64-F3C717FF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348752"/>
        <c:axId val="407349080"/>
      </c:barChart>
      <c:catAx>
        <c:axId val="40734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Konfigurasi</a:t>
                </a:r>
                <a:r>
                  <a:rPr lang="en-US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E</a:t>
                </a: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ncoder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49080"/>
        <c:crosses val="autoZero"/>
        <c:auto val="1"/>
        <c:lblAlgn val="ctr"/>
        <c:lblOffset val="100"/>
        <c:noMultiLvlLbl val="0"/>
      </c:catAx>
      <c:valAx>
        <c:axId val="4073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Persentase</a:t>
                </a:r>
                <a:r>
                  <a:rPr lang="en-US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Efektifitas</a:t>
                </a:r>
                <a:endParaRPr lang="en-US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</a:rPr>
              <a:t>Waktu Kompresi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Efektifitas!$AY$26</c:f>
              <c:strCache>
                <c:ptCount val="1"/>
                <c:pt idx="0">
                  <c:v>584 karakter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Efektifitas!$AZ$26:$BE$26</c:f>
              <c:numCache>
                <c:formatCode>General</c:formatCode>
                <c:ptCount val="6"/>
                <c:pt idx="0">
                  <c:v>5.8035200000000009E-2</c:v>
                </c:pt>
                <c:pt idx="1">
                  <c:v>4.6922399999999996E-2</c:v>
                </c:pt>
                <c:pt idx="2">
                  <c:v>4.1415600000000004E-2</c:v>
                </c:pt>
                <c:pt idx="3">
                  <c:v>3.2311600000000003E-2</c:v>
                </c:pt>
                <c:pt idx="4">
                  <c:v>2.9476800000000004E-2</c:v>
                </c:pt>
                <c:pt idx="5">
                  <c:v>3.0045600000000006E-2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8-4E38-BC65-DC02286C93AB}"/>
            </c:ext>
          </c:extLst>
        </c:ser>
        <c:ser>
          <c:idx val="1"/>
          <c:order val="1"/>
          <c:tx>
            <c:strRef>
              <c:f>Efektifitas!$AY$27</c:f>
              <c:strCache>
                <c:ptCount val="1"/>
                <c:pt idx="0">
                  <c:v>980 karakter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Efektifitas!$AZ$27:$BE$27</c:f>
              <c:numCache>
                <c:formatCode>General</c:formatCode>
                <c:ptCount val="6"/>
                <c:pt idx="0">
                  <c:v>9.6875600000000006E-2</c:v>
                </c:pt>
                <c:pt idx="1">
                  <c:v>8.1484000000000001E-2</c:v>
                </c:pt>
                <c:pt idx="2">
                  <c:v>6.8795999999999996E-2</c:v>
                </c:pt>
                <c:pt idx="3">
                  <c:v>5.4722799999999995E-2</c:v>
                </c:pt>
                <c:pt idx="4">
                  <c:v>5.2898399999999998E-2</c:v>
                </c:pt>
                <c:pt idx="5">
                  <c:v>4.9896800000000005E-2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8-4E38-BC65-DC02286C93AB}"/>
            </c:ext>
          </c:extLst>
        </c:ser>
        <c:ser>
          <c:idx val="2"/>
          <c:order val="2"/>
          <c:tx>
            <c:strRef>
              <c:f>Efektifitas!$AY$28</c:f>
              <c:strCache>
                <c:ptCount val="1"/>
                <c:pt idx="0">
                  <c:v>1280 karakter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Efektifitas!$AZ$28:$BE$28</c:f>
              <c:numCache>
                <c:formatCode>General</c:formatCode>
                <c:ptCount val="6"/>
                <c:pt idx="0">
                  <c:v>0.12733359999999999</c:v>
                </c:pt>
                <c:pt idx="1">
                  <c:v>0.11091480000000001</c:v>
                </c:pt>
                <c:pt idx="2">
                  <c:v>8.7704799999999999E-2</c:v>
                </c:pt>
                <c:pt idx="3">
                  <c:v>7.7805600000000003E-2</c:v>
                </c:pt>
                <c:pt idx="4">
                  <c:v>7.8400400000000009E-2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8-4E38-BC65-DC02286C93AB}"/>
            </c:ext>
          </c:extLst>
        </c:ser>
        <c:ser>
          <c:idx val="3"/>
          <c:order val="3"/>
          <c:tx>
            <c:strRef>
              <c:f>Efektifitas!$AY$29</c:f>
              <c:strCache>
                <c:ptCount val="1"/>
                <c:pt idx="0">
                  <c:v>1345 karakter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Efektifitas!$AZ$29:$BE$29</c:f>
              <c:numCache>
                <c:formatCode>General</c:formatCode>
                <c:ptCount val="6"/>
                <c:pt idx="0">
                  <c:v>0.1336464</c:v>
                </c:pt>
                <c:pt idx="1">
                  <c:v>0.11642079999999999</c:v>
                </c:pt>
                <c:pt idx="2">
                  <c:v>9.1741199999999995E-2</c:v>
                </c:pt>
                <c:pt idx="3">
                  <c:v>8.16828E-2</c:v>
                </c:pt>
                <c:pt idx="4">
                  <c:v>8.2377599999999995E-2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8-4E38-BC65-DC02286C93AB}"/>
            </c:ext>
          </c:extLst>
        </c:ser>
        <c:ser>
          <c:idx val="4"/>
          <c:order val="4"/>
          <c:tx>
            <c:strRef>
              <c:f>Efektifitas!$AY$30</c:f>
              <c:strCache>
                <c:ptCount val="1"/>
                <c:pt idx="0">
                  <c:v>1870 karakter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Efektifitas!$AZ$25:$BE$25</c:f>
              <c:strCache>
                <c:ptCount val="6"/>
                <c:pt idx="0">
                  <c:v>HS (4,3)</c:v>
                </c:pt>
                <c:pt idx="1">
                  <c:v>HS (5,4)</c:v>
                </c:pt>
                <c:pt idx="2">
                  <c:v>HS (6,5)</c:v>
                </c:pt>
                <c:pt idx="3">
                  <c:v>HS (7,6)</c:v>
                </c:pt>
                <c:pt idx="4">
                  <c:v>HS (8,7)</c:v>
                </c:pt>
                <c:pt idx="5">
                  <c:v>HS (9,8)</c:v>
                </c:pt>
              </c:strCache>
            </c:strRef>
          </c:cat>
          <c:val>
            <c:numRef>
              <c:f>Efektifitas!$AZ$30:$BE$30</c:f>
              <c:numCache>
                <c:formatCode>General</c:formatCode>
                <c:ptCount val="6"/>
                <c:pt idx="0">
                  <c:v>0.19123519999999999</c:v>
                </c:pt>
                <c:pt idx="1">
                  <c:v>0.1675944</c:v>
                </c:pt>
                <c:pt idx="2">
                  <c:v>0.14966200000000002</c:v>
                </c:pt>
                <c:pt idx="3">
                  <c:v>0.14012160000000001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8-4E38-BC65-DC02286C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55808"/>
        <c:axId val="558356136"/>
      </c:barChart>
      <c:catAx>
        <c:axId val="5583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Konfigurasi</a:t>
                </a:r>
                <a:r>
                  <a:rPr lang="en-US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Encoder</a:t>
                </a:r>
                <a:endParaRPr lang="en-US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6136"/>
        <c:crosses val="autoZero"/>
        <c:auto val="1"/>
        <c:lblAlgn val="ctr"/>
        <c:lblOffset val="100"/>
        <c:noMultiLvlLbl val="0"/>
      </c:catAx>
      <c:valAx>
        <c:axId val="5583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Waktu yang Dibutuhkan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23811</xdr:colOff>
      <xdr:row>32</xdr:row>
      <xdr:rowOff>7482</xdr:rowOff>
    </xdr:from>
    <xdr:to>
      <xdr:col>32</xdr:col>
      <xdr:colOff>598714</xdr:colOff>
      <xdr:row>48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97C74-07D3-4816-B6C9-E70FC287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27242</xdr:colOff>
      <xdr:row>10</xdr:row>
      <xdr:rowOff>81908</xdr:rowOff>
    </xdr:from>
    <xdr:to>
      <xdr:col>26</xdr:col>
      <xdr:colOff>275145</xdr:colOff>
      <xdr:row>27</xdr:row>
      <xdr:rowOff>82590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C72A-11E5-440D-B073-81356412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523874</xdr:colOff>
      <xdr:row>0</xdr:row>
      <xdr:rowOff>29935</xdr:rowOff>
    </xdr:from>
    <xdr:to>
      <xdr:col>68</xdr:col>
      <xdr:colOff>258534</xdr:colOff>
      <xdr:row>16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DEA01-95DB-46F3-82B8-A83C65CA1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10205</xdr:colOff>
      <xdr:row>20</xdr:row>
      <xdr:rowOff>7068</xdr:rowOff>
    </xdr:from>
    <xdr:to>
      <xdr:col>68</xdr:col>
      <xdr:colOff>345281</xdr:colOff>
      <xdr:row>37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854C3-0B00-4619-8E02-F9088E70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109" t="s">
        <v>36</v>
      </c>
      <c r="B2" s="109"/>
      <c r="C2" s="109"/>
      <c r="D2" s="109"/>
      <c r="E2" s="109"/>
      <c r="F2" s="109"/>
      <c r="G2" s="109"/>
      <c r="H2" s="109"/>
      <c r="K2" s="109" t="s">
        <v>37</v>
      </c>
      <c r="L2" s="109"/>
      <c r="M2" s="109"/>
      <c r="N2" s="109"/>
      <c r="O2" s="109"/>
      <c r="P2" s="109"/>
      <c r="Q2" s="109"/>
      <c r="R2" s="109"/>
    </row>
    <row r="3" spans="1:18" ht="33.75" customHeight="1" x14ac:dyDescent="0.25">
      <c r="A3" s="107" t="s">
        <v>31</v>
      </c>
      <c r="B3" s="108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107" t="s">
        <v>31</v>
      </c>
      <c r="L3" s="108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89">
        <v>584</v>
      </c>
      <c r="B4" s="90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89">
        <v>584</v>
      </c>
      <c r="L4" s="90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91"/>
      <c r="B5" s="92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91"/>
      <c r="L5" s="92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91"/>
      <c r="B6" s="92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91"/>
      <c r="L6" s="92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91"/>
      <c r="B7" s="92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91"/>
      <c r="L7" s="92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93"/>
      <c r="B8" s="94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93"/>
      <c r="L8" s="94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95">
        <v>980</v>
      </c>
      <c r="B9" s="96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95">
        <v>980</v>
      </c>
      <c r="L9" s="96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97"/>
      <c r="B10" s="98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97"/>
      <c r="L10" s="98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97"/>
      <c r="B11" s="98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97"/>
      <c r="L11" s="98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97"/>
      <c r="B12" s="98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97"/>
      <c r="L12" s="98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99"/>
      <c r="B13" s="100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99"/>
      <c r="L13" s="100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101">
        <v>1280</v>
      </c>
      <c r="B14" s="102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101">
        <v>1280</v>
      </c>
      <c r="L14" s="102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103"/>
      <c r="B15" s="104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103"/>
      <c r="L15" s="104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103"/>
      <c r="B16" s="104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103"/>
      <c r="L16" s="104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103"/>
      <c r="B17" s="104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103"/>
      <c r="L17" s="104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105"/>
      <c r="B18" s="106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105"/>
      <c r="L18" s="106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82">
        <v>1345</v>
      </c>
      <c r="B19" s="83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82">
        <v>1345</v>
      </c>
      <c r="L19" s="83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84"/>
      <c r="B20" s="85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84"/>
      <c r="L20" s="85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84"/>
      <c r="B21" s="85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84"/>
      <c r="L21" s="85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84"/>
      <c r="B22" s="85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84"/>
      <c r="L22" s="85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86"/>
      <c r="B23" s="87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86"/>
      <c r="L23" s="87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88">
        <v>1640</v>
      </c>
      <c r="L24" s="88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107" t="s">
        <v>31</v>
      </c>
      <c r="B28" s="108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107" t="s">
        <v>31</v>
      </c>
      <c r="L28" s="108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89">
        <v>584</v>
      </c>
      <c r="B29" s="90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89">
        <v>584</v>
      </c>
      <c r="L29" s="90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91"/>
      <c r="B30" s="92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91"/>
      <c r="L30" s="92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91"/>
      <c r="B31" s="92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91"/>
      <c r="L31" s="92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91"/>
      <c r="B32" s="92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91"/>
      <c r="L32" s="92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91"/>
      <c r="B33" s="92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91"/>
      <c r="L33" s="92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93"/>
      <c r="B34" s="94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93"/>
      <c r="L34" s="94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95">
        <v>980</v>
      </c>
      <c r="B35" s="96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95">
        <v>980</v>
      </c>
      <c r="L35" s="96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97"/>
      <c r="B36" s="98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97"/>
      <c r="L36" s="98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97"/>
      <c r="B37" s="98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97"/>
      <c r="L37" s="98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97"/>
      <c r="B38" s="98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97"/>
      <c r="L38" s="98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97"/>
      <c r="B39" s="98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97"/>
      <c r="L39" s="98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99"/>
      <c r="B40" s="100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99"/>
      <c r="L40" s="100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101">
        <v>1280</v>
      </c>
      <c r="B41" s="102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101">
        <v>1280</v>
      </c>
      <c r="L41" s="102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103"/>
      <c r="B42" s="104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103"/>
      <c r="L42" s="104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103"/>
      <c r="B43" s="104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103"/>
      <c r="L43" s="104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103"/>
      <c r="B44" s="104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103"/>
      <c r="L44" s="104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103"/>
      <c r="B45" s="104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103"/>
      <c r="L45" s="104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105"/>
      <c r="B46" s="106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105"/>
      <c r="L46" s="106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82">
        <v>1345</v>
      </c>
      <c r="B47" s="83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82">
        <v>1345</v>
      </c>
      <c r="L47" s="83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84"/>
      <c r="B48" s="85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84"/>
      <c r="L48" s="85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84"/>
      <c r="B49" s="85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84"/>
      <c r="L49" s="85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84"/>
      <c r="B50" s="85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84"/>
      <c r="L50" s="85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84"/>
      <c r="B51" s="85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84"/>
      <c r="L51" s="85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86"/>
      <c r="B52" s="87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86"/>
      <c r="L52" s="87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zoomScale="40" zoomScaleNormal="4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109" t="s">
        <v>37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9" x14ac:dyDescent="0.25">
      <c r="A2" s="107" t="s">
        <v>31</v>
      </c>
      <c r="B2" s="108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89">
        <v>584</v>
      </c>
      <c r="B3" s="90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91"/>
      <c r="B4" s="92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91"/>
      <c r="B5" s="92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91"/>
      <c r="B6" s="92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93"/>
      <c r="B7" s="94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95">
        <v>980</v>
      </c>
      <c r="B8" s="96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97"/>
      <c r="B9" s="98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97"/>
      <c r="B10" s="98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97"/>
      <c r="B11" s="98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99"/>
      <c r="B12" s="100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101">
        <v>1280</v>
      </c>
      <c r="B13" s="102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103"/>
      <c r="B14" s="104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103"/>
      <c r="B15" s="104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103"/>
      <c r="B16" s="104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105"/>
      <c r="B17" s="106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82">
        <v>1345</v>
      </c>
      <c r="B18" s="83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84"/>
      <c r="B19" s="85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84"/>
      <c r="B20" s="85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84"/>
      <c r="B21" s="85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86"/>
      <c r="B22" s="87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110">
        <v>1640</v>
      </c>
      <c r="B23" s="111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112"/>
      <c r="B24" s="113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112"/>
      <c r="B25" s="113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112"/>
      <c r="B26" s="113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114"/>
      <c r="B27" s="115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107" t="s">
        <v>31</v>
      </c>
      <c r="B33" s="108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89">
        <v>584</v>
      </c>
      <c r="B34" s="90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91"/>
      <c r="B35" s="92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91"/>
      <c r="B36" s="92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91"/>
      <c r="B37" s="92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91"/>
      <c r="B38" s="92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93"/>
      <c r="B39" s="94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95">
        <v>980</v>
      </c>
      <c r="B40" s="96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97"/>
      <c r="B41" s="98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97"/>
      <c r="B42" s="98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97"/>
      <c r="B43" s="98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97"/>
      <c r="B44" s="98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99"/>
      <c r="B45" s="100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101">
        <v>1280</v>
      </c>
      <c r="B46" s="102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103"/>
      <c r="B47" s="104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103"/>
      <c r="B48" s="104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103"/>
      <c r="B49" s="104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103"/>
      <c r="B50" s="104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105"/>
      <c r="B51" s="106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82">
        <v>1345</v>
      </c>
      <c r="B52" s="83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84"/>
      <c r="B53" s="85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84"/>
      <c r="B54" s="85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84"/>
      <c r="B55" s="85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84"/>
      <c r="B56" s="85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86"/>
      <c r="B57" s="87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AG36"/>
  <sheetViews>
    <sheetView topLeftCell="R33" zoomScaleNormal="100" workbookViewId="0">
      <selection activeCell="X42" sqref="X42"/>
    </sheetView>
  </sheetViews>
  <sheetFormatPr defaultRowHeight="15" x14ac:dyDescent="0.25"/>
  <cols>
    <col min="3" max="3" width="11.5703125" customWidth="1"/>
    <col min="4" max="4" width="7.5703125" customWidth="1"/>
    <col min="5" max="5" width="7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33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33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33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33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33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4" spans="3:33" x14ac:dyDescent="0.25">
      <c r="C14" s="69" t="s">
        <v>134</v>
      </c>
      <c r="U14" t="s">
        <v>133</v>
      </c>
    </row>
    <row r="15" spans="3:33" ht="24" customHeight="1" x14ac:dyDescent="0.25">
      <c r="C15" s="119" t="s">
        <v>95</v>
      </c>
      <c r="D15" s="119"/>
      <c r="E15" s="120" t="s">
        <v>100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16" t="s">
        <v>99</v>
      </c>
      <c r="U15" s="119" t="s">
        <v>95</v>
      </c>
      <c r="V15" s="119"/>
      <c r="W15" s="120" t="s">
        <v>100</v>
      </c>
      <c r="X15" s="120"/>
      <c r="Y15" s="120"/>
      <c r="Z15" s="120"/>
      <c r="AA15" s="120"/>
      <c r="AB15" s="120"/>
      <c r="AC15" s="120"/>
      <c r="AD15" s="120"/>
      <c r="AE15" s="120"/>
      <c r="AF15" s="120"/>
      <c r="AG15" s="116" t="s">
        <v>99</v>
      </c>
    </row>
    <row r="16" spans="3:33" x14ac:dyDescent="0.25">
      <c r="C16" s="119"/>
      <c r="D16" s="119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116"/>
      <c r="U16" s="119"/>
      <c r="V16" s="119"/>
      <c r="W16" s="66">
        <v>1</v>
      </c>
      <c r="X16" s="66">
        <v>2</v>
      </c>
      <c r="Y16" s="66">
        <v>3</v>
      </c>
      <c r="Z16" s="66">
        <v>4</v>
      </c>
      <c r="AA16" s="66">
        <v>5</v>
      </c>
      <c r="AB16" s="66">
        <v>6</v>
      </c>
      <c r="AC16" s="66">
        <v>7</v>
      </c>
      <c r="AD16" s="66">
        <v>8</v>
      </c>
      <c r="AE16" s="66">
        <v>9</v>
      </c>
      <c r="AF16" s="66">
        <v>10</v>
      </c>
      <c r="AG16" s="116"/>
    </row>
    <row r="17" spans="3:33" x14ac:dyDescent="0.25">
      <c r="C17" s="116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117">
        <f>SUM(E17:N17)/410</f>
        <v>1</v>
      </c>
      <c r="U17" s="116" t="s">
        <v>96</v>
      </c>
      <c r="V17" s="66" t="s">
        <v>97</v>
      </c>
      <c r="W17" s="43">
        <v>41</v>
      </c>
      <c r="X17" s="43">
        <v>41</v>
      </c>
      <c r="Y17" s="43">
        <v>41</v>
      </c>
      <c r="Z17" s="43">
        <v>41</v>
      </c>
      <c r="AA17" s="43">
        <v>41</v>
      </c>
      <c r="AB17" s="43">
        <v>41</v>
      </c>
      <c r="AC17" s="43">
        <v>41</v>
      </c>
      <c r="AD17" s="43">
        <v>41</v>
      </c>
      <c r="AE17" s="43">
        <v>41</v>
      </c>
      <c r="AF17" s="43">
        <v>41</v>
      </c>
      <c r="AG17" s="117">
        <f>SUM(W17:AF17)/410</f>
        <v>1</v>
      </c>
    </row>
    <row r="18" spans="3:33" x14ac:dyDescent="0.25">
      <c r="C18" s="116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118"/>
      <c r="U18" s="116"/>
      <c r="V18" s="66" t="s">
        <v>98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118"/>
    </row>
    <row r="21" spans="3:33" x14ac:dyDescent="0.25">
      <c r="C21" s="119" t="s">
        <v>101</v>
      </c>
      <c r="D21" s="119"/>
      <c r="E21" s="120" t="s">
        <v>100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16" t="s">
        <v>99</v>
      </c>
      <c r="U21" s="119" t="s">
        <v>101</v>
      </c>
      <c r="V21" s="119"/>
      <c r="W21" s="120" t="s">
        <v>100</v>
      </c>
      <c r="X21" s="120"/>
      <c r="Y21" s="120"/>
      <c r="Z21" s="120"/>
      <c r="AA21" s="120"/>
      <c r="AB21" s="120"/>
      <c r="AC21" s="120"/>
      <c r="AD21" s="120"/>
      <c r="AE21" s="120"/>
      <c r="AF21" s="120"/>
      <c r="AG21" s="116" t="s">
        <v>99</v>
      </c>
    </row>
    <row r="22" spans="3:33" x14ac:dyDescent="0.25">
      <c r="C22" s="119"/>
      <c r="D22" s="119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116"/>
      <c r="U22" s="119"/>
      <c r="V22" s="119"/>
      <c r="W22" s="66">
        <v>1</v>
      </c>
      <c r="X22" s="66">
        <v>2</v>
      </c>
      <c r="Y22" s="66">
        <v>3</v>
      </c>
      <c r="Z22" s="66">
        <v>4</v>
      </c>
      <c r="AA22" s="66">
        <v>5</v>
      </c>
      <c r="AB22" s="66">
        <v>6</v>
      </c>
      <c r="AC22" s="66">
        <v>7</v>
      </c>
      <c r="AD22" s="66">
        <v>8</v>
      </c>
      <c r="AE22" s="66">
        <v>9</v>
      </c>
      <c r="AF22" s="66">
        <v>10</v>
      </c>
      <c r="AG22" s="116"/>
    </row>
    <row r="23" spans="3:33" x14ac:dyDescent="0.25">
      <c r="C23" s="116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117">
        <f>SUM(E23:N23)/410</f>
        <v>0.86829268292682926</v>
      </c>
      <c r="U23" s="116" t="s">
        <v>96</v>
      </c>
      <c r="V23" s="66" t="s">
        <v>97</v>
      </c>
      <c r="W23" s="43">
        <v>38</v>
      </c>
      <c r="X23" s="43">
        <v>38</v>
      </c>
      <c r="Y23" s="43">
        <v>35</v>
      </c>
      <c r="Z23" s="43">
        <v>38</v>
      </c>
      <c r="AA23" s="43">
        <v>39</v>
      </c>
      <c r="AB23" s="43">
        <v>39</v>
      </c>
      <c r="AC23" s="43">
        <v>38</v>
      </c>
      <c r="AD23" s="43">
        <v>35</v>
      </c>
      <c r="AE23" s="43">
        <v>40</v>
      </c>
      <c r="AF23" s="43">
        <v>40</v>
      </c>
      <c r="AG23" s="117">
        <f>SUM(W23:AF23)/410</f>
        <v>0.92682926829268297</v>
      </c>
    </row>
    <row r="24" spans="3:33" x14ac:dyDescent="0.25">
      <c r="C24" s="116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118"/>
      <c r="U24" s="116"/>
      <c r="V24" s="66" t="s">
        <v>98</v>
      </c>
      <c r="W24" s="43">
        <v>3</v>
      </c>
      <c r="X24" s="43">
        <v>3</v>
      </c>
      <c r="Y24" s="43">
        <v>6</v>
      </c>
      <c r="Z24" s="43">
        <v>3</v>
      </c>
      <c r="AA24" s="43">
        <v>2</v>
      </c>
      <c r="AB24" s="43">
        <v>2</v>
      </c>
      <c r="AC24" s="43">
        <v>3</v>
      </c>
      <c r="AD24" s="43">
        <v>6</v>
      </c>
      <c r="AE24" s="43">
        <v>1</v>
      </c>
      <c r="AF24" s="43">
        <v>1</v>
      </c>
      <c r="AG24" s="118"/>
    </row>
    <row r="27" spans="3:33" x14ac:dyDescent="0.25">
      <c r="C27" s="119" t="s">
        <v>102</v>
      </c>
      <c r="D27" s="119"/>
      <c r="E27" s="120" t="s">
        <v>100</v>
      </c>
      <c r="F27" s="120"/>
      <c r="G27" s="120"/>
      <c r="H27" s="120"/>
      <c r="I27" s="120"/>
      <c r="J27" s="120"/>
      <c r="K27" s="120"/>
      <c r="L27" s="120"/>
      <c r="M27" s="120"/>
      <c r="N27" s="120"/>
      <c r="O27" s="116" t="s">
        <v>99</v>
      </c>
      <c r="U27" s="119" t="s">
        <v>102</v>
      </c>
      <c r="V27" s="119"/>
      <c r="W27" s="120" t="s">
        <v>100</v>
      </c>
      <c r="X27" s="120"/>
      <c r="Y27" s="120"/>
      <c r="Z27" s="120"/>
      <c r="AA27" s="120"/>
      <c r="AB27" s="120"/>
      <c r="AC27" s="120"/>
      <c r="AD27" s="120"/>
      <c r="AE27" s="120"/>
      <c r="AF27" s="120"/>
      <c r="AG27" s="116" t="s">
        <v>99</v>
      </c>
    </row>
    <row r="28" spans="3:33" x14ac:dyDescent="0.25">
      <c r="C28" s="119"/>
      <c r="D28" s="119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116"/>
      <c r="U28" s="119"/>
      <c r="V28" s="119"/>
      <c r="W28" s="66">
        <v>1</v>
      </c>
      <c r="X28" s="66">
        <v>2</v>
      </c>
      <c r="Y28" s="66">
        <v>3</v>
      </c>
      <c r="Z28" s="66">
        <v>4</v>
      </c>
      <c r="AA28" s="66">
        <v>5</v>
      </c>
      <c r="AB28" s="66">
        <v>6</v>
      </c>
      <c r="AC28" s="66">
        <v>7</v>
      </c>
      <c r="AD28" s="66">
        <v>8</v>
      </c>
      <c r="AE28" s="66">
        <v>9</v>
      </c>
      <c r="AF28" s="66">
        <v>10</v>
      </c>
      <c r="AG28" s="116"/>
    </row>
    <row r="29" spans="3:33" x14ac:dyDescent="0.25">
      <c r="C29" s="116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117">
        <f>SUM(E29:N29)/410</f>
        <v>0.69512195121951215</v>
      </c>
      <c r="U29" s="116" t="s">
        <v>96</v>
      </c>
      <c r="V29" s="66" t="s">
        <v>97</v>
      </c>
      <c r="W29" s="43">
        <v>31</v>
      </c>
      <c r="X29" s="43">
        <v>39</v>
      </c>
      <c r="Y29" s="43">
        <v>39</v>
      </c>
      <c r="Z29" s="43">
        <v>33</v>
      </c>
      <c r="AA29" s="43">
        <v>35</v>
      </c>
      <c r="AB29" s="43">
        <v>36</v>
      </c>
      <c r="AC29" s="43">
        <v>36</v>
      </c>
      <c r="AD29" s="43">
        <v>35</v>
      </c>
      <c r="AE29" s="43">
        <v>31</v>
      </c>
      <c r="AF29" s="43">
        <v>30</v>
      </c>
      <c r="AG29" s="117">
        <f>SUM(W29:AF29)/410</f>
        <v>0.84146341463414631</v>
      </c>
    </row>
    <row r="30" spans="3:33" x14ac:dyDescent="0.25">
      <c r="C30" s="116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118"/>
      <c r="U30" s="116"/>
      <c r="V30" s="66" t="s">
        <v>98</v>
      </c>
      <c r="W30" s="43">
        <v>10</v>
      </c>
      <c r="X30" s="43">
        <v>2</v>
      </c>
      <c r="Y30" s="43">
        <v>2</v>
      </c>
      <c r="Z30" s="43">
        <v>8</v>
      </c>
      <c r="AA30" s="43">
        <v>6</v>
      </c>
      <c r="AB30" s="43">
        <v>5</v>
      </c>
      <c r="AC30" s="43">
        <v>5</v>
      </c>
      <c r="AD30" s="43">
        <v>6</v>
      </c>
      <c r="AE30" s="43">
        <v>10</v>
      </c>
      <c r="AF30" s="43">
        <v>11</v>
      </c>
      <c r="AG30" s="118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0.92700000000000005</v>
      </c>
      <c r="E35" s="48">
        <f t="shared" ref="E35:E36" si="2">100%-D35</f>
        <v>7.2999999999999954E-2</v>
      </c>
    </row>
    <row r="36" spans="3:5" x14ac:dyDescent="0.25">
      <c r="C36" s="46" t="s">
        <v>79</v>
      </c>
      <c r="D36" s="48">
        <v>0.84099999999999997</v>
      </c>
      <c r="E36" s="48">
        <f t="shared" si="2"/>
        <v>0.15900000000000003</v>
      </c>
    </row>
  </sheetData>
  <mergeCells count="30">
    <mergeCell ref="U27:V28"/>
    <mergeCell ref="W27:AF27"/>
    <mergeCell ref="AG27:AG28"/>
    <mergeCell ref="U29:U30"/>
    <mergeCell ref="AG29:AG30"/>
    <mergeCell ref="U21:V22"/>
    <mergeCell ref="W21:AF21"/>
    <mergeCell ref="AG21:AG22"/>
    <mergeCell ref="U23:U24"/>
    <mergeCell ref="AG23:AG24"/>
    <mergeCell ref="U15:V16"/>
    <mergeCell ref="W15:AF15"/>
    <mergeCell ref="AG15:AG16"/>
    <mergeCell ref="U17:U18"/>
    <mergeCell ref="AG17:AG18"/>
    <mergeCell ref="E15:N15"/>
    <mergeCell ref="C15:D16"/>
    <mergeCell ref="C17:C18"/>
    <mergeCell ref="O15:O16"/>
    <mergeCell ref="O17:O18"/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2203-BBD3-4582-9488-5B7EA02887EE}">
  <dimension ref="B4:U25"/>
  <sheetViews>
    <sheetView topLeftCell="B1" zoomScale="55" zoomScaleNormal="55" workbookViewId="0">
      <selection activeCell="Z29" sqref="Z29"/>
    </sheetView>
  </sheetViews>
  <sheetFormatPr defaultRowHeight="15" x14ac:dyDescent="0.25"/>
  <cols>
    <col min="2" max="2" width="25.7109375" customWidth="1"/>
    <col min="15" max="15" width="12.7109375" customWidth="1"/>
    <col min="18" max="18" width="13.5703125" customWidth="1"/>
    <col min="19" max="19" width="9.7109375" customWidth="1"/>
    <col min="20" max="20" width="10.140625" customWidth="1"/>
    <col min="21" max="21" width="9.85546875" customWidth="1"/>
  </cols>
  <sheetData>
    <row r="4" spans="2:21" ht="21.75" customHeight="1" x14ac:dyDescent="0.25">
      <c r="B4" s="119" t="s">
        <v>95</v>
      </c>
      <c r="C4" s="119"/>
      <c r="D4" s="120" t="s">
        <v>100</v>
      </c>
      <c r="E4" s="120"/>
      <c r="F4" s="120"/>
      <c r="G4" s="120"/>
      <c r="H4" s="120"/>
      <c r="I4" s="120"/>
      <c r="J4" s="120"/>
      <c r="K4" s="120"/>
      <c r="L4" s="120"/>
      <c r="M4" s="120"/>
      <c r="N4" s="116" t="s">
        <v>99</v>
      </c>
      <c r="O4" s="120" t="s">
        <v>129</v>
      </c>
    </row>
    <row r="5" spans="2:21" x14ac:dyDescent="0.25">
      <c r="B5" s="119"/>
      <c r="C5" s="119"/>
      <c r="D5" s="65">
        <v>1</v>
      </c>
      <c r="E5" s="65">
        <v>2</v>
      </c>
      <c r="F5" s="65">
        <v>3</v>
      </c>
      <c r="G5" s="65">
        <v>4</v>
      </c>
      <c r="H5" s="65">
        <v>5</v>
      </c>
      <c r="I5" s="65">
        <v>6</v>
      </c>
      <c r="J5" s="65">
        <v>7</v>
      </c>
      <c r="K5" s="65">
        <v>8</v>
      </c>
      <c r="L5" s="65">
        <v>9</v>
      </c>
      <c r="M5" s="65">
        <v>10</v>
      </c>
      <c r="N5" s="116"/>
      <c r="O5" s="120"/>
    </row>
    <row r="6" spans="2:21" ht="18" customHeight="1" x14ac:dyDescent="0.25">
      <c r="B6" s="116" t="s">
        <v>132</v>
      </c>
      <c r="C6" s="65" t="s">
        <v>97</v>
      </c>
      <c r="D6" s="43">
        <v>41</v>
      </c>
      <c r="E6" s="43">
        <v>41</v>
      </c>
      <c r="F6" s="43">
        <v>41</v>
      </c>
      <c r="G6" s="43">
        <v>41</v>
      </c>
      <c r="H6" s="43">
        <v>41</v>
      </c>
      <c r="I6" s="43">
        <v>41</v>
      </c>
      <c r="J6" s="43">
        <v>41</v>
      </c>
      <c r="K6" s="43">
        <v>41</v>
      </c>
      <c r="L6" s="43">
        <v>41</v>
      </c>
      <c r="M6" s="43">
        <v>41</v>
      </c>
      <c r="N6" s="117">
        <f>SUM(D6:M6)/410</f>
        <v>1</v>
      </c>
      <c r="O6" s="121">
        <f>(N6+N8)/2</f>
        <v>1</v>
      </c>
      <c r="R6" s="67"/>
      <c r="S6" s="67" t="s">
        <v>104</v>
      </c>
      <c r="T6" s="67" t="s">
        <v>78</v>
      </c>
      <c r="U6" s="67" t="s">
        <v>79</v>
      </c>
    </row>
    <row r="7" spans="2:21" ht="13.5" customHeight="1" x14ac:dyDescent="0.25">
      <c r="B7" s="116"/>
      <c r="C7" s="65" t="s">
        <v>98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118"/>
      <c r="O7" s="121"/>
      <c r="R7" s="67" t="s">
        <v>130</v>
      </c>
      <c r="S7" s="68">
        <v>1</v>
      </c>
      <c r="T7" s="68">
        <v>0.92700000000000005</v>
      </c>
      <c r="U7" s="68">
        <v>0.84099999999999997</v>
      </c>
    </row>
    <row r="8" spans="2:21" x14ac:dyDescent="0.25">
      <c r="B8" s="116" t="s">
        <v>128</v>
      </c>
      <c r="C8" s="65" t="s">
        <v>97</v>
      </c>
      <c r="D8" s="43">
        <v>41</v>
      </c>
      <c r="E8" s="43">
        <v>41</v>
      </c>
      <c r="F8" s="43">
        <v>41</v>
      </c>
      <c r="G8" s="43">
        <v>41</v>
      </c>
      <c r="H8" s="43">
        <v>41</v>
      </c>
      <c r="I8" s="43">
        <v>41</v>
      </c>
      <c r="J8" s="43">
        <v>41</v>
      </c>
      <c r="K8" s="43">
        <v>41</v>
      </c>
      <c r="L8" s="43">
        <v>41</v>
      </c>
      <c r="M8" s="43">
        <v>41</v>
      </c>
      <c r="N8" s="117">
        <f>SUM(D8:M8)/410</f>
        <v>1</v>
      </c>
      <c r="O8" s="121"/>
      <c r="R8" s="67" t="s">
        <v>131</v>
      </c>
      <c r="S8" s="68">
        <v>1</v>
      </c>
      <c r="T8" s="68">
        <v>0.90600000000000003</v>
      </c>
      <c r="U8" s="68">
        <v>0.82599999999999996</v>
      </c>
    </row>
    <row r="9" spans="2:21" x14ac:dyDescent="0.25">
      <c r="B9" s="116"/>
      <c r="C9" s="65" t="s">
        <v>98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18"/>
      <c r="O9" s="121"/>
    </row>
    <row r="12" spans="2:21" x14ac:dyDescent="0.25">
      <c r="B12" s="119" t="s">
        <v>101</v>
      </c>
      <c r="C12" s="119"/>
      <c r="D12" s="120" t="s">
        <v>100</v>
      </c>
      <c r="E12" s="120"/>
      <c r="F12" s="120"/>
      <c r="G12" s="120"/>
      <c r="H12" s="120"/>
      <c r="I12" s="120"/>
      <c r="J12" s="120"/>
      <c r="K12" s="120"/>
      <c r="L12" s="120"/>
      <c r="M12" s="120"/>
      <c r="N12" s="116" t="s">
        <v>99</v>
      </c>
      <c r="O12" s="120" t="s">
        <v>129</v>
      </c>
    </row>
    <row r="13" spans="2:21" x14ac:dyDescent="0.25">
      <c r="B13" s="119"/>
      <c r="C13" s="119"/>
      <c r="D13" s="65">
        <v>1</v>
      </c>
      <c r="E13" s="65">
        <v>2</v>
      </c>
      <c r="F13" s="65">
        <v>3</v>
      </c>
      <c r="G13" s="65">
        <v>4</v>
      </c>
      <c r="H13" s="65">
        <v>5</v>
      </c>
      <c r="I13" s="65">
        <v>6</v>
      </c>
      <c r="J13" s="65">
        <v>7</v>
      </c>
      <c r="K13" s="65">
        <v>8</v>
      </c>
      <c r="L13" s="65">
        <v>9</v>
      </c>
      <c r="M13" s="65">
        <v>10</v>
      </c>
      <c r="N13" s="116"/>
      <c r="O13" s="120"/>
    </row>
    <row r="14" spans="2:21" x14ac:dyDescent="0.25">
      <c r="B14" s="116" t="s">
        <v>127</v>
      </c>
      <c r="C14" s="65" t="s">
        <v>97</v>
      </c>
      <c r="D14" s="43">
        <v>38</v>
      </c>
      <c r="E14" s="43">
        <v>40</v>
      </c>
      <c r="F14" s="43">
        <v>29</v>
      </c>
      <c r="G14" s="43">
        <v>38</v>
      </c>
      <c r="H14" s="43">
        <v>40</v>
      </c>
      <c r="I14" s="43">
        <v>40</v>
      </c>
      <c r="J14" s="43">
        <v>38</v>
      </c>
      <c r="K14" s="43">
        <v>31</v>
      </c>
      <c r="L14" s="43">
        <v>40</v>
      </c>
      <c r="M14" s="43">
        <v>38</v>
      </c>
      <c r="N14" s="117">
        <f>SUM(D14:M14)/410</f>
        <v>0.90731707317073174</v>
      </c>
      <c r="O14" s="121">
        <f>(N14+N16)/2</f>
        <v>0.90609756097560978</v>
      </c>
    </row>
    <row r="15" spans="2:21" x14ac:dyDescent="0.25">
      <c r="B15" s="116"/>
      <c r="C15" s="65" t="s">
        <v>98</v>
      </c>
      <c r="D15" s="43">
        <v>3</v>
      </c>
      <c r="E15" s="43">
        <v>1</v>
      </c>
      <c r="F15" s="43">
        <v>12</v>
      </c>
      <c r="G15" s="43">
        <v>3</v>
      </c>
      <c r="H15" s="43">
        <v>1</v>
      </c>
      <c r="I15" s="43">
        <v>1</v>
      </c>
      <c r="J15" s="43">
        <v>3</v>
      </c>
      <c r="K15" s="43">
        <v>10</v>
      </c>
      <c r="L15" s="43">
        <v>1</v>
      </c>
      <c r="M15" s="43">
        <v>3</v>
      </c>
      <c r="N15" s="118"/>
      <c r="O15" s="121"/>
    </row>
    <row r="16" spans="2:21" x14ac:dyDescent="0.25">
      <c r="B16" s="116" t="s">
        <v>128</v>
      </c>
      <c r="C16" s="65" t="s">
        <v>97</v>
      </c>
      <c r="D16" s="43">
        <v>38</v>
      </c>
      <c r="E16" s="43">
        <v>40</v>
      </c>
      <c r="F16" s="43">
        <v>29</v>
      </c>
      <c r="G16" s="43">
        <v>38</v>
      </c>
      <c r="H16" s="43">
        <v>40</v>
      </c>
      <c r="I16" s="43">
        <v>40</v>
      </c>
      <c r="J16" s="43">
        <v>38</v>
      </c>
      <c r="K16" s="43">
        <v>31</v>
      </c>
      <c r="L16" s="43">
        <v>40</v>
      </c>
      <c r="M16" s="43">
        <v>37</v>
      </c>
      <c r="N16" s="117">
        <f>SUM(D16:M16)/410</f>
        <v>0.90487804878048783</v>
      </c>
      <c r="O16" s="121"/>
    </row>
    <row r="17" spans="2:15" x14ac:dyDescent="0.25">
      <c r="B17" s="116"/>
      <c r="C17" s="65" t="s">
        <v>98</v>
      </c>
      <c r="D17" s="43">
        <v>3</v>
      </c>
      <c r="E17" s="43">
        <v>1</v>
      </c>
      <c r="F17" s="43">
        <v>12</v>
      </c>
      <c r="G17" s="43">
        <v>3</v>
      </c>
      <c r="H17" s="43">
        <v>1</v>
      </c>
      <c r="I17" s="43">
        <v>1</v>
      </c>
      <c r="J17" s="43">
        <v>3</v>
      </c>
      <c r="K17" s="43">
        <v>10</v>
      </c>
      <c r="L17" s="43">
        <v>1</v>
      </c>
      <c r="M17" s="43">
        <v>4</v>
      </c>
      <c r="N17" s="118"/>
      <c r="O17" s="121"/>
    </row>
    <row r="20" spans="2:15" x14ac:dyDescent="0.25">
      <c r="B20" s="119" t="s">
        <v>102</v>
      </c>
      <c r="C20" s="119"/>
      <c r="D20" s="120" t="s">
        <v>100</v>
      </c>
      <c r="E20" s="120"/>
      <c r="F20" s="120"/>
      <c r="G20" s="120"/>
      <c r="H20" s="120"/>
      <c r="I20" s="120"/>
      <c r="J20" s="120"/>
      <c r="K20" s="120"/>
      <c r="L20" s="120"/>
      <c r="M20" s="120"/>
      <c r="N20" s="116" t="s">
        <v>99</v>
      </c>
      <c r="O20" s="120" t="s">
        <v>129</v>
      </c>
    </row>
    <row r="21" spans="2:15" x14ac:dyDescent="0.25">
      <c r="B21" s="119"/>
      <c r="C21" s="119"/>
      <c r="D21" s="65">
        <v>1</v>
      </c>
      <c r="E21" s="65">
        <v>2</v>
      </c>
      <c r="F21" s="65">
        <v>3</v>
      </c>
      <c r="G21" s="65">
        <v>4</v>
      </c>
      <c r="H21" s="65">
        <v>5</v>
      </c>
      <c r="I21" s="65">
        <v>6</v>
      </c>
      <c r="J21" s="65">
        <v>7</v>
      </c>
      <c r="K21" s="65">
        <v>8</v>
      </c>
      <c r="L21" s="65">
        <v>9</v>
      </c>
      <c r="M21" s="65">
        <v>10</v>
      </c>
      <c r="N21" s="116"/>
      <c r="O21" s="120"/>
    </row>
    <row r="22" spans="2:15" x14ac:dyDescent="0.25">
      <c r="B22" s="116" t="s">
        <v>127</v>
      </c>
      <c r="C22" s="65" t="s">
        <v>97</v>
      </c>
      <c r="D22" s="43">
        <v>31</v>
      </c>
      <c r="E22" s="43">
        <v>40</v>
      </c>
      <c r="F22" s="43">
        <v>40</v>
      </c>
      <c r="G22" s="43">
        <v>23</v>
      </c>
      <c r="H22" s="43">
        <v>40</v>
      </c>
      <c r="I22" s="43">
        <v>40</v>
      </c>
      <c r="J22" s="43">
        <v>40</v>
      </c>
      <c r="K22" s="43">
        <v>40</v>
      </c>
      <c r="L22" s="43">
        <v>40</v>
      </c>
      <c r="M22" s="43">
        <v>9</v>
      </c>
      <c r="N22" s="117">
        <f>SUM(D22:M22)/410</f>
        <v>0.8365853658536585</v>
      </c>
      <c r="O22" s="121">
        <f>(N22+N24)/2</f>
        <v>0.82560975609756093</v>
      </c>
    </row>
    <row r="23" spans="2:15" x14ac:dyDescent="0.25">
      <c r="B23" s="116"/>
      <c r="C23" s="65" t="s">
        <v>98</v>
      </c>
      <c r="D23" s="43">
        <v>10</v>
      </c>
      <c r="E23" s="43">
        <v>1</v>
      </c>
      <c r="F23" s="43">
        <v>1</v>
      </c>
      <c r="G23" s="43">
        <v>18</v>
      </c>
      <c r="H23" s="43">
        <v>1</v>
      </c>
      <c r="I23" s="43">
        <v>1</v>
      </c>
      <c r="J23" s="43">
        <v>1</v>
      </c>
      <c r="K23" s="43">
        <v>1</v>
      </c>
      <c r="L23" s="43">
        <v>1</v>
      </c>
      <c r="M23" s="43">
        <v>32</v>
      </c>
      <c r="N23" s="118"/>
      <c r="O23" s="121"/>
    </row>
    <row r="24" spans="2:15" x14ac:dyDescent="0.25">
      <c r="B24" s="116" t="s">
        <v>128</v>
      </c>
      <c r="C24" s="65" t="s">
        <v>97</v>
      </c>
      <c r="D24" s="43">
        <v>29</v>
      </c>
      <c r="E24" s="43">
        <v>37</v>
      </c>
      <c r="F24" s="43">
        <v>40</v>
      </c>
      <c r="G24" s="43">
        <v>23</v>
      </c>
      <c r="H24" s="43">
        <v>40</v>
      </c>
      <c r="I24" s="43">
        <v>37</v>
      </c>
      <c r="J24" s="43">
        <v>40</v>
      </c>
      <c r="K24" s="43">
        <v>40</v>
      </c>
      <c r="L24" s="43">
        <v>39</v>
      </c>
      <c r="M24" s="43">
        <v>9</v>
      </c>
      <c r="N24" s="117">
        <f>SUM(D24:M24)/410</f>
        <v>0.81463414634146336</v>
      </c>
      <c r="O24" s="121"/>
    </row>
    <row r="25" spans="2:15" x14ac:dyDescent="0.25">
      <c r="B25" s="116"/>
      <c r="C25" s="65" t="s">
        <v>98</v>
      </c>
      <c r="D25" s="43">
        <v>12</v>
      </c>
      <c r="E25" s="43">
        <v>4</v>
      </c>
      <c r="F25" s="43">
        <v>1</v>
      </c>
      <c r="G25" s="43">
        <v>18</v>
      </c>
      <c r="H25" s="43">
        <v>1</v>
      </c>
      <c r="I25" s="43">
        <v>4</v>
      </c>
      <c r="J25" s="43">
        <v>1</v>
      </c>
      <c r="K25" s="43">
        <v>1</v>
      </c>
      <c r="L25" s="43">
        <v>2</v>
      </c>
      <c r="M25" s="43">
        <v>32</v>
      </c>
      <c r="N25" s="118"/>
      <c r="O25" s="121"/>
    </row>
  </sheetData>
  <mergeCells count="27">
    <mergeCell ref="B8:B9"/>
    <mergeCell ref="N8:N9"/>
    <mergeCell ref="B4:C5"/>
    <mergeCell ref="D4:M4"/>
    <mergeCell ref="N4:N5"/>
    <mergeCell ref="B6:B7"/>
    <mergeCell ref="N6:N7"/>
    <mergeCell ref="B24:B25"/>
    <mergeCell ref="N24:N25"/>
    <mergeCell ref="B12:C13"/>
    <mergeCell ref="D12:M12"/>
    <mergeCell ref="N12:N13"/>
    <mergeCell ref="B14:B15"/>
    <mergeCell ref="N14:N15"/>
    <mergeCell ref="B16:B17"/>
    <mergeCell ref="N16:N17"/>
    <mergeCell ref="B20:C21"/>
    <mergeCell ref="D20:M20"/>
    <mergeCell ref="N20:N21"/>
    <mergeCell ref="B22:B23"/>
    <mergeCell ref="N22:N23"/>
    <mergeCell ref="O12:O13"/>
    <mergeCell ref="O14:O17"/>
    <mergeCell ref="O20:O21"/>
    <mergeCell ref="O22:O25"/>
    <mergeCell ref="O4:O5"/>
    <mergeCell ref="O6:O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E61"/>
  <sheetViews>
    <sheetView tabSelected="1" topLeftCell="BA13" zoomScale="90" zoomScaleNormal="90" workbookViewId="0">
      <selection activeCell="BM19" sqref="BM19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34.140625" customWidth="1"/>
    <col min="35" max="35" width="14.140625" customWidth="1"/>
    <col min="36" max="36" width="13.85546875" customWidth="1"/>
    <col min="37" max="37" width="14.85546875" customWidth="1"/>
    <col min="38" max="39" width="13.42578125" customWidth="1"/>
    <col min="40" max="40" width="13.7109375" customWidth="1"/>
    <col min="41" max="41" width="14.5703125" customWidth="1"/>
    <col min="42" max="42" width="13.85546875" customWidth="1"/>
    <col min="43" max="43" width="7.5703125" customWidth="1"/>
    <col min="44" max="44" width="32.5703125" customWidth="1"/>
    <col min="45" max="45" width="30.42578125" customWidth="1"/>
    <col min="46" max="46" width="29.5703125" customWidth="1"/>
    <col min="50" max="50" width="9.140625" customWidth="1"/>
    <col min="51" max="51" width="15.5703125" customWidth="1"/>
  </cols>
  <sheetData>
    <row r="4" spans="2:57" ht="15" customHeight="1" x14ac:dyDescent="0.25">
      <c r="B4" s="119" t="s">
        <v>111</v>
      </c>
      <c r="C4" s="119"/>
      <c r="D4" s="120" t="s">
        <v>100</v>
      </c>
      <c r="E4" s="120"/>
      <c r="F4" s="120"/>
      <c r="G4" s="120"/>
      <c r="H4" s="120"/>
      <c r="I4" s="120"/>
      <c r="J4" s="120"/>
      <c r="K4" s="120"/>
      <c r="L4" s="120"/>
      <c r="M4" s="120"/>
      <c r="N4" s="116" t="s">
        <v>115</v>
      </c>
      <c r="R4" s="119" t="s">
        <v>116</v>
      </c>
      <c r="S4" s="119"/>
      <c r="T4" s="120" t="s">
        <v>100</v>
      </c>
      <c r="U4" s="120"/>
      <c r="V4" s="120"/>
      <c r="W4" s="120"/>
      <c r="X4" s="120"/>
      <c r="Y4" s="120"/>
      <c r="Z4" s="120"/>
      <c r="AA4" s="120"/>
      <c r="AB4" s="120"/>
      <c r="AC4" s="120"/>
      <c r="AD4" s="116" t="s">
        <v>105</v>
      </c>
      <c r="AG4" s="116" t="s">
        <v>59</v>
      </c>
      <c r="AH4" s="120" t="s">
        <v>109</v>
      </c>
      <c r="AI4" s="120" t="s">
        <v>110</v>
      </c>
      <c r="AJ4" s="120"/>
      <c r="AK4" s="120"/>
      <c r="AL4" s="120"/>
      <c r="AM4" s="120"/>
      <c r="AN4" s="120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47"/>
    </row>
    <row r="5" spans="2:57" ht="32.25" customHeight="1" x14ac:dyDescent="0.25">
      <c r="B5" s="119"/>
      <c r="C5" s="119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116"/>
      <c r="R5" s="119"/>
      <c r="S5" s="119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116"/>
      <c r="AG5" s="116"/>
      <c r="AH5" s="120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  <c r="AP5" s="119" t="s">
        <v>145</v>
      </c>
      <c r="AQ5" s="119"/>
      <c r="AR5" s="77" t="s">
        <v>148</v>
      </c>
      <c r="AS5" s="77" t="s">
        <v>146</v>
      </c>
      <c r="AT5" s="77" t="s">
        <v>147</v>
      </c>
      <c r="AU5" s="74"/>
      <c r="AV5" s="74"/>
      <c r="AW5" s="74"/>
      <c r="AX5" s="74"/>
      <c r="AY5" s="74"/>
      <c r="AZ5" s="74"/>
      <c r="BA5" s="74"/>
      <c r="BB5" s="47"/>
    </row>
    <row r="6" spans="2:57" ht="15" customHeight="1" x14ac:dyDescent="0.25">
      <c r="B6" s="124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24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  <c r="AP6" s="126" t="s">
        <v>100</v>
      </c>
      <c r="AQ6" s="70">
        <v>1</v>
      </c>
      <c r="AR6" s="51" t="s">
        <v>150</v>
      </c>
      <c r="AS6" s="51" t="s">
        <v>149</v>
      </c>
      <c r="AT6" s="51" t="s">
        <v>151</v>
      </c>
      <c r="AU6" s="75"/>
      <c r="AV6" s="75"/>
      <c r="AW6" s="75"/>
      <c r="AX6" s="75"/>
      <c r="AY6" s="75"/>
      <c r="AZ6" s="75"/>
      <c r="BA6" s="75"/>
      <c r="BB6" s="47"/>
    </row>
    <row r="7" spans="2:57" x14ac:dyDescent="0.25">
      <c r="B7" s="124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24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  <c r="AP7" s="126"/>
      <c r="AQ7" s="70">
        <v>2</v>
      </c>
      <c r="AR7" s="51" t="s">
        <v>150</v>
      </c>
      <c r="AS7" s="51" t="s">
        <v>152</v>
      </c>
      <c r="AT7" s="51" t="s">
        <v>153</v>
      </c>
      <c r="AU7" s="75"/>
      <c r="AV7" s="75"/>
      <c r="AW7" s="75"/>
      <c r="AX7" s="75"/>
      <c r="AY7" s="75"/>
      <c r="AZ7" s="75"/>
      <c r="BA7" s="75"/>
      <c r="BB7" s="47"/>
    </row>
    <row r="8" spans="2:57" x14ac:dyDescent="0.25">
      <c r="B8" s="124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24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gagal</v>
      </c>
      <c r="AP8" s="126"/>
      <c r="AQ8" s="70">
        <v>3</v>
      </c>
      <c r="AR8" s="51" t="s">
        <v>156</v>
      </c>
      <c r="AS8" s="51" t="s">
        <v>154</v>
      </c>
      <c r="AT8" s="51" t="s">
        <v>155</v>
      </c>
      <c r="AU8" s="75"/>
      <c r="AV8" s="75"/>
      <c r="AW8" s="75"/>
      <c r="AX8" s="75"/>
      <c r="AY8" s="75"/>
      <c r="AZ8" s="75"/>
      <c r="BA8" s="75"/>
      <c r="BB8" s="47"/>
    </row>
    <row r="9" spans="2:57" x14ac:dyDescent="0.25">
      <c r="B9" s="124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24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gagal</v>
      </c>
      <c r="AP9" s="126"/>
      <c r="AQ9" s="71">
        <v>4</v>
      </c>
      <c r="AR9" s="51" t="s">
        <v>156</v>
      </c>
      <c r="AS9" s="77" t="s">
        <v>157</v>
      </c>
      <c r="AT9" s="77" t="s">
        <v>158</v>
      </c>
      <c r="AU9" s="47"/>
      <c r="AV9" s="47"/>
      <c r="AW9" s="47"/>
      <c r="AX9" s="47"/>
      <c r="AY9" s="47"/>
      <c r="AZ9" s="47"/>
      <c r="BA9" s="47"/>
      <c r="BB9" s="47"/>
    </row>
    <row r="10" spans="2:57" x14ac:dyDescent="0.25">
      <c r="B10" s="124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24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  <c r="AG10" s="61">
        <v>1870</v>
      </c>
      <c r="AH10" s="61" t="s">
        <v>107</v>
      </c>
      <c r="AI10" s="43">
        <f>AD46</f>
        <v>0.19123519999999999</v>
      </c>
      <c r="AJ10" s="43">
        <f>AD47</f>
        <v>0.1675944</v>
      </c>
      <c r="AK10" s="43">
        <f>AD48</f>
        <v>0.14966200000000002</v>
      </c>
      <c r="AL10" s="43">
        <f>AD49</f>
        <v>0.14012160000000001</v>
      </c>
      <c r="AM10" s="54" t="str">
        <f>AD50</f>
        <v>gagal</v>
      </c>
      <c r="AN10" s="54" t="str">
        <f>AD51</f>
        <v>gagal</v>
      </c>
      <c r="AP10" s="126"/>
      <c r="AQ10" s="71">
        <v>5</v>
      </c>
      <c r="AR10" s="51" t="s">
        <v>156</v>
      </c>
      <c r="AS10" s="77" t="s">
        <v>159</v>
      </c>
      <c r="AT10" s="77" t="s">
        <v>160</v>
      </c>
    </row>
    <row r="11" spans="2:57" x14ac:dyDescent="0.25">
      <c r="B11" s="124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24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  <c r="AP11" s="126"/>
      <c r="AQ11" s="71">
        <v>6</v>
      </c>
      <c r="AR11" s="51" t="s">
        <v>156</v>
      </c>
      <c r="AS11" s="77" t="s">
        <v>161</v>
      </c>
      <c r="AT11" s="77" t="s">
        <v>162</v>
      </c>
    </row>
    <row r="12" spans="2:57" x14ac:dyDescent="0.25">
      <c r="AP12" s="126"/>
      <c r="AQ12" s="71">
        <v>7</v>
      </c>
      <c r="AR12" s="51" t="s">
        <v>156</v>
      </c>
      <c r="AS12" s="77" t="s">
        <v>170</v>
      </c>
      <c r="AT12" s="77" t="s">
        <v>163</v>
      </c>
    </row>
    <row r="13" spans="2:57" x14ac:dyDescent="0.25">
      <c r="AP13" s="126"/>
      <c r="AQ13" s="71">
        <v>8</v>
      </c>
      <c r="AR13" s="51" t="s">
        <v>156</v>
      </c>
      <c r="AS13" s="77" t="s">
        <v>170</v>
      </c>
      <c r="AT13" s="77" t="s">
        <v>164</v>
      </c>
    </row>
    <row r="14" spans="2:57" ht="15" customHeight="1" x14ac:dyDescent="0.25">
      <c r="B14" s="119" t="s">
        <v>112</v>
      </c>
      <c r="C14" s="119"/>
      <c r="D14" s="120" t="s">
        <v>100</v>
      </c>
      <c r="E14" s="120"/>
      <c r="F14" s="120"/>
      <c r="G14" s="120"/>
      <c r="H14" s="120"/>
      <c r="I14" s="120"/>
      <c r="J14" s="120"/>
      <c r="K14" s="120"/>
      <c r="L14" s="120"/>
      <c r="M14" s="120"/>
      <c r="N14" s="116" t="s">
        <v>105</v>
      </c>
      <c r="R14" s="119" t="s">
        <v>117</v>
      </c>
      <c r="S14" s="119"/>
      <c r="T14" s="120" t="s">
        <v>100</v>
      </c>
      <c r="U14" s="120"/>
      <c r="V14" s="120"/>
      <c r="W14" s="120"/>
      <c r="X14" s="120"/>
      <c r="Y14" s="120"/>
      <c r="Z14" s="120"/>
      <c r="AA14" s="120"/>
      <c r="AB14" s="120"/>
      <c r="AC14" s="120"/>
      <c r="AD14" s="116" t="s">
        <v>105</v>
      </c>
      <c r="AG14" s="116" t="s">
        <v>59</v>
      </c>
      <c r="AH14" s="120" t="s">
        <v>109</v>
      </c>
      <c r="AI14" s="120" t="s">
        <v>110</v>
      </c>
      <c r="AJ14" s="120"/>
      <c r="AK14" s="120"/>
      <c r="AL14" s="120"/>
      <c r="AM14" s="120"/>
      <c r="AN14" s="120"/>
      <c r="AP14" s="126"/>
      <c r="AQ14" s="71">
        <v>9</v>
      </c>
      <c r="AR14" s="51" t="s">
        <v>167</v>
      </c>
      <c r="AS14" s="77" t="s">
        <v>165</v>
      </c>
      <c r="AT14" s="77" t="s">
        <v>166</v>
      </c>
      <c r="AY14" s="80"/>
      <c r="AZ14" s="120"/>
      <c r="BA14" s="120"/>
      <c r="BB14" s="120"/>
      <c r="BC14" s="120"/>
      <c r="BD14" s="120"/>
      <c r="BE14" s="120"/>
    </row>
    <row r="15" spans="2:57" ht="30" customHeight="1" x14ac:dyDescent="0.25">
      <c r="B15" s="119"/>
      <c r="C15" s="119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116"/>
      <c r="R15" s="119"/>
      <c r="S15" s="119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116"/>
      <c r="AG15" s="116"/>
      <c r="AH15" s="120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  <c r="AP15" s="126"/>
      <c r="AQ15" s="71">
        <v>10</v>
      </c>
      <c r="AR15" s="51" t="s">
        <v>167</v>
      </c>
      <c r="AS15" s="77" t="s">
        <v>168</v>
      </c>
      <c r="AT15" s="77" t="s">
        <v>169</v>
      </c>
      <c r="AX15" s="81"/>
      <c r="AY15" s="78"/>
      <c r="AZ15" s="79" t="s">
        <v>171</v>
      </c>
      <c r="BA15" s="79" t="s">
        <v>172</v>
      </c>
      <c r="BB15" s="79" t="s">
        <v>173</v>
      </c>
      <c r="BC15" s="79" t="s">
        <v>167</v>
      </c>
      <c r="BD15" s="79" t="s">
        <v>156</v>
      </c>
      <c r="BE15" s="79" t="s">
        <v>150</v>
      </c>
    </row>
    <row r="16" spans="2:57" x14ac:dyDescent="0.25">
      <c r="B16" s="124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24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61">
        <v>584</v>
      </c>
      <c r="AH16" s="61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  <c r="AY16" s="79" t="s">
        <v>135</v>
      </c>
      <c r="AZ16" s="59">
        <f>AI16</f>
        <v>9.2636986301369864E-2</v>
      </c>
      <c r="BA16" s="59">
        <f t="shared" ref="BA16:BE16" si="2">AJ16</f>
        <v>0.2441780821917808</v>
      </c>
      <c r="BB16" s="59">
        <f t="shared" si="2"/>
        <v>0.31849315068493156</v>
      </c>
      <c r="BC16" s="59">
        <f t="shared" si="2"/>
        <v>0.49383561643835616</v>
      </c>
      <c r="BD16" s="59">
        <f t="shared" si="2"/>
        <v>0.59845890410958913</v>
      </c>
      <c r="BE16" s="59">
        <f t="shared" si="2"/>
        <v>0.56746575342465744</v>
      </c>
    </row>
    <row r="17" spans="1:57" x14ac:dyDescent="0.25">
      <c r="B17" s="124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3">AVERAGE(D17:M17)</f>
        <v>0.19918367346938778</v>
      </c>
      <c r="R17" s="124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4">AVERAGE(T17:AC17)</f>
        <v>8.1484000000000001E-2</v>
      </c>
      <c r="AG17" s="61">
        <v>980</v>
      </c>
      <c r="AH17" s="61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  <c r="AY17" s="79" t="s">
        <v>136</v>
      </c>
      <c r="AZ17" s="59">
        <f t="shared" ref="AZ17:AZ20" si="5">AI17</f>
        <v>9.5918367346938788E-2</v>
      </c>
      <c r="BA17" s="59">
        <f t="shared" ref="BA17:BA20" si="6">AJ17</f>
        <v>0.19918367346938778</v>
      </c>
      <c r="BB17" s="59">
        <f t="shared" ref="BB17:BB20" si="7">AK17</f>
        <v>0.32346938775510203</v>
      </c>
      <c r="BC17" s="59">
        <f t="shared" ref="BC17:BC20" si="8">AL17</f>
        <v>0.49091836734693883</v>
      </c>
      <c r="BD17" s="59">
        <f t="shared" ref="BD17:BD19" si="9">AM17</f>
        <v>0.54499999999999993</v>
      </c>
      <c r="BE17" s="59">
        <f t="shared" ref="BE17" si="10">AN17</f>
        <v>0.60499999999999998</v>
      </c>
    </row>
    <row r="18" spans="1:57" x14ac:dyDescent="0.25">
      <c r="B18" s="124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3"/>
        <v>0.32346938775510203</v>
      </c>
      <c r="R18" s="124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4"/>
        <v>6.8795999999999996E-2</v>
      </c>
      <c r="AG18" s="61">
        <v>1280</v>
      </c>
      <c r="AH18" s="61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">
        <v>71</v>
      </c>
      <c r="AY18" s="79" t="s">
        <v>137</v>
      </c>
      <c r="AZ18" s="59">
        <f t="shared" si="5"/>
        <v>0.10015624999999999</v>
      </c>
      <c r="BA18" s="59">
        <f t="shared" si="6"/>
        <v>0.16820312499999998</v>
      </c>
      <c r="BB18" s="59">
        <f t="shared" si="7"/>
        <v>0.37398437499999998</v>
      </c>
      <c r="BC18" s="59">
        <f t="shared" si="8"/>
        <v>0.45929687499999999</v>
      </c>
      <c r="BD18" s="59">
        <f t="shared" si="9"/>
        <v>0.50226562500000005</v>
      </c>
      <c r="BE18" s="59">
        <v>0</v>
      </c>
    </row>
    <row r="19" spans="1:57" x14ac:dyDescent="0.25">
      <c r="B19" s="124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3"/>
        <v>0.49091836734693883</v>
      </c>
      <c r="R19" s="124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4"/>
        <v>5.4722799999999995E-2</v>
      </c>
      <c r="AG19" s="61">
        <v>1345</v>
      </c>
      <c r="AH19" s="61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 t="str">
        <f>AD51</f>
        <v>gagal</v>
      </c>
      <c r="AY19" s="79" t="s">
        <v>138</v>
      </c>
      <c r="AZ19" s="59">
        <f t="shared" si="5"/>
        <v>0.10200743494423789</v>
      </c>
      <c r="BA19" s="59">
        <f t="shared" si="6"/>
        <v>0.16988847583643124</v>
      </c>
      <c r="BB19" s="59">
        <f t="shared" si="7"/>
        <v>0.37724907063197022</v>
      </c>
      <c r="BC19" s="59">
        <f t="shared" si="8"/>
        <v>0.45933085501858739</v>
      </c>
      <c r="BD19" s="59">
        <f t="shared" si="9"/>
        <v>0.54542750929368033</v>
      </c>
      <c r="BE19" s="59">
        <v>0</v>
      </c>
    </row>
    <row r="20" spans="1:57" x14ac:dyDescent="0.25">
      <c r="B20" s="124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3"/>
        <v>0.54499999999999993</v>
      </c>
      <c r="R20" s="124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4"/>
        <v>5.2898399999999998E-2</v>
      </c>
      <c r="AG20" s="61">
        <v>1870</v>
      </c>
      <c r="AH20" s="61" t="s">
        <v>106</v>
      </c>
      <c r="AI20" s="57">
        <f>N46</f>
        <v>5.0641711229946505E-2</v>
      </c>
      <c r="AJ20" s="57">
        <f>N47</f>
        <v>0.11176470588235295</v>
      </c>
      <c r="AK20" s="57">
        <f>N48</f>
        <v>0.20358288770053479</v>
      </c>
      <c r="AL20" s="57">
        <f>N49</f>
        <v>0.27796791443850272</v>
      </c>
      <c r="AM20" s="64" t="str">
        <f>N50</f>
        <v>gagal</v>
      </c>
      <c r="AN20" s="64" t="str">
        <f>N51</f>
        <v>gagal</v>
      </c>
      <c r="AR20" s="77"/>
      <c r="AY20" s="79" t="s">
        <v>139</v>
      </c>
      <c r="AZ20" s="59">
        <f t="shared" si="5"/>
        <v>5.0641711229946505E-2</v>
      </c>
      <c r="BA20" s="59">
        <f t="shared" si="6"/>
        <v>0.11176470588235295</v>
      </c>
      <c r="BB20" s="59">
        <f t="shared" si="7"/>
        <v>0.20358288770053479</v>
      </c>
      <c r="BC20" s="59">
        <f t="shared" si="8"/>
        <v>0.27796791443850272</v>
      </c>
      <c r="BD20" s="59">
        <v>0</v>
      </c>
      <c r="BE20" s="59">
        <v>0</v>
      </c>
    </row>
    <row r="21" spans="1:57" x14ac:dyDescent="0.25">
      <c r="B21" s="124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3"/>
        <v>0.60499999999999998</v>
      </c>
      <c r="R21" s="124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4"/>
        <v>4.9896800000000005E-2</v>
      </c>
      <c r="AR21" s="51"/>
    </row>
    <row r="22" spans="1:57" x14ac:dyDescent="0.25">
      <c r="AR22" s="51"/>
    </row>
    <row r="23" spans="1:57" x14ac:dyDescent="0.25">
      <c r="AR23" s="51"/>
    </row>
    <row r="24" spans="1:57" x14ac:dyDescent="0.25">
      <c r="B24" s="119" t="s">
        <v>113</v>
      </c>
      <c r="C24" s="119"/>
      <c r="D24" s="120" t="s">
        <v>100</v>
      </c>
      <c r="E24" s="120"/>
      <c r="F24" s="120"/>
      <c r="G24" s="120"/>
      <c r="H24" s="120"/>
      <c r="I24" s="120"/>
      <c r="J24" s="120"/>
      <c r="K24" s="120"/>
      <c r="L24" s="120"/>
      <c r="M24" s="120"/>
      <c r="N24" s="116" t="s">
        <v>105</v>
      </c>
      <c r="R24" s="119" t="s">
        <v>118</v>
      </c>
      <c r="S24" s="119"/>
      <c r="T24" s="120" t="s">
        <v>100</v>
      </c>
      <c r="U24" s="120"/>
      <c r="V24" s="120"/>
      <c r="W24" s="120"/>
      <c r="X24" s="120"/>
      <c r="Y24" s="120"/>
      <c r="Z24" s="120"/>
      <c r="AA24" s="120"/>
      <c r="AB24" s="120"/>
      <c r="AC24" s="120"/>
      <c r="AD24" s="116" t="s">
        <v>105</v>
      </c>
      <c r="AR24" s="77"/>
      <c r="AY24" s="81" t="s">
        <v>59</v>
      </c>
      <c r="AZ24" s="120" t="s">
        <v>110</v>
      </c>
      <c r="BA24" s="120"/>
      <c r="BB24" s="120"/>
      <c r="BC24" s="120"/>
      <c r="BD24" s="120"/>
      <c r="BE24" s="120"/>
    </row>
    <row r="25" spans="1:57" ht="31.5" customHeight="1" x14ac:dyDescent="0.25">
      <c r="B25" s="119"/>
      <c r="C25" s="119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116"/>
      <c r="R25" s="119"/>
      <c r="S25" s="119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116"/>
      <c r="AR25" s="77"/>
      <c r="AY25" s="81"/>
      <c r="AZ25" s="79" t="s">
        <v>171</v>
      </c>
      <c r="BA25" s="79" t="s">
        <v>172</v>
      </c>
      <c r="BB25" s="79" t="s">
        <v>173</v>
      </c>
      <c r="BC25" s="79" t="s">
        <v>167</v>
      </c>
      <c r="BD25" s="79" t="s">
        <v>156</v>
      </c>
      <c r="BE25" s="79" t="s">
        <v>150</v>
      </c>
    </row>
    <row r="26" spans="1:57" x14ac:dyDescent="0.25">
      <c r="B26" s="124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24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  <c r="AR26" s="77"/>
      <c r="AY26" s="79" t="s">
        <v>135</v>
      </c>
      <c r="AZ26" s="58">
        <f>AI6</f>
        <v>5.8035200000000009E-2</v>
      </c>
      <c r="BA26" s="58">
        <f t="shared" ref="BA26:BE26" si="11">AJ6</f>
        <v>4.6922399999999996E-2</v>
      </c>
      <c r="BB26" s="58">
        <f t="shared" si="11"/>
        <v>4.1415600000000004E-2</v>
      </c>
      <c r="BC26" s="58">
        <f t="shared" si="11"/>
        <v>3.2311600000000003E-2</v>
      </c>
      <c r="BD26" s="58">
        <f t="shared" si="11"/>
        <v>2.9476800000000004E-2</v>
      </c>
      <c r="BE26" s="58">
        <f t="shared" si="11"/>
        <v>3.0045600000000006E-2</v>
      </c>
    </row>
    <row r="27" spans="1:57" x14ac:dyDescent="0.25">
      <c r="B27" s="124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12">AVERAGE(D27:M27)</f>
        <v>0.16820312499999998</v>
      </c>
      <c r="R27" s="124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13">AVERAGE(T27:AC27)</f>
        <v>0.11091480000000001</v>
      </c>
      <c r="AR27" s="77"/>
      <c r="AY27" s="79" t="s">
        <v>136</v>
      </c>
      <c r="AZ27" s="58">
        <f t="shared" ref="AZ27:AZ30" si="14">AI7</f>
        <v>9.6875600000000006E-2</v>
      </c>
      <c r="BA27" s="58">
        <f t="shared" ref="BA27:BA30" si="15">AJ7</f>
        <v>8.1484000000000001E-2</v>
      </c>
      <c r="BB27" s="58">
        <f t="shared" ref="BB27:BB30" si="16">AK7</f>
        <v>6.8795999999999996E-2</v>
      </c>
      <c r="BC27" s="58">
        <f t="shared" ref="BC27:BC30" si="17">AL7</f>
        <v>5.4722799999999995E-2</v>
      </c>
      <c r="BD27" s="58">
        <f t="shared" ref="BD27:BD29" si="18">AM7</f>
        <v>5.2898399999999998E-2</v>
      </c>
      <c r="BE27" s="58">
        <f t="shared" ref="BE27" si="19">AN7</f>
        <v>4.9896800000000005E-2</v>
      </c>
    </row>
    <row r="28" spans="1:57" x14ac:dyDescent="0.25">
      <c r="B28" s="124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12"/>
        <v>0.37398437499999998</v>
      </c>
      <c r="R28" s="124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13"/>
        <v>8.7704799999999999E-2</v>
      </c>
      <c r="AR28" s="77"/>
      <c r="AY28" s="79" t="s">
        <v>137</v>
      </c>
      <c r="AZ28" s="58">
        <f t="shared" si="14"/>
        <v>0.12733359999999999</v>
      </c>
      <c r="BA28" s="58">
        <f t="shared" si="15"/>
        <v>0.11091480000000001</v>
      </c>
      <c r="BB28" s="58">
        <f t="shared" si="16"/>
        <v>8.7704799999999999E-2</v>
      </c>
      <c r="BC28" s="58">
        <f t="shared" si="17"/>
        <v>7.7805600000000003E-2</v>
      </c>
      <c r="BD28" s="58">
        <f t="shared" si="18"/>
        <v>7.8400400000000009E-2</v>
      </c>
      <c r="BE28" s="58">
        <v>0</v>
      </c>
    </row>
    <row r="29" spans="1:57" x14ac:dyDescent="0.25">
      <c r="B29" s="124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12"/>
        <v>0.45929687499999999</v>
      </c>
      <c r="R29" s="124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13"/>
        <v>7.7805600000000003E-2</v>
      </c>
      <c r="AR29" s="77"/>
      <c r="AY29" s="79" t="s">
        <v>138</v>
      </c>
      <c r="AZ29" s="58">
        <f t="shared" si="14"/>
        <v>0.1336464</v>
      </c>
      <c r="BA29" s="58">
        <f t="shared" si="15"/>
        <v>0.11642079999999999</v>
      </c>
      <c r="BB29" s="58">
        <f t="shared" si="16"/>
        <v>9.1741199999999995E-2</v>
      </c>
      <c r="BC29" s="58">
        <f t="shared" si="17"/>
        <v>8.16828E-2</v>
      </c>
      <c r="BD29" s="58">
        <f t="shared" si="18"/>
        <v>8.2377599999999995E-2</v>
      </c>
      <c r="BE29" s="58">
        <v>0</v>
      </c>
    </row>
    <row r="30" spans="1:57" x14ac:dyDescent="0.25">
      <c r="B30" s="124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12"/>
        <v>0.50226562500000005</v>
      </c>
      <c r="R30" s="124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13"/>
        <v>7.8400400000000009E-2</v>
      </c>
      <c r="AR30" s="77"/>
      <c r="AY30" s="79" t="s">
        <v>139</v>
      </c>
      <c r="AZ30" s="58">
        <f t="shared" si="14"/>
        <v>0.19123519999999999</v>
      </c>
      <c r="BA30" s="58">
        <f t="shared" si="15"/>
        <v>0.1675944</v>
      </c>
      <c r="BB30" s="58">
        <f t="shared" si="16"/>
        <v>0.14966200000000002</v>
      </c>
      <c r="BC30" s="58">
        <f t="shared" si="17"/>
        <v>0.14012160000000001</v>
      </c>
      <c r="BD30" s="58">
        <v>0</v>
      </c>
      <c r="BE30" s="58">
        <v>0</v>
      </c>
    </row>
    <row r="31" spans="1:57" x14ac:dyDescent="0.25">
      <c r="A31" t="s">
        <v>108</v>
      </c>
      <c r="B31" s="124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  <c r="R31" s="124"/>
      <c r="S31" s="54" t="s">
        <v>69</v>
      </c>
      <c r="T31" s="55" t="s">
        <v>71</v>
      </c>
      <c r="U31" s="55" t="s">
        <v>71</v>
      </c>
      <c r="V31" s="55" t="s">
        <v>71</v>
      </c>
      <c r="W31" s="55" t="s">
        <v>71</v>
      </c>
      <c r="X31" s="55" t="s">
        <v>71</v>
      </c>
      <c r="Y31" s="55" t="s">
        <v>71</v>
      </c>
      <c r="Z31" s="55" t="s">
        <v>71</v>
      </c>
      <c r="AA31" s="55" t="s">
        <v>71</v>
      </c>
      <c r="AB31" s="55" t="s">
        <v>71</v>
      </c>
      <c r="AC31" s="55" t="s">
        <v>71</v>
      </c>
      <c r="AD31" s="55" t="s">
        <v>71</v>
      </c>
    </row>
    <row r="34" spans="1:45" x14ac:dyDescent="0.25">
      <c r="B34" s="119" t="s">
        <v>114</v>
      </c>
      <c r="C34" s="119"/>
      <c r="D34" s="120" t="s">
        <v>100</v>
      </c>
      <c r="E34" s="120"/>
      <c r="F34" s="120"/>
      <c r="G34" s="120"/>
      <c r="H34" s="120"/>
      <c r="I34" s="120"/>
      <c r="J34" s="120"/>
      <c r="K34" s="120"/>
      <c r="L34" s="120"/>
      <c r="M34" s="120"/>
      <c r="N34" s="116" t="s">
        <v>105</v>
      </c>
      <c r="R34" s="119" t="s">
        <v>119</v>
      </c>
      <c r="S34" s="119"/>
      <c r="T34" s="120" t="s">
        <v>100</v>
      </c>
      <c r="U34" s="120"/>
      <c r="V34" s="120"/>
      <c r="W34" s="120"/>
      <c r="X34" s="120"/>
      <c r="Y34" s="120"/>
      <c r="Z34" s="120"/>
      <c r="AA34" s="120"/>
      <c r="AB34" s="120"/>
      <c r="AC34" s="120"/>
      <c r="AD34" s="116" t="s">
        <v>105</v>
      </c>
    </row>
    <row r="35" spans="1:45" ht="29.25" customHeight="1" x14ac:dyDescent="0.25">
      <c r="B35" s="119"/>
      <c r="C35" s="119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116"/>
      <c r="R35" s="119"/>
      <c r="S35" s="119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116"/>
    </row>
    <row r="36" spans="1:45" x14ac:dyDescent="0.25">
      <c r="B36" s="124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24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45" x14ac:dyDescent="0.25">
      <c r="B37" s="124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20">AVERAGE(D37:M37)</f>
        <v>0.16988847583643124</v>
      </c>
      <c r="R37" s="124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21">AVERAGE(T37:AC37)</f>
        <v>0.11642079999999999</v>
      </c>
    </row>
    <row r="38" spans="1:45" x14ac:dyDescent="0.25">
      <c r="B38" s="124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20"/>
        <v>0.37724907063197022</v>
      </c>
      <c r="R38" s="124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21"/>
        <v>9.1741199999999995E-2</v>
      </c>
    </row>
    <row r="39" spans="1:45" x14ac:dyDescent="0.25">
      <c r="B39" s="124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20"/>
        <v>0.45933085501858739</v>
      </c>
      <c r="R39" s="124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21"/>
        <v>8.16828E-2</v>
      </c>
    </row>
    <row r="40" spans="1:45" x14ac:dyDescent="0.25">
      <c r="B40" s="124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20"/>
        <v>0.54542750929368033</v>
      </c>
      <c r="R40" s="124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21"/>
        <v>8.2377599999999995E-2</v>
      </c>
    </row>
    <row r="41" spans="1:45" x14ac:dyDescent="0.25">
      <c r="A41" t="s">
        <v>108</v>
      </c>
      <c r="B41" s="124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  <c r="R41" s="124"/>
      <c r="S41" s="54" t="s">
        <v>69</v>
      </c>
      <c r="T41" s="55" t="s">
        <v>71</v>
      </c>
      <c r="U41" s="55" t="s">
        <v>71</v>
      </c>
      <c r="V41" s="55" t="s">
        <v>71</v>
      </c>
      <c r="W41" s="55" t="s">
        <v>71</v>
      </c>
      <c r="X41" s="55" t="s">
        <v>71</v>
      </c>
      <c r="Y41" s="55" t="s">
        <v>71</v>
      </c>
      <c r="Z41" s="55" t="s">
        <v>71</v>
      </c>
      <c r="AA41" s="55" t="s">
        <v>71</v>
      </c>
      <c r="AB41" s="55" t="s">
        <v>71</v>
      </c>
      <c r="AC41" s="55" t="s">
        <v>71</v>
      </c>
      <c r="AD41" s="55" t="s">
        <v>71</v>
      </c>
    </row>
    <row r="44" spans="1:45" ht="15" customHeight="1" x14ac:dyDescent="0.25">
      <c r="B44" s="119" t="s">
        <v>124</v>
      </c>
      <c r="C44" s="119"/>
      <c r="D44" s="120" t="s">
        <v>100</v>
      </c>
      <c r="E44" s="120"/>
      <c r="F44" s="120"/>
      <c r="G44" s="120"/>
      <c r="H44" s="120"/>
      <c r="I44" s="120"/>
      <c r="J44" s="120"/>
      <c r="K44" s="120"/>
      <c r="L44" s="120"/>
      <c r="M44" s="120"/>
      <c r="N44" s="116" t="s">
        <v>105</v>
      </c>
      <c r="R44" s="119" t="s">
        <v>125</v>
      </c>
      <c r="S44" s="119"/>
      <c r="T44" s="120" t="s">
        <v>100</v>
      </c>
      <c r="U44" s="120"/>
      <c r="V44" s="120"/>
      <c r="W44" s="120"/>
      <c r="X44" s="120"/>
      <c r="Y44" s="120"/>
      <c r="Z44" s="120"/>
      <c r="AA44" s="120"/>
      <c r="AB44" s="120"/>
      <c r="AC44" s="120"/>
      <c r="AD44" s="116" t="s">
        <v>105</v>
      </c>
      <c r="AG44" s="72"/>
      <c r="AS44" s="125"/>
    </row>
    <row r="45" spans="1:45" ht="30" customHeight="1" x14ac:dyDescent="0.25">
      <c r="B45" s="119"/>
      <c r="C45" s="119"/>
      <c r="D45" s="61">
        <v>1</v>
      </c>
      <c r="E45" s="61">
        <v>2</v>
      </c>
      <c r="F45" s="61">
        <v>3</v>
      </c>
      <c r="G45" s="61">
        <v>4</v>
      </c>
      <c r="H45" s="61">
        <v>5</v>
      </c>
      <c r="I45" s="61">
        <v>6</v>
      </c>
      <c r="J45" s="61">
        <v>7</v>
      </c>
      <c r="K45" s="61">
        <v>8</v>
      </c>
      <c r="L45" s="61">
        <v>9</v>
      </c>
      <c r="M45" s="61">
        <v>10</v>
      </c>
      <c r="N45" s="116"/>
      <c r="R45" s="119"/>
      <c r="S45" s="119"/>
      <c r="T45" s="61">
        <v>1</v>
      </c>
      <c r="U45" s="61">
        <v>2</v>
      </c>
      <c r="V45" s="61">
        <v>3</v>
      </c>
      <c r="W45" s="61">
        <v>4</v>
      </c>
      <c r="X45" s="61">
        <v>5</v>
      </c>
      <c r="Y45" s="61">
        <v>6</v>
      </c>
      <c r="Z45" s="61">
        <v>7</v>
      </c>
      <c r="AA45" s="61">
        <v>8</v>
      </c>
      <c r="AB45" s="61">
        <v>9</v>
      </c>
      <c r="AC45" s="61">
        <v>10</v>
      </c>
      <c r="AD45" s="116"/>
      <c r="AG45" s="72"/>
      <c r="AS45" s="125"/>
    </row>
    <row r="46" spans="1:45" ht="15" customHeight="1" x14ac:dyDescent="0.25">
      <c r="B46" s="124" t="s">
        <v>110</v>
      </c>
      <c r="C46" s="61" t="s">
        <v>1</v>
      </c>
      <c r="D46" s="49">
        <f>1-(237/1870)</f>
        <v>0.87326203208556152</v>
      </c>
      <c r="E46" s="49">
        <f>1-(1814/1870)</f>
        <v>2.9946524064171087E-2</v>
      </c>
      <c r="F46" s="49">
        <f>1-(1948/1870)</f>
        <v>-4.1711229946524098E-2</v>
      </c>
      <c r="G46" s="49">
        <f>1-(1822/1870)</f>
        <v>2.5668449197860932E-2</v>
      </c>
      <c r="H46" s="49">
        <f>1-(1933/1870)</f>
        <v>-3.3689839572192515E-2</v>
      </c>
      <c r="I46" s="49">
        <f>1-(1963/1870)</f>
        <v>-4.9732620320855681E-2</v>
      </c>
      <c r="J46" s="49">
        <f>1-(2032/1870)</f>
        <v>-8.6631016042780784E-2</v>
      </c>
      <c r="K46" s="49">
        <f>1-(1949/1870)</f>
        <v>-4.2245989304812825E-2</v>
      </c>
      <c r="L46" s="49">
        <f>1-(2034/1870)</f>
        <v>-8.770053475935824E-2</v>
      </c>
      <c r="M46" s="49">
        <f>1-(2021/1870)</f>
        <v>-8.0748663101604334E-2</v>
      </c>
      <c r="N46" s="50">
        <f>AVERAGE(D46:M46)</f>
        <v>5.0641711229946505E-2</v>
      </c>
      <c r="R46" s="124" t="s">
        <v>110</v>
      </c>
      <c r="S46" s="61" t="s">
        <v>1</v>
      </c>
      <c r="T46" s="51">
        <v>6.7972000000000005E-2</v>
      </c>
      <c r="U46" s="51">
        <v>0.19611999999999999</v>
      </c>
      <c r="V46" s="51">
        <v>0.20626800000000001</v>
      </c>
      <c r="W46" s="51">
        <v>0.20006399999999999</v>
      </c>
      <c r="X46" s="51">
        <v>0.20372799999999999</v>
      </c>
      <c r="Y46" s="51">
        <v>0.205596</v>
      </c>
      <c r="Z46" s="51">
        <v>0.20894399999999999</v>
      </c>
      <c r="AA46" s="51">
        <v>0.20574400000000001</v>
      </c>
      <c r="AB46" s="51">
        <v>0.20954800000000001</v>
      </c>
      <c r="AC46" s="51">
        <v>0.208368</v>
      </c>
      <c r="AD46" s="52">
        <f>AVERAGE(T46:AC46)</f>
        <v>0.19123519999999999</v>
      </c>
      <c r="AG46" s="73"/>
      <c r="AS46" s="75"/>
    </row>
    <row r="47" spans="1:45" x14ac:dyDescent="0.25">
      <c r="B47" s="124"/>
      <c r="C47" s="61" t="s">
        <v>2</v>
      </c>
      <c r="D47" s="49">
        <f>1-(149/1870)</f>
        <v>0.92032085561497323</v>
      </c>
      <c r="E47" s="49">
        <f>1-(1779/1870)</f>
        <v>4.8663101604278114E-2</v>
      </c>
      <c r="F47" s="49">
        <f>1-(1828/1870)</f>
        <v>2.2459893048128343E-2</v>
      </c>
      <c r="G47" s="49">
        <f>1-(1695/1870)</f>
        <v>9.35828877005348E-2</v>
      </c>
      <c r="H47" s="49">
        <f>1-(1757/1870)</f>
        <v>6.0427807486631013E-2</v>
      </c>
      <c r="I47" s="49">
        <f>1-(1759/1870)</f>
        <v>5.9358288770053447E-2</v>
      </c>
      <c r="J47" s="49">
        <f>1-(1998/1870)</f>
        <v>-6.8449197860962485E-2</v>
      </c>
      <c r="K47" s="49">
        <f>1-(1881/1870)</f>
        <v>-5.8823529411764497E-3</v>
      </c>
      <c r="L47" s="49">
        <f>1-(1948/1870)</f>
        <v>-4.1711229946524098E-2</v>
      </c>
      <c r="M47" s="49">
        <f>1-(1816/1870)</f>
        <v>2.8877005347593632E-2</v>
      </c>
      <c r="N47" s="50">
        <f t="shared" ref="N47:N49" si="22">AVERAGE(D47:M47)</f>
        <v>0.11176470588235295</v>
      </c>
      <c r="R47" s="124"/>
      <c r="S47" s="61" t="s">
        <v>2</v>
      </c>
      <c r="T47" s="51">
        <v>4.3167999999999998E-2</v>
      </c>
      <c r="U47" s="51">
        <v>0.17633199999999999</v>
      </c>
      <c r="V47" s="51">
        <v>0.183084</v>
      </c>
      <c r="W47" s="51">
        <v>0.177008</v>
      </c>
      <c r="X47" s="51">
        <v>0.1769</v>
      </c>
      <c r="Y47" s="51">
        <v>0.17679600000000001</v>
      </c>
      <c r="Z47" s="51">
        <v>0.19022800000000001</v>
      </c>
      <c r="AA47" s="51">
        <v>0.18450800000000001</v>
      </c>
      <c r="AB47" s="51">
        <v>0.18845600000000001</v>
      </c>
      <c r="AC47" s="51">
        <v>0.17946400000000001</v>
      </c>
      <c r="AD47" s="52">
        <f t="shared" ref="AD47:AD49" si="23">AVERAGE(T47:AC47)</f>
        <v>0.1675944</v>
      </c>
      <c r="AG47" s="73"/>
      <c r="AS47" s="75"/>
    </row>
    <row r="48" spans="1:45" x14ac:dyDescent="0.25">
      <c r="B48" s="124"/>
      <c r="C48" s="61" t="s">
        <v>3</v>
      </c>
      <c r="D48" s="49">
        <f>1-(91/1870)</f>
        <v>0.95133689839572189</v>
      </c>
      <c r="E48" s="49">
        <f>1-(1761/1870)</f>
        <v>5.8288770053475991E-2</v>
      </c>
      <c r="F48" s="49">
        <f>1-(1590/1870)</f>
        <v>0.14973262032085566</v>
      </c>
      <c r="G48" s="49">
        <f>1-(1487/1870)</f>
        <v>0.20481283422459895</v>
      </c>
      <c r="H48" s="49">
        <f>1-(1457/1870)</f>
        <v>0.220855614973262</v>
      </c>
      <c r="I48" s="49">
        <f>1-(1260/1870)</f>
        <v>0.3262032085561497</v>
      </c>
      <c r="J48" s="49">
        <f>1-(1978/1870)</f>
        <v>-5.7754010695187263E-2</v>
      </c>
      <c r="K48" s="49">
        <f>1-(1726/1870)</f>
        <v>7.7005347593582907E-2</v>
      </c>
      <c r="L48" s="49">
        <f>1-(1922/1870)</f>
        <v>-2.7807486631016065E-2</v>
      </c>
      <c r="M48" s="49">
        <f>1-(1621/1870)</f>
        <v>0.13315508021390376</v>
      </c>
      <c r="N48" s="50">
        <f t="shared" si="22"/>
        <v>0.20358288770053479</v>
      </c>
      <c r="R48" s="124"/>
      <c r="S48" s="61" t="s">
        <v>3</v>
      </c>
      <c r="T48" s="51">
        <v>3.0551999999999999E-2</v>
      </c>
      <c r="U48" s="51">
        <v>0.16975599999999999</v>
      </c>
      <c r="V48" s="51">
        <v>0.16064800000000001</v>
      </c>
      <c r="W48" s="51">
        <v>0.15772</v>
      </c>
      <c r="X48" s="51">
        <v>0.149724</v>
      </c>
      <c r="Y48" s="51">
        <v>0.13320399999999999</v>
      </c>
      <c r="Z48" s="51">
        <v>0.18414800000000001</v>
      </c>
      <c r="AA48" s="51">
        <v>0.16864399999999999</v>
      </c>
      <c r="AB48" s="51">
        <v>0.181924</v>
      </c>
      <c r="AC48" s="51">
        <v>0.1603</v>
      </c>
      <c r="AD48" s="52">
        <f t="shared" si="23"/>
        <v>0.14966200000000002</v>
      </c>
      <c r="AG48" s="73"/>
      <c r="AS48" s="75"/>
    </row>
    <row r="49" spans="2:45" x14ac:dyDescent="0.25">
      <c r="B49" s="124"/>
      <c r="C49" s="61" t="s">
        <v>52</v>
      </c>
      <c r="D49" s="49">
        <f>1-(55/1870)</f>
        <v>0.97058823529411764</v>
      </c>
      <c r="E49" s="49">
        <f>1-(1411/1870)</f>
        <v>0.24545454545454548</v>
      </c>
      <c r="F49" s="49">
        <f>1-(1457/1870)</f>
        <v>0.220855614973262</v>
      </c>
      <c r="G49" s="49">
        <f>1-(1325/1870)</f>
        <v>0.29144385026737973</v>
      </c>
      <c r="H49" s="49">
        <f>1-(1329/1870)</f>
        <v>0.2893048128342246</v>
      </c>
      <c r="I49" s="49">
        <f>1-(1182/1870)</f>
        <v>0.3679144385026738</v>
      </c>
      <c r="J49" s="49">
        <f>1-(1876/1870)</f>
        <v>-3.2085561497325887E-3</v>
      </c>
      <c r="K49" s="49">
        <f>1-(1523/1870)</f>
        <v>0.1855614973262032</v>
      </c>
      <c r="L49" s="49">
        <f>1-(1841/1870)</f>
        <v>1.5508021390374327E-2</v>
      </c>
      <c r="M49" s="49">
        <f>1-(1503/1870)</f>
        <v>0.19625668449197864</v>
      </c>
      <c r="N49" s="50">
        <f t="shared" si="22"/>
        <v>0.27796791443850272</v>
      </c>
      <c r="R49" s="124"/>
      <c r="S49" s="61" t="s">
        <v>52</v>
      </c>
      <c r="T49" s="51">
        <v>2.4604000000000001E-2</v>
      </c>
      <c r="U49" s="51">
        <v>0.14213200000000001</v>
      </c>
      <c r="V49" s="51">
        <v>0.15076400000000001</v>
      </c>
      <c r="W49" s="51">
        <v>0.14680799999999999</v>
      </c>
      <c r="X49" s="51">
        <v>0.14161199999999999</v>
      </c>
      <c r="Y49" s="51">
        <v>0.12817999999999999</v>
      </c>
      <c r="Z49" s="51">
        <v>0.181036</v>
      </c>
      <c r="AA49" s="51">
        <v>0.15559999999999999</v>
      </c>
      <c r="AB49" s="51">
        <v>0.17908399999999999</v>
      </c>
      <c r="AC49" s="51">
        <v>0.151396</v>
      </c>
      <c r="AD49" s="52">
        <f t="shared" si="23"/>
        <v>0.14012160000000001</v>
      </c>
      <c r="AG49" s="73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</row>
    <row r="50" spans="2:45" x14ac:dyDescent="0.25">
      <c r="B50" s="124"/>
      <c r="C50" s="54" t="s">
        <v>51</v>
      </c>
      <c r="D50" s="55" t="s">
        <v>71</v>
      </c>
      <c r="E50" s="55" t="s">
        <v>71</v>
      </c>
      <c r="F50" s="55" t="s">
        <v>71</v>
      </c>
      <c r="G50" s="55" t="s">
        <v>71</v>
      </c>
      <c r="H50" s="55" t="s">
        <v>71</v>
      </c>
      <c r="I50" s="55" t="s">
        <v>71</v>
      </c>
      <c r="J50" s="55" t="s">
        <v>71</v>
      </c>
      <c r="K50" s="55" t="s">
        <v>71</v>
      </c>
      <c r="L50" s="55" t="s">
        <v>71</v>
      </c>
      <c r="M50" s="55" t="s">
        <v>71</v>
      </c>
      <c r="N50" s="55" t="s">
        <v>71</v>
      </c>
      <c r="R50" s="124"/>
      <c r="S50" s="54" t="s">
        <v>51</v>
      </c>
      <c r="T50" s="63" t="s">
        <v>71</v>
      </c>
      <c r="U50" s="63" t="s">
        <v>71</v>
      </c>
      <c r="V50" s="63" t="s">
        <v>71</v>
      </c>
      <c r="W50" s="63" t="s">
        <v>71</v>
      </c>
      <c r="X50" s="63" t="s">
        <v>71</v>
      </c>
      <c r="Y50" s="63" t="s">
        <v>71</v>
      </c>
      <c r="Z50" s="63" t="s">
        <v>71</v>
      </c>
      <c r="AA50" s="63" t="s">
        <v>71</v>
      </c>
      <c r="AB50" s="63" t="s">
        <v>71</v>
      </c>
      <c r="AC50" s="63" t="s">
        <v>71</v>
      </c>
      <c r="AD50" s="63" t="s">
        <v>71</v>
      </c>
      <c r="AG50" s="73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</row>
    <row r="51" spans="2:45" x14ac:dyDescent="0.25">
      <c r="B51" s="124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  <c r="R51" s="124"/>
      <c r="S51" s="54" t="s">
        <v>69</v>
      </c>
      <c r="T51" s="63" t="s">
        <v>71</v>
      </c>
      <c r="U51" s="63" t="s">
        <v>71</v>
      </c>
      <c r="V51" s="63" t="s">
        <v>71</v>
      </c>
      <c r="W51" s="63" t="s">
        <v>71</v>
      </c>
      <c r="X51" s="63" t="s">
        <v>71</v>
      </c>
      <c r="Y51" s="63" t="s">
        <v>71</v>
      </c>
      <c r="Z51" s="63" t="s">
        <v>71</v>
      </c>
      <c r="AA51" s="63" t="s">
        <v>71</v>
      </c>
      <c r="AB51" s="63" t="s">
        <v>71</v>
      </c>
      <c r="AC51" s="63" t="s">
        <v>71</v>
      </c>
      <c r="AD51" s="63" t="s">
        <v>71</v>
      </c>
      <c r="AG51" s="73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</row>
    <row r="56" spans="2:45" x14ac:dyDescent="0.25">
      <c r="AG56" s="123" t="s">
        <v>144</v>
      </c>
      <c r="AH56" s="123"/>
      <c r="AI56" s="123" t="s">
        <v>59</v>
      </c>
      <c r="AJ56" s="123"/>
      <c r="AK56" s="123"/>
      <c r="AL56" s="123"/>
      <c r="AM56" s="123"/>
    </row>
    <row r="57" spans="2:45" x14ac:dyDescent="0.25">
      <c r="AG57" s="123"/>
      <c r="AH57" s="123"/>
      <c r="AI57" s="43" t="s">
        <v>135</v>
      </c>
      <c r="AJ57" s="43" t="s">
        <v>136</v>
      </c>
      <c r="AK57" s="43" t="s">
        <v>137</v>
      </c>
      <c r="AL57" s="43" t="s">
        <v>138</v>
      </c>
      <c r="AM57" s="43" t="s">
        <v>139</v>
      </c>
    </row>
    <row r="58" spans="2:45" x14ac:dyDescent="0.25">
      <c r="AG58" s="123" t="s">
        <v>140</v>
      </c>
      <c r="AH58" s="123"/>
      <c r="AI58" s="43" t="s">
        <v>70</v>
      </c>
      <c r="AJ58" s="43" t="s">
        <v>70</v>
      </c>
      <c r="AK58" s="43" t="s">
        <v>70</v>
      </c>
      <c r="AL58" s="43" t="s">
        <v>70</v>
      </c>
      <c r="AM58" s="43" t="s">
        <v>70</v>
      </c>
    </row>
    <row r="59" spans="2:45" x14ac:dyDescent="0.25">
      <c r="AG59" s="122" t="s">
        <v>141</v>
      </c>
      <c r="AH59" s="122"/>
      <c r="AI59" s="43" t="s">
        <v>70</v>
      </c>
      <c r="AJ59" s="43" t="s">
        <v>70</v>
      </c>
      <c r="AK59" s="43" t="s">
        <v>70</v>
      </c>
      <c r="AL59" s="43" t="s">
        <v>70</v>
      </c>
      <c r="AM59" s="43" t="s">
        <v>70</v>
      </c>
    </row>
    <row r="60" spans="2:45" x14ac:dyDescent="0.25">
      <c r="AG60" s="122" t="s">
        <v>142</v>
      </c>
      <c r="AH60" s="122"/>
      <c r="AI60" s="43" t="s">
        <v>70</v>
      </c>
      <c r="AJ60" s="43" t="s">
        <v>70</v>
      </c>
      <c r="AK60" s="43" t="s">
        <v>70</v>
      </c>
      <c r="AL60" s="43" t="s">
        <v>70</v>
      </c>
      <c r="AM60" s="43" t="s">
        <v>70</v>
      </c>
    </row>
    <row r="61" spans="2:45" x14ac:dyDescent="0.25">
      <c r="AG61" s="122" t="s">
        <v>143</v>
      </c>
      <c r="AH61" s="122"/>
      <c r="AI61" s="43" t="s">
        <v>70</v>
      </c>
      <c r="AJ61" s="43" t="s">
        <v>70</v>
      </c>
      <c r="AK61" s="43" t="s">
        <v>70</v>
      </c>
      <c r="AL61" s="43" t="s">
        <v>70</v>
      </c>
      <c r="AM61" s="43" t="s">
        <v>70</v>
      </c>
    </row>
  </sheetData>
  <mergeCells count="57">
    <mergeCell ref="AP5:AQ5"/>
    <mergeCell ref="AG4:AG5"/>
    <mergeCell ref="AH4:AH5"/>
    <mergeCell ref="AI4:AN4"/>
    <mergeCell ref="AG14:AG15"/>
    <mergeCell ref="AH14:AH15"/>
    <mergeCell ref="AI14:AN14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N24:N25"/>
    <mergeCell ref="B26:B31"/>
    <mergeCell ref="B34:C35"/>
    <mergeCell ref="D34:M34"/>
    <mergeCell ref="N34:N3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T44:AC44"/>
    <mergeCell ref="AD44:AD45"/>
    <mergeCell ref="R46:R51"/>
    <mergeCell ref="B44:C45"/>
    <mergeCell ref="D44:M44"/>
    <mergeCell ref="N44:N45"/>
    <mergeCell ref="B46:B51"/>
    <mergeCell ref="R44:S45"/>
    <mergeCell ref="AZ14:BE14"/>
    <mergeCell ref="AZ24:BE24"/>
    <mergeCell ref="AG61:AH61"/>
    <mergeCell ref="AG56:AH57"/>
    <mergeCell ref="AG58:AH58"/>
    <mergeCell ref="AI56:AM56"/>
    <mergeCell ref="AG59:AH59"/>
    <mergeCell ref="AG60:AH60"/>
    <mergeCell ref="AS44:AS45"/>
    <mergeCell ref="AP6:AP15"/>
  </mergeCells>
  <pageMargins left="0.7" right="0.7" top="0.75" bottom="0.75" header="0.3" footer="0.3"/>
  <ignoredErrors>
    <ignoredError sqref="E6:E7 D7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51"/>
  <sheetViews>
    <sheetView topLeftCell="A19" zoomScale="40" zoomScaleNormal="40" workbookViewId="0">
      <selection activeCell="Q45" sqref="Q45"/>
    </sheetView>
  </sheetViews>
  <sheetFormatPr defaultRowHeight="15" x14ac:dyDescent="0.25"/>
  <sheetData>
    <row r="4" spans="2:24" x14ac:dyDescent="0.25">
      <c r="B4" s="119" t="s">
        <v>120</v>
      </c>
      <c r="C4" s="119"/>
      <c r="D4" s="120" t="s">
        <v>100</v>
      </c>
      <c r="E4" s="120"/>
      <c r="F4" s="120"/>
      <c r="G4" s="120"/>
      <c r="H4" s="120"/>
      <c r="I4" s="120"/>
      <c r="J4" s="120"/>
      <c r="K4" s="120"/>
      <c r="L4" s="120"/>
      <c r="M4" s="120"/>
      <c r="N4" s="116" t="s">
        <v>105</v>
      </c>
      <c r="Q4" s="116" t="s">
        <v>59</v>
      </c>
      <c r="R4" s="120" t="s">
        <v>109</v>
      </c>
      <c r="S4" s="120" t="s">
        <v>110</v>
      </c>
      <c r="T4" s="120"/>
      <c r="U4" s="120"/>
      <c r="V4" s="120"/>
      <c r="W4" s="120"/>
      <c r="X4" s="120"/>
    </row>
    <row r="5" spans="2:24" ht="30" customHeight="1" x14ac:dyDescent="0.25">
      <c r="B5" s="119"/>
      <c r="C5" s="119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116"/>
      <c r="Q5" s="116"/>
      <c r="R5" s="120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24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24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24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gagal</v>
      </c>
    </row>
    <row r="9" spans="2:24" x14ac:dyDescent="0.25">
      <c r="B9" s="124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gagal</v>
      </c>
    </row>
    <row r="10" spans="2:24" x14ac:dyDescent="0.25">
      <c r="B10" s="124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  <c r="Q10" s="62">
        <v>1870</v>
      </c>
      <c r="R10" s="62" t="s">
        <v>107</v>
      </c>
      <c r="S10" s="43">
        <f>N46</f>
        <v>6.6589200000000001E-2</v>
      </c>
      <c r="T10" s="43">
        <f>N47</f>
        <v>6.4134799999999992E-2</v>
      </c>
      <c r="U10" s="43">
        <f>N48</f>
        <v>5.9675599999999995E-2</v>
      </c>
      <c r="V10" s="43">
        <f>N49</f>
        <v>5.5481200000000008E-2</v>
      </c>
      <c r="W10" s="54" t="str">
        <f>N50</f>
        <v>gagal</v>
      </c>
      <c r="X10" s="64" t="str">
        <f>N51</f>
        <v>gagal</v>
      </c>
    </row>
    <row r="11" spans="2:24" x14ac:dyDescent="0.25">
      <c r="B11" s="124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119" t="s">
        <v>121</v>
      </c>
      <c r="C14" s="119"/>
      <c r="D14" s="120" t="s">
        <v>100</v>
      </c>
      <c r="E14" s="120"/>
      <c r="F14" s="120"/>
      <c r="G14" s="120"/>
      <c r="H14" s="120"/>
      <c r="I14" s="120"/>
      <c r="J14" s="120"/>
      <c r="K14" s="120"/>
      <c r="L14" s="120"/>
      <c r="M14" s="120"/>
      <c r="N14" s="116" t="s">
        <v>105</v>
      </c>
    </row>
    <row r="15" spans="2:24" ht="30.75" customHeight="1" x14ac:dyDescent="0.25">
      <c r="B15" s="119"/>
      <c r="C15" s="119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116"/>
    </row>
    <row r="16" spans="2:24" x14ac:dyDescent="0.25">
      <c r="B16" s="124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24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24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24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24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24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119" t="s">
        <v>122</v>
      </c>
      <c r="C24" s="119"/>
      <c r="D24" s="120" t="s">
        <v>100</v>
      </c>
      <c r="E24" s="120"/>
      <c r="F24" s="120"/>
      <c r="G24" s="120"/>
      <c r="H24" s="120"/>
      <c r="I24" s="120"/>
      <c r="J24" s="120"/>
      <c r="K24" s="120"/>
      <c r="L24" s="120"/>
      <c r="M24" s="120"/>
      <c r="N24" s="116" t="s">
        <v>105</v>
      </c>
    </row>
    <row r="25" spans="2:14" ht="30.75" customHeight="1" x14ac:dyDescent="0.25">
      <c r="B25" s="119"/>
      <c r="C25" s="119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116"/>
    </row>
    <row r="26" spans="2:14" x14ac:dyDescent="0.25">
      <c r="B26" s="124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24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24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24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24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24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</row>
    <row r="34" spans="2:14" x14ac:dyDescent="0.25">
      <c r="B34" s="119" t="s">
        <v>123</v>
      </c>
      <c r="C34" s="119"/>
      <c r="D34" s="120" t="s">
        <v>100</v>
      </c>
      <c r="E34" s="120"/>
      <c r="F34" s="120"/>
      <c r="G34" s="120"/>
      <c r="H34" s="120"/>
      <c r="I34" s="120"/>
      <c r="J34" s="120"/>
      <c r="K34" s="120"/>
      <c r="L34" s="120"/>
      <c r="M34" s="120"/>
      <c r="N34" s="116" t="s">
        <v>105</v>
      </c>
    </row>
    <row r="35" spans="2:14" ht="33" customHeight="1" x14ac:dyDescent="0.25">
      <c r="B35" s="119"/>
      <c r="C35" s="119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116"/>
    </row>
    <row r="36" spans="2:14" x14ac:dyDescent="0.25">
      <c r="B36" s="124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24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39" si="3">AVERAGE(D37:M37)</f>
        <v>4.45184E-2</v>
      </c>
    </row>
    <row r="38" spans="2:14" x14ac:dyDescent="0.25">
      <c r="B38" s="124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24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24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24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</row>
    <row r="44" spans="2:14" x14ac:dyDescent="0.25">
      <c r="B44" s="119" t="s">
        <v>126</v>
      </c>
      <c r="C44" s="119"/>
      <c r="D44" s="120" t="s">
        <v>100</v>
      </c>
      <c r="E44" s="120"/>
      <c r="F44" s="120"/>
      <c r="G44" s="120"/>
      <c r="H44" s="120"/>
      <c r="I44" s="120"/>
      <c r="J44" s="120"/>
      <c r="K44" s="120"/>
      <c r="L44" s="120"/>
      <c r="M44" s="120"/>
      <c r="N44" s="116" t="s">
        <v>105</v>
      </c>
    </row>
    <row r="45" spans="2:14" ht="34.5" customHeight="1" x14ac:dyDescent="0.25">
      <c r="B45" s="119"/>
      <c r="C45" s="119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2">
        <v>7</v>
      </c>
      <c r="K45" s="62">
        <v>8</v>
      </c>
      <c r="L45" s="62">
        <v>9</v>
      </c>
      <c r="M45" s="62">
        <v>10</v>
      </c>
      <c r="N45" s="116"/>
    </row>
    <row r="46" spans="2:14" x14ac:dyDescent="0.25">
      <c r="B46" s="124" t="s">
        <v>110</v>
      </c>
      <c r="C46" s="62" t="s">
        <v>1</v>
      </c>
      <c r="D46" s="51">
        <v>2.2915999999999999E-2</v>
      </c>
      <c r="E46" s="51">
        <v>6.8040000000000003E-2</v>
      </c>
      <c r="F46" s="51">
        <v>7.1952000000000002E-2</v>
      </c>
      <c r="G46" s="51">
        <v>6.9311999999999999E-2</v>
      </c>
      <c r="H46" s="51">
        <v>7.0875999999999995E-2</v>
      </c>
      <c r="I46" s="51">
        <v>7.1643999999999999E-2</v>
      </c>
      <c r="J46" s="51">
        <v>7.3064000000000004E-2</v>
      </c>
      <c r="K46" s="51">
        <v>7.1908E-2</v>
      </c>
      <c r="L46" s="51">
        <v>7.3211999999999999E-2</v>
      </c>
      <c r="M46" s="51">
        <v>7.2968000000000005E-2</v>
      </c>
      <c r="N46" s="52">
        <f>AVERAGE(D46:M46)</f>
        <v>6.6589200000000001E-2</v>
      </c>
    </row>
    <row r="47" spans="2:14" x14ac:dyDescent="0.25">
      <c r="B47" s="124"/>
      <c r="C47" s="62" t="s">
        <v>2</v>
      </c>
      <c r="D47" s="51">
        <v>1.6948000000000001E-2</v>
      </c>
      <c r="E47" s="51">
        <v>6.7447999999999994E-2</v>
      </c>
      <c r="F47" s="51">
        <v>6.9956000000000004E-2</v>
      </c>
      <c r="G47" s="51">
        <v>6.7047999999999996E-2</v>
      </c>
      <c r="H47" s="51">
        <v>6.7267999999999994E-2</v>
      </c>
      <c r="I47" s="51">
        <v>6.7192000000000002E-2</v>
      </c>
      <c r="J47" s="51">
        <v>7.3027999999999996E-2</v>
      </c>
      <c r="K47" s="51">
        <v>7.1136000000000005E-2</v>
      </c>
      <c r="L47" s="51">
        <v>7.2344000000000006E-2</v>
      </c>
      <c r="M47" s="51">
        <v>6.898E-2</v>
      </c>
      <c r="N47" s="52">
        <f t="shared" ref="N47:N49" si="4">AVERAGE(D47:M47)</f>
        <v>6.4134799999999992E-2</v>
      </c>
    </row>
    <row r="48" spans="2:14" x14ac:dyDescent="0.25">
      <c r="B48" s="124"/>
      <c r="C48" s="62" t="s">
        <v>3</v>
      </c>
      <c r="D48" s="51">
        <v>1.3716000000000001E-2</v>
      </c>
      <c r="E48" s="51">
        <v>6.7488000000000006E-2</v>
      </c>
      <c r="F48" s="51">
        <v>6.3747999999999999E-2</v>
      </c>
      <c r="G48" s="51">
        <v>6.2019999999999999E-2</v>
      </c>
      <c r="H48" s="51">
        <v>5.8979999999999998E-2</v>
      </c>
      <c r="I48" s="51">
        <v>5.3052000000000002E-2</v>
      </c>
      <c r="J48" s="51">
        <v>7.3368000000000003E-2</v>
      </c>
      <c r="K48" s="51">
        <v>6.7627999999999994E-2</v>
      </c>
      <c r="L48" s="51">
        <v>7.2576000000000002E-2</v>
      </c>
      <c r="M48" s="51">
        <v>6.4180000000000001E-2</v>
      </c>
      <c r="N48" s="52">
        <f t="shared" si="4"/>
        <v>5.9675599999999995E-2</v>
      </c>
    </row>
    <row r="49" spans="2:14" x14ac:dyDescent="0.25">
      <c r="B49" s="124"/>
      <c r="C49" s="62" t="s">
        <v>52</v>
      </c>
      <c r="D49" s="51">
        <v>1.0972000000000001E-2</v>
      </c>
      <c r="E49" s="51">
        <v>5.6604000000000002E-2</v>
      </c>
      <c r="F49" s="51">
        <v>5.9596000000000003E-2</v>
      </c>
      <c r="G49" s="51">
        <v>5.6564000000000003E-2</v>
      </c>
      <c r="H49" s="51">
        <v>5.5104E-2</v>
      </c>
      <c r="I49" s="51">
        <v>5.058E-2</v>
      </c>
      <c r="J49" s="51">
        <v>7.1548E-2</v>
      </c>
      <c r="K49" s="51">
        <v>6.2212000000000003E-2</v>
      </c>
      <c r="L49" s="51">
        <v>7.1071999999999996E-2</v>
      </c>
      <c r="M49" s="51">
        <v>6.0560000000000003E-2</v>
      </c>
      <c r="N49" s="52">
        <f t="shared" si="4"/>
        <v>5.5481200000000008E-2</v>
      </c>
    </row>
    <row r="50" spans="2:14" x14ac:dyDescent="0.25">
      <c r="B50" s="124"/>
      <c r="C50" s="54" t="s">
        <v>51</v>
      </c>
      <c r="D50" s="63" t="s">
        <v>71</v>
      </c>
      <c r="E50" s="63" t="s">
        <v>71</v>
      </c>
      <c r="F50" s="63" t="s">
        <v>71</v>
      </c>
      <c r="G50" s="63" t="s">
        <v>71</v>
      </c>
      <c r="H50" s="63" t="s">
        <v>71</v>
      </c>
      <c r="I50" s="63" t="s">
        <v>71</v>
      </c>
      <c r="J50" s="63" t="s">
        <v>71</v>
      </c>
      <c r="K50" s="63" t="s">
        <v>71</v>
      </c>
      <c r="L50" s="63" t="s">
        <v>71</v>
      </c>
      <c r="M50" s="63" t="s">
        <v>71</v>
      </c>
      <c r="N50" s="63" t="s">
        <v>71</v>
      </c>
    </row>
    <row r="51" spans="2:14" x14ac:dyDescent="0.25">
      <c r="B51" s="124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</row>
  </sheetData>
  <mergeCells count="23">
    <mergeCell ref="B44:C45"/>
    <mergeCell ref="D44:M44"/>
    <mergeCell ref="N44:N45"/>
    <mergeCell ref="B46:B51"/>
    <mergeCell ref="Q4:Q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  <mergeCell ref="D34:M34"/>
    <mergeCell ref="N34:N35"/>
    <mergeCell ref="R4:R5"/>
    <mergeCell ref="S4:X4"/>
    <mergeCell ref="B4:C5"/>
    <mergeCell ref="D4:M4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zoomScale="40" zoomScaleNormal="40" workbookViewId="0">
      <selection activeCell="U7" sqref="U7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29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30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29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31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27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31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27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32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120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33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120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34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28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34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28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35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36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37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37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38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28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28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28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28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29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29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27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27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120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120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28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28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L8:L11"/>
    <mergeCell ref="L12:L15"/>
    <mergeCell ref="L16:L19"/>
    <mergeCell ref="L20:L23"/>
    <mergeCell ref="B31:B32"/>
    <mergeCell ref="B33:B34"/>
    <mergeCell ref="B35:B36"/>
    <mergeCell ref="B37:B38"/>
    <mergeCell ref="B8:B9"/>
    <mergeCell ref="B10:B11"/>
    <mergeCell ref="B12:B13"/>
    <mergeCell ref="B14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zoomScale="55" zoomScaleNormal="55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39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39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39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39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39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39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39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39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39"/>
      <c r="B16" s="33">
        <v>980</v>
      </c>
      <c r="C16" s="1"/>
      <c r="D16" s="1"/>
      <c r="E16" s="1"/>
      <c r="F16" s="1"/>
      <c r="G16" s="1"/>
      <c r="H16" s="5"/>
      <c r="K16" s="140" t="s">
        <v>74</v>
      </c>
      <c r="L16" s="140"/>
      <c r="M16" s="140"/>
      <c r="P16" s="11" t="s">
        <v>80</v>
      </c>
      <c r="Q16" s="11" t="s">
        <v>81</v>
      </c>
      <c r="R16" s="11" t="s">
        <v>82</v>
      </c>
    </row>
    <row r="17" spans="1:18" x14ac:dyDescent="0.25">
      <c r="A17" s="139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39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39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Static Buffer</vt:lpstr>
      <vt:lpstr>Dinamic Buffer</vt:lpstr>
      <vt:lpstr>Akurasi Single hop</vt:lpstr>
      <vt:lpstr>Akurasi Multi hop</vt:lpstr>
      <vt:lpstr>Efektifitas</vt:lpstr>
      <vt:lpstr>Waktu Dekompresi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2018-07-26T10:04:18Z</dcterms:modified>
</cp:coreProperties>
</file>