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mc:AlternateContent xmlns:mc="http://schemas.openxmlformats.org/markup-compatibility/2006">
    <mc:Choice Requires="x15">
      <x15ac:absPath xmlns:x15ac="http://schemas.microsoft.com/office/spreadsheetml/2010/11/ac" url="C:\Users\gkago\Documents\2023 Quarterly Claims Payment Statistics\Q2 2023 Claims Payment Report\"/>
    </mc:Choice>
  </mc:AlternateContent>
  <xr:revisionPtr revIDLastSave="0" documentId="8_{B28357AE-AF2F-4073-A8AF-D2EF58C1B7E5}" xr6:coauthVersionLast="47" xr6:coauthVersionMax="47" xr10:uidLastSave="{00000000-0000-0000-0000-000000000000}"/>
  <workbookProtection workbookAlgorithmName="SHA-512" workbookHashValue="8WOERP4co5nwhPYBm1hpF/cKo05iRKdb5n6UEnK7eg+NxB/9xaouubiCsuT0F00BJUIFQahr8U/Oe15A+gN1VA==" workbookSaltValue="F7O06EMb8a6oojywPB1ocQ==" workbookSpinCount="100000" lockStructure="1"/>
  <bookViews>
    <workbookView xWindow="-110" yWindow="-110" windowWidth="19420" windowHeight="10420" tabRatio="785" activeTab="10" xr2:uid="{00000000-000D-0000-FFFF-FFFF00000000}"/>
  </bookViews>
  <sheets>
    <sheet name="Details" sheetId="1" r:id="rId1"/>
    <sheet name="Disclaimer" sheetId="2" r:id="rId2"/>
    <sheet name="3 months Appendix 1 data " sheetId="21" state="hidden" r:id="rId3"/>
    <sheet name="Appendix 1" sheetId="9" r:id="rId4"/>
    <sheet name="Appendix 2" sheetId="18" r:id="rId5"/>
    <sheet name="3 months Appendix 3 data" sheetId="22" state="hidden" r:id="rId6"/>
    <sheet name="Appendix 3" sheetId="10" r:id="rId7"/>
    <sheet name="Appendix 4" sheetId="19" r:id="rId8"/>
    <sheet name="3 months Appendix 8 data" sheetId="23" state="hidden" r:id="rId9"/>
    <sheet name="Appendix 5" sheetId="6" r:id="rId10"/>
    <sheet name="Appendix 6 " sheetId="20" r:id="rId11"/>
    <sheet name="Sheet1" sheetId="24" state="hidden" r:id="rId12"/>
    <sheet name="iv" sheetId="11" state="hidden" r:id="rId13"/>
    <sheet name="v" sheetId="15" state="hidden" r:id="rId14"/>
    <sheet name="vi" sheetId="16" state="hidden" r:id="rId15"/>
    <sheet name="Appendix 7" sheetId="17" state="hidden" r:id="rId16"/>
  </sheets>
  <externalReferences>
    <externalReference r:id="rId17"/>
  </externalReferences>
  <definedNames>
    <definedName name="_xlnm._FilterDatabase" localSheetId="9" hidden="1">'Appendix 5'!$D$4:$G$31</definedName>
    <definedName name="_xlnm._FilterDatabase" localSheetId="10" hidden="1">'Appendix 6 '!$D$4:$G$31</definedName>
    <definedName name="month">[1]Guide!$B$4</definedName>
    <definedName name="year">[1]Guide!$B$5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19" l="1"/>
  <c r="F41" i="10"/>
  <c r="E35" i="24" l="1"/>
  <c r="E34" i="24"/>
  <c r="E33" i="24"/>
  <c r="E32" i="24"/>
  <c r="E31" i="24"/>
  <c r="E30" i="24"/>
  <c r="E26" i="24"/>
  <c r="E25" i="24"/>
  <c r="E24" i="24"/>
  <c r="E23" i="24"/>
  <c r="E22" i="24"/>
  <c r="E21" i="24"/>
  <c r="E17" i="24"/>
  <c r="E16" i="24"/>
  <c r="E15" i="24"/>
  <c r="E14" i="24"/>
  <c r="E13" i="24"/>
  <c r="E12" i="24"/>
  <c r="E8" i="24"/>
  <c r="E7" i="24"/>
  <c r="E6" i="24"/>
  <c r="E5" i="24"/>
  <c r="E4" i="24"/>
  <c r="E3" i="24"/>
  <c r="S8" i="16" l="1"/>
  <c r="T8" i="16"/>
  <c r="S9" i="16"/>
  <c r="T9" i="16"/>
  <c r="S10" i="16"/>
  <c r="T10" i="16"/>
  <c r="S11" i="16"/>
  <c r="T11" i="16"/>
  <c r="S12" i="16"/>
  <c r="T12" i="16"/>
  <c r="S13" i="16"/>
  <c r="T13" i="16"/>
  <c r="S14" i="16"/>
  <c r="T14" i="16"/>
  <c r="S15" i="16"/>
  <c r="T15" i="16"/>
  <c r="S16" i="16"/>
  <c r="T16" i="16"/>
  <c r="S17" i="16"/>
  <c r="T17" i="16"/>
  <c r="S18" i="16"/>
  <c r="T18" i="16"/>
  <c r="S19" i="16"/>
  <c r="T19" i="16"/>
  <c r="S20" i="16"/>
  <c r="T20" i="16"/>
  <c r="S21" i="16"/>
  <c r="T21" i="16"/>
  <c r="S22" i="16"/>
  <c r="T22" i="16"/>
  <c r="S23" i="16"/>
  <c r="T23" i="16"/>
  <c r="S24" i="16"/>
  <c r="T24" i="16"/>
  <c r="S25" i="16"/>
  <c r="T25" i="16"/>
  <c r="S26" i="16"/>
  <c r="T26" i="16"/>
  <c r="S27" i="16"/>
  <c r="T27" i="16"/>
  <c r="S28" i="16"/>
  <c r="T28" i="16"/>
  <c r="S29" i="16"/>
  <c r="T29" i="16"/>
  <c r="S30" i="16"/>
  <c r="T30" i="16"/>
  <c r="S31" i="16"/>
  <c r="T31" i="16"/>
  <c r="S32" i="16"/>
  <c r="T32" i="16"/>
  <c r="S33" i="16"/>
  <c r="T33" i="16"/>
  <c r="S34" i="16"/>
  <c r="T34" i="16"/>
  <c r="S35" i="16"/>
  <c r="T35" i="16"/>
  <c r="S36" i="16"/>
  <c r="T36" i="16"/>
  <c r="S37" i="16"/>
  <c r="T37" i="16"/>
  <c r="S38" i="16"/>
  <c r="T38" i="16"/>
  <c r="S39" i="16"/>
  <c r="T39" i="16"/>
  <c r="S40" i="16"/>
  <c r="T40" i="16"/>
  <c r="S41" i="16"/>
  <c r="T41" i="16"/>
  <c r="S42" i="16"/>
  <c r="T42" i="16"/>
  <c r="T7" i="16"/>
  <c r="S7" i="16"/>
  <c r="T8" i="17"/>
  <c r="T9" i="17"/>
  <c r="T10" i="17"/>
  <c r="T11" i="17"/>
  <c r="T12" i="17"/>
  <c r="T13" i="17"/>
  <c r="T14" i="17"/>
  <c r="T15" i="17"/>
  <c r="T16" i="17"/>
  <c r="T17" i="17"/>
  <c r="T18" i="17"/>
  <c r="T19" i="17"/>
  <c r="T20" i="17"/>
  <c r="T21" i="17"/>
  <c r="T22" i="17"/>
  <c r="T23" i="17"/>
  <c r="T24" i="17"/>
  <c r="T25" i="17"/>
  <c r="T26" i="17"/>
  <c r="T27" i="17"/>
  <c r="T28" i="17"/>
  <c r="T29" i="17"/>
  <c r="T30" i="17"/>
  <c r="T31" i="17"/>
  <c r="T7" i="17"/>
  <c r="S8" i="17"/>
  <c r="S9" i="17"/>
  <c r="S10" i="17"/>
  <c r="S11" i="17"/>
  <c r="S12" i="17"/>
  <c r="S13" i="17"/>
  <c r="S14" i="17"/>
  <c r="S15" i="17"/>
  <c r="S16" i="17"/>
  <c r="S17" i="17"/>
  <c r="S18" i="17"/>
  <c r="S19" i="17"/>
  <c r="S20" i="17"/>
  <c r="S21" i="17"/>
  <c r="S22" i="17"/>
  <c r="S23" i="17"/>
  <c r="S24" i="17"/>
  <c r="S25" i="17"/>
  <c r="S26" i="17"/>
  <c r="S27" i="17"/>
  <c r="S28" i="17"/>
  <c r="S29" i="17"/>
  <c r="S30" i="17"/>
  <c r="S31" i="17"/>
  <c r="S7" i="17"/>
  <c r="L7" i="15"/>
  <c r="C8" i="15"/>
  <c r="C9" i="15" s="1"/>
  <c r="C10" i="15" s="1"/>
  <c r="C11" i="15" s="1"/>
  <c r="C12" i="15" s="1"/>
  <c r="C13" i="15" s="1"/>
  <c r="C14" i="15" s="1"/>
  <c r="C15" i="15" s="1"/>
  <c r="C16" i="15" s="1"/>
  <c r="C17" i="15" s="1"/>
  <c r="C18" i="15" s="1"/>
  <c r="C19" i="15" s="1"/>
  <c r="C20" i="15" s="1"/>
  <c r="C21" i="15" s="1"/>
  <c r="C22" i="15" s="1"/>
  <c r="C23" i="15" s="1"/>
  <c r="C24" i="15" s="1"/>
  <c r="C25" i="15" s="1"/>
  <c r="C26" i="15" s="1"/>
  <c r="C27" i="15" s="1"/>
  <c r="C28" i="15" s="1"/>
  <c r="C29" i="15" s="1"/>
  <c r="C30" i="15" s="1"/>
  <c r="C31" i="15" s="1"/>
  <c r="C3" i="11" l="1"/>
  <c r="C3" i="17"/>
  <c r="C24" i="17"/>
  <c r="C25" i="17" s="1"/>
  <c r="C26" i="17" s="1"/>
  <c r="C27" i="17" s="1"/>
  <c r="C28" i="17" s="1"/>
  <c r="C29" i="17" s="1"/>
  <c r="C30" i="17" s="1"/>
  <c r="C31" i="17" s="1"/>
  <c r="C8" i="17"/>
  <c r="C9" i="17" s="1"/>
  <c r="C10" i="17" s="1"/>
  <c r="C11" i="17" s="1"/>
  <c r="C12" i="17" s="1"/>
  <c r="C13" i="17" s="1"/>
  <c r="C14" i="17" s="1"/>
  <c r="C15" i="17" s="1"/>
  <c r="C16" i="17" s="1"/>
  <c r="C17" i="17" s="1"/>
  <c r="C18" i="17" s="1"/>
  <c r="C19" i="17" s="1"/>
  <c r="C20" i="17" s="1"/>
  <c r="C21" i="17" s="1"/>
  <c r="C22" i="17" s="1"/>
  <c r="C23" i="17" s="1"/>
  <c r="C3" i="16"/>
  <c r="C8" i="16"/>
  <c r="C9" i="16" s="1"/>
  <c r="C10" i="16" s="1"/>
  <c r="C11" i="16" s="1"/>
  <c r="C12" i="16" s="1"/>
  <c r="C13" i="16" s="1"/>
  <c r="C14" i="16" s="1"/>
  <c r="C15" i="16" s="1"/>
  <c r="C16" i="16" s="1"/>
  <c r="C17" i="16" s="1"/>
  <c r="C18" i="16" s="1"/>
  <c r="C19" i="16" s="1"/>
  <c r="C20" i="16" s="1"/>
  <c r="C21" i="16" s="1"/>
  <c r="C22" i="16" s="1"/>
  <c r="C23" i="16" s="1"/>
  <c r="C24" i="16" s="1"/>
  <c r="C25" i="16" s="1"/>
  <c r="C26" i="16" s="1"/>
  <c r="C27" i="16" s="1"/>
  <c r="C28" i="16" s="1"/>
  <c r="C29" i="16" s="1"/>
  <c r="C30" i="16" s="1"/>
  <c r="C31" i="16" s="1"/>
  <c r="C32" i="16" s="1"/>
  <c r="C33" i="16" s="1"/>
  <c r="C34" i="16" s="1"/>
  <c r="C35" i="16" s="1"/>
  <c r="C36" i="16" s="1"/>
  <c r="C37" i="16" s="1"/>
  <c r="C38" i="16" s="1"/>
  <c r="C39" i="16" s="1"/>
  <c r="C40" i="16" s="1"/>
  <c r="C41" i="16" s="1"/>
  <c r="C42" i="16" s="1"/>
  <c r="D8" i="20" l="1"/>
  <c r="E8" i="20"/>
  <c r="F8" i="20"/>
  <c r="G8" i="20"/>
  <c r="H8" i="20"/>
  <c r="I8" i="20"/>
  <c r="J8" i="20"/>
  <c r="D9" i="20"/>
  <c r="E9" i="20"/>
  <c r="F9" i="20"/>
  <c r="G9" i="20"/>
  <c r="H9" i="20"/>
  <c r="I9" i="20"/>
  <c r="J9" i="20"/>
  <c r="D10" i="20"/>
  <c r="E10" i="20"/>
  <c r="F10" i="20"/>
  <c r="G10" i="20"/>
  <c r="H10" i="20"/>
  <c r="I10" i="20"/>
  <c r="J10" i="20"/>
  <c r="D11" i="20"/>
  <c r="E11" i="20"/>
  <c r="F11" i="20"/>
  <c r="G11" i="20"/>
  <c r="H11" i="20"/>
  <c r="I11" i="20"/>
  <c r="J11" i="20"/>
  <c r="D12" i="20"/>
  <c r="E12" i="20"/>
  <c r="F12" i="20"/>
  <c r="G12" i="20"/>
  <c r="H12" i="20"/>
  <c r="I12" i="20"/>
  <c r="J12" i="20"/>
  <c r="D13" i="20"/>
  <c r="E13" i="20"/>
  <c r="F13" i="20"/>
  <c r="G13" i="20"/>
  <c r="H13" i="20"/>
  <c r="I13" i="20"/>
  <c r="J13" i="20"/>
  <c r="D14" i="20"/>
  <c r="E14" i="20"/>
  <c r="F14" i="20"/>
  <c r="G14" i="20"/>
  <c r="H14" i="20"/>
  <c r="I14" i="20"/>
  <c r="J14" i="20"/>
  <c r="D15" i="20"/>
  <c r="E15" i="20"/>
  <c r="F15" i="20"/>
  <c r="G15" i="20"/>
  <c r="H15" i="20"/>
  <c r="I15" i="20"/>
  <c r="J15" i="20"/>
  <c r="D16" i="20"/>
  <c r="E16" i="20"/>
  <c r="F16" i="20"/>
  <c r="G16" i="20"/>
  <c r="H16" i="20"/>
  <c r="I16" i="20"/>
  <c r="J16" i="20"/>
  <c r="D17" i="20"/>
  <c r="E17" i="20"/>
  <c r="F17" i="20"/>
  <c r="G17" i="20"/>
  <c r="H17" i="20"/>
  <c r="I17" i="20"/>
  <c r="J17" i="20"/>
  <c r="D18" i="20"/>
  <c r="E18" i="20"/>
  <c r="F18" i="20"/>
  <c r="G18" i="20"/>
  <c r="H18" i="20"/>
  <c r="I18" i="20"/>
  <c r="J18" i="20"/>
  <c r="D19" i="20"/>
  <c r="E19" i="20"/>
  <c r="F19" i="20"/>
  <c r="G19" i="20"/>
  <c r="H19" i="20"/>
  <c r="I19" i="20"/>
  <c r="J19" i="20"/>
  <c r="D20" i="20"/>
  <c r="E20" i="20"/>
  <c r="F20" i="20"/>
  <c r="G20" i="20"/>
  <c r="H20" i="20"/>
  <c r="I20" i="20"/>
  <c r="J20" i="20"/>
  <c r="D21" i="20"/>
  <c r="E21" i="20"/>
  <c r="F21" i="20"/>
  <c r="G21" i="20"/>
  <c r="H21" i="20"/>
  <c r="I21" i="20"/>
  <c r="J21" i="20"/>
  <c r="D22" i="20"/>
  <c r="E22" i="20"/>
  <c r="F22" i="20"/>
  <c r="G22" i="20"/>
  <c r="H22" i="20"/>
  <c r="I22" i="20"/>
  <c r="J22" i="20"/>
  <c r="D23" i="20"/>
  <c r="E23" i="20"/>
  <c r="F23" i="20"/>
  <c r="G23" i="20"/>
  <c r="H23" i="20"/>
  <c r="I23" i="20"/>
  <c r="J23" i="20"/>
  <c r="D24" i="20"/>
  <c r="E24" i="20"/>
  <c r="F24" i="20"/>
  <c r="G24" i="20"/>
  <c r="H24" i="20"/>
  <c r="I24" i="20"/>
  <c r="J24" i="20"/>
  <c r="D25" i="20"/>
  <c r="E25" i="20"/>
  <c r="F25" i="20"/>
  <c r="G25" i="20"/>
  <c r="H25" i="20"/>
  <c r="I25" i="20"/>
  <c r="J25" i="20"/>
  <c r="D26" i="20"/>
  <c r="E26" i="20"/>
  <c r="F26" i="20"/>
  <c r="G26" i="20"/>
  <c r="H26" i="20"/>
  <c r="I26" i="20"/>
  <c r="J26" i="20"/>
  <c r="D27" i="20"/>
  <c r="E27" i="20"/>
  <c r="F27" i="20"/>
  <c r="G27" i="20"/>
  <c r="H27" i="20"/>
  <c r="I27" i="20"/>
  <c r="J27" i="20"/>
  <c r="D28" i="20"/>
  <c r="E28" i="20"/>
  <c r="F28" i="20"/>
  <c r="G28" i="20"/>
  <c r="H28" i="20"/>
  <c r="I28" i="20"/>
  <c r="J28" i="20"/>
  <c r="D29" i="20"/>
  <c r="E29" i="20"/>
  <c r="F29" i="20"/>
  <c r="G29" i="20"/>
  <c r="H29" i="20"/>
  <c r="I29" i="20"/>
  <c r="J29" i="20"/>
  <c r="D30" i="20"/>
  <c r="E30" i="20"/>
  <c r="F30" i="20"/>
  <c r="G30" i="20"/>
  <c r="H30" i="20"/>
  <c r="I30" i="20"/>
  <c r="J30" i="20"/>
  <c r="D31" i="20"/>
  <c r="E31" i="20"/>
  <c r="F31" i="20"/>
  <c r="G31" i="20"/>
  <c r="H31" i="20"/>
  <c r="I31" i="20"/>
  <c r="J31" i="20"/>
  <c r="J7" i="20"/>
  <c r="I7" i="20"/>
  <c r="H7" i="20"/>
  <c r="G7" i="20"/>
  <c r="F7" i="20"/>
  <c r="E7" i="20"/>
  <c r="D7" i="20"/>
  <c r="D8" i="6"/>
  <c r="E8" i="6"/>
  <c r="F8" i="6"/>
  <c r="G8" i="6"/>
  <c r="H8" i="6"/>
  <c r="I8" i="6"/>
  <c r="J8" i="6"/>
  <c r="D9" i="6"/>
  <c r="E9" i="6"/>
  <c r="F9" i="6"/>
  <c r="G9" i="6"/>
  <c r="H9" i="6"/>
  <c r="I9" i="6"/>
  <c r="J9" i="6"/>
  <c r="D10" i="6"/>
  <c r="E10" i="6"/>
  <c r="F10" i="6"/>
  <c r="G10" i="6"/>
  <c r="H10" i="6"/>
  <c r="I10" i="6"/>
  <c r="J10" i="6"/>
  <c r="D11" i="6"/>
  <c r="E11" i="6"/>
  <c r="F11" i="6"/>
  <c r="G11" i="6"/>
  <c r="H11" i="6"/>
  <c r="I11" i="6"/>
  <c r="J11" i="6"/>
  <c r="D12" i="6"/>
  <c r="E12" i="6"/>
  <c r="F12" i="6"/>
  <c r="G12" i="6"/>
  <c r="H12" i="6"/>
  <c r="I12" i="6"/>
  <c r="J12" i="6"/>
  <c r="D13" i="6"/>
  <c r="E13" i="6"/>
  <c r="F13" i="6"/>
  <c r="G13" i="6"/>
  <c r="H13" i="6"/>
  <c r="I13" i="6"/>
  <c r="J13" i="6"/>
  <c r="D14" i="6"/>
  <c r="E14" i="6"/>
  <c r="F14" i="6"/>
  <c r="G14" i="6"/>
  <c r="H14" i="6"/>
  <c r="I14" i="6"/>
  <c r="J14" i="6"/>
  <c r="D15" i="6"/>
  <c r="E15" i="6"/>
  <c r="F15" i="6"/>
  <c r="G15" i="6"/>
  <c r="H15" i="6"/>
  <c r="I15" i="6"/>
  <c r="J15" i="6"/>
  <c r="D16" i="6"/>
  <c r="E16" i="6"/>
  <c r="F16" i="6"/>
  <c r="G16" i="6"/>
  <c r="H16" i="6"/>
  <c r="I16" i="6"/>
  <c r="J16" i="6"/>
  <c r="D17" i="6"/>
  <c r="E17" i="6"/>
  <c r="F17" i="6"/>
  <c r="G17" i="6"/>
  <c r="H17" i="6"/>
  <c r="I17" i="6"/>
  <c r="J17" i="6"/>
  <c r="D18" i="6"/>
  <c r="E18" i="6"/>
  <c r="F18" i="6"/>
  <c r="G18" i="6"/>
  <c r="H18" i="6"/>
  <c r="I18" i="6"/>
  <c r="J18" i="6"/>
  <c r="D19" i="6"/>
  <c r="E19" i="6"/>
  <c r="F19" i="6"/>
  <c r="G19" i="6"/>
  <c r="H19" i="6"/>
  <c r="I19" i="6"/>
  <c r="J19" i="6"/>
  <c r="D20" i="6"/>
  <c r="E20" i="6"/>
  <c r="F20" i="6"/>
  <c r="G20" i="6"/>
  <c r="H20" i="6"/>
  <c r="I20" i="6"/>
  <c r="J20" i="6"/>
  <c r="D21" i="6"/>
  <c r="E21" i="6"/>
  <c r="F21" i="6"/>
  <c r="G21" i="6"/>
  <c r="H21" i="6"/>
  <c r="I21" i="6"/>
  <c r="J21" i="6"/>
  <c r="D22" i="6"/>
  <c r="E22" i="6"/>
  <c r="F22" i="6"/>
  <c r="G22" i="6"/>
  <c r="H22" i="6"/>
  <c r="I22" i="6"/>
  <c r="J22" i="6"/>
  <c r="D23" i="6"/>
  <c r="E23" i="6"/>
  <c r="F23" i="6"/>
  <c r="G23" i="6"/>
  <c r="H23" i="6"/>
  <c r="I23" i="6"/>
  <c r="J23" i="6"/>
  <c r="D24" i="6"/>
  <c r="E24" i="6"/>
  <c r="F24" i="6"/>
  <c r="G24" i="6"/>
  <c r="H24" i="6"/>
  <c r="I24" i="6"/>
  <c r="J24" i="6"/>
  <c r="D25" i="6"/>
  <c r="E25" i="6"/>
  <c r="F25" i="6"/>
  <c r="G25" i="6"/>
  <c r="H25" i="6"/>
  <c r="I25" i="6"/>
  <c r="J25" i="6"/>
  <c r="D26" i="6"/>
  <c r="E26" i="6"/>
  <c r="F26" i="6"/>
  <c r="G26" i="6"/>
  <c r="H26" i="6"/>
  <c r="I26" i="6"/>
  <c r="J26" i="6"/>
  <c r="D27" i="6"/>
  <c r="E27" i="6"/>
  <c r="F27" i="6"/>
  <c r="G27" i="6"/>
  <c r="H27" i="6"/>
  <c r="I27" i="6"/>
  <c r="J27" i="6"/>
  <c r="D28" i="6"/>
  <c r="E28" i="6"/>
  <c r="F28" i="6"/>
  <c r="G28" i="6"/>
  <c r="H28" i="6"/>
  <c r="I28" i="6"/>
  <c r="J28" i="6"/>
  <c r="D29" i="6"/>
  <c r="E29" i="6"/>
  <c r="F29" i="6"/>
  <c r="G29" i="6"/>
  <c r="H29" i="6"/>
  <c r="I29" i="6"/>
  <c r="J29" i="6"/>
  <c r="D30" i="6"/>
  <c r="E30" i="6"/>
  <c r="F30" i="6"/>
  <c r="G30" i="6"/>
  <c r="H30" i="6"/>
  <c r="I30" i="6"/>
  <c r="J30" i="6"/>
  <c r="D31" i="6"/>
  <c r="E31" i="6"/>
  <c r="F31" i="6"/>
  <c r="G31" i="6"/>
  <c r="H31" i="6"/>
  <c r="I31" i="6"/>
  <c r="J31" i="6"/>
  <c r="J7" i="6"/>
  <c r="I7" i="6"/>
  <c r="H7" i="6"/>
  <c r="G7" i="6"/>
  <c r="F7" i="6"/>
  <c r="E7" i="6"/>
  <c r="D7" i="6"/>
  <c r="AA6" i="23"/>
  <c r="AA7" i="23" s="1"/>
  <c r="AA8" i="23" s="1"/>
  <c r="AA9" i="23" s="1"/>
  <c r="AA10" i="23" s="1"/>
  <c r="AA11" i="23" s="1"/>
  <c r="AA12" i="23" s="1"/>
  <c r="AA13" i="23" s="1"/>
  <c r="AA14" i="23" s="1"/>
  <c r="AA15" i="23" s="1"/>
  <c r="AA16" i="23" s="1"/>
  <c r="AA17" i="23" s="1"/>
  <c r="AA18" i="23" s="1"/>
  <c r="AA19" i="23" s="1"/>
  <c r="AA20" i="23" s="1"/>
  <c r="AA21" i="23" s="1"/>
  <c r="AA22" i="23" s="1"/>
  <c r="AA23" i="23" s="1"/>
  <c r="AA24" i="23" s="1"/>
  <c r="AA25" i="23" s="1"/>
  <c r="AA26" i="23" s="1"/>
  <c r="AA27" i="23" s="1"/>
  <c r="AA28" i="23" s="1"/>
  <c r="AA29" i="23" s="1"/>
  <c r="A45" i="23"/>
  <c r="A46" i="23" s="1"/>
  <c r="A47" i="23" s="1"/>
  <c r="A48" i="23" s="1"/>
  <c r="A49" i="23" s="1"/>
  <c r="A50" i="23" s="1"/>
  <c r="A51" i="23" s="1"/>
  <c r="A52" i="23" s="1"/>
  <c r="A53" i="23" s="1"/>
  <c r="A54" i="23" s="1"/>
  <c r="A55" i="23" s="1"/>
  <c r="A56" i="23" s="1"/>
  <c r="A57" i="23" s="1"/>
  <c r="A58" i="23" s="1"/>
  <c r="A59" i="23" s="1"/>
  <c r="A60" i="23" s="1"/>
  <c r="A61" i="23" s="1"/>
  <c r="A62" i="23" s="1"/>
  <c r="A63" i="23" s="1"/>
  <c r="A64" i="23" s="1"/>
  <c r="A65" i="23" s="1"/>
  <c r="A66" i="23" s="1"/>
  <c r="A67" i="23" s="1"/>
  <c r="A68" i="23" s="1"/>
  <c r="A6" i="23"/>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D8" i="19"/>
  <c r="E8" i="19"/>
  <c r="F8" i="19"/>
  <c r="G8" i="19"/>
  <c r="H8" i="19"/>
  <c r="I8" i="19"/>
  <c r="J8" i="19"/>
  <c r="D9" i="19"/>
  <c r="E9" i="19"/>
  <c r="F9" i="19"/>
  <c r="G9" i="19"/>
  <c r="H9" i="19"/>
  <c r="I9" i="19"/>
  <c r="J9" i="19"/>
  <c r="D10" i="19"/>
  <c r="E10" i="19"/>
  <c r="F10" i="19"/>
  <c r="G10" i="19"/>
  <c r="H10" i="19"/>
  <c r="I10" i="19"/>
  <c r="J10" i="19"/>
  <c r="D11" i="19"/>
  <c r="E11" i="19"/>
  <c r="F11" i="19"/>
  <c r="G11" i="19"/>
  <c r="H11" i="19"/>
  <c r="I11" i="19"/>
  <c r="J11" i="19"/>
  <c r="D12" i="19"/>
  <c r="E12" i="19"/>
  <c r="F12" i="19"/>
  <c r="G12" i="19"/>
  <c r="H12" i="19"/>
  <c r="I12" i="19"/>
  <c r="J12" i="19"/>
  <c r="D13" i="19"/>
  <c r="E13" i="19"/>
  <c r="F13" i="19"/>
  <c r="G13" i="19"/>
  <c r="H13" i="19"/>
  <c r="I13" i="19"/>
  <c r="J13" i="19"/>
  <c r="D14" i="19"/>
  <c r="E14" i="19"/>
  <c r="F14" i="19"/>
  <c r="G14" i="19"/>
  <c r="H14" i="19"/>
  <c r="I14" i="19"/>
  <c r="J14" i="19"/>
  <c r="D15" i="19"/>
  <c r="E15" i="19"/>
  <c r="F15" i="19"/>
  <c r="G15" i="19"/>
  <c r="H15" i="19"/>
  <c r="I15" i="19"/>
  <c r="J15" i="19"/>
  <c r="D16" i="19"/>
  <c r="E16" i="19"/>
  <c r="F16" i="19"/>
  <c r="G16" i="19"/>
  <c r="H16" i="19"/>
  <c r="I16" i="19"/>
  <c r="J16" i="19"/>
  <c r="D17" i="19"/>
  <c r="E17" i="19"/>
  <c r="F17" i="19"/>
  <c r="G17" i="19"/>
  <c r="H17" i="19"/>
  <c r="I17" i="19"/>
  <c r="J17" i="19"/>
  <c r="D18" i="19"/>
  <c r="E18" i="19"/>
  <c r="F18" i="19"/>
  <c r="G18" i="19"/>
  <c r="H18" i="19"/>
  <c r="I18" i="19"/>
  <c r="J18" i="19"/>
  <c r="D19" i="19"/>
  <c r="E19" i="19"/>
  <c r="F19" i="19"/>
  <c r="G19" i="19"/>
  <c r="H19" i="19"/>
  <c r="I19" i="19"/>
  <c r="J19" i="19"/>
  <c r="D20" i="19"/>
  <c r="E20" i="19"/>
  <c r="F20" i="19"/>
  <c r="G20" i="19"/>
  <c r="H20" i="19"/>
  <c r="I20" i="19"/>
  <c r="J20" i="19"/>
  <c r="D21" i="19"/>
  <c r="E21" i="19"/>
  <c r="F21" i="19"/>
  <c r="G21" i="19"/>
  <c r="H21" i="19"/>
  <c r="I21" i="19"/>
  <c r="J21" i="19"/>
  <c r="D22" i="19"/>
  <c r="E22" i="19"/>
  <c r="F22" i="19"/>
  <c r="G22" i="19"/>
  <c r="H22" i="19"/>
  <c r="I22" i="19"/>
  <c r="J22" i="19"/>
  <c r="D23" i="19"/>
  <c r="E23" i="19"/>
  <c r="F23" i="19"/>
  <c r="G23" i="19"/>
  <c r="H23" i="19"/>
  <c r="I23" i="19"/>
  <c r="J23" i="19"/>
  <c r="D24" i="19"/>
  <c r="E24" i="19"/>
  <c r="F24" i="19"/>
  <c r="G24" i="19"/>
  <c r="H24" i="19"/>
  <c r="I24" i="19"/>
  <c r="J24" i="19"/>
  <c r="D25" i="19"/>
  <c r="E25" i="19"/>
  <c r="F25" i="19"/>
  <c r="G25" i="19"/>
  <c r="H25" i="19"/>
  <c r="I25" i="19"/>
  <c r="J25" i="19"/>
  <c r="D26" i="19"/>
  <c r="E26" i="19"/>
  <c r="F26" i="19"/>
  <c r="G26" i="19"/>
  <c r="H26" i="19"/>
  <c r="I26" i="19"/>
  <c r="J26" i="19"/>
  <c r="D27" i="19"/>
  <c r="E27" i="19"/>
  <c r="F27" i="19"/>
  <c r="G27" i="19"/>
  <c r="H27" i="19"/>
  <c r="I27" i="19"/>
  <c r="J27" i="19"/>
  <c r="D28" i="19"/>
  <c r="E28" i="19"/>
  <c r="F28" i="19"/>
  <c r="G28" i="19"/>
  <c r="H28" i="19"/>
  <c r="I28" i="19"/>
  <c r="J28" i="19"/>
  <c r="D29" i="19"/>
  <c r="E29" i="19"/>
  <c r="F29" i="19"/>
  <c r="G29" i="19"/>
  <c r="H29" i="19"/>
  <c r="I29" i="19"/>
  <c r="J29" i="19"/>
  <c r="D30" i="19"/>
  <c r="E30" i="19"/>
  <c r="F30" i="19"/>
  <c r="G30" i="19"/>
  <c r="H30" i="19"/>
  <c r="I30" i="19"/>
  <c r="J30" i="19"/>
  <c r="D31" i="19"/>
  <c r="E31" i="19"/>
  <c r="F31" i="19"/>
  <c r="G31" i="19"/>
  <c r="H31" i="19"/>
  <c r="I31" i="19"/>
  <c r="J31" i="19"/>
  <c r="D32" i="19"/>
  <c r="E32" i="19"/>
  <c r="F32" i="19"/>
  <c r="G32" i="19"/>
  <c r="H32" i="19"/>
  <c r="I32" i="19"/>
  <c r="J32" i="19"/>
  <c r="D33" i="19"/>
  <c r="E33" i="19"/>
  <c r="F33" i="19"/>
  <c r="G33" i="19"/>
  <c r="H33" i="19"/>
  <c r="I33" i="19"/>
  <c r="J33" i="19"/>
  <c r="D34" i="19"/>
  <c r="E34" i="19"/>
  <c r="F34" i="19"/>
  <c r="G34" i="19"/>
  <c r="H34" i="19"/>
  <c r="I34" i="19"/>
  <c r="J34" i="19"/>
  <c r="D35" i="19"/>
  <c r="E35" i="19"/>
  <c r="F35" i="19"/>
  <c r="G35" i="19"/>
  <c r="H35" i="19"/>
  <c r="I35" i="19"/>
  <c r="J35" i="19"/>
  <c r="D36" i="19"/>
  <c r="E36" i="19"/>
  <c r="F36" i="19"/>
  <c r="G36" i="19"/>
  <c r="H36" i="19"/>
  <c r="I36" i="19"/>
  <c r="J36" i="19"/>
  <c r="D37" i="19"/>
  <c r="E37" i="19"/>
  <c r="F37" i="19"/>
  <c r="G37" i="19"/>
  <c r="H37" i="19"/>
  <c r="I37" i="19"/>
  <c r="J37" i="19"/>
  <c r="D38" i="19"/>
  <c r="E38" i="19"/>
  <c r="F38" i="19"/>
  <c r="G38" i="19"/>
  <c r="H38" i="19"/>
  <c r="I38" i="19"/>
  <c r="J38" i="19"/>
  <c r="D39" i="19"/>
  <c r="E39" i="19"/>
  <c r="F39" i="19"/>
  <c r="G39" i="19"/>
  <c r="H39" i="19"/>
  <c r="I39" i="19"/>
  <c r="J39" i="19"/>
  <c r="D40" i="19"/>
  <c r="E40" i="19"/>
  <c r="F40" i="19"/>
  <c r="G40" i="19"/>
  <c r="H40" i="19"/>
  <c r="I40" i="19"/>
  <c r="J40" i="19"/>
  <c r="D41" i="19"/>
  <c r="E41" i="19"/>
  <c r="G41" i="19"/>
  <c r="H41" i="19"/>
  <c r="I41" i="19"/>
  <c r="J41" i="19"/>
  <c r="D42" i="19"/>
  <c r="E42" i="19"/>
  <c r="F42" i="19"/>
  <c r="G42" i="19"/>
  <c r="H42" i="19"/>
  <c r="I42" i="19"/>
  <c r="J42" i="19"/>
  <c r="D43" i="19"/>
  <c r="E43" i="19"/>
  <c r="F43" i="19"/>
  <c r="G43" i="19"/>
  <c r="H43" i="19"/>
  <c r="I43" i="19"/>
  <c r="J43" i="19"/>
  <c r="J7" i="19"/>
  <c r="I7" i="19"/>
  <c r="H7" i="19"/>
  <c r="G7" i="19"/>
  <c r="F7" i="19"/>
  <c r="E7" i="19"/>
  <c r="D7" i="19"/>
  <c r="D8" i="10"/>
  <c r="E8" i="10"/>
  <c r="F8" i="10"/>
  <c r="G8" i="10"/>
  <c r="H8" i="10"/>
  <c r="I8" i="10"/>
  <c r="J8" i="10"/>
  <c r="D9" i="10"/>
  <c r="E9" i="10"/>
  <c r="F9" i="10"/>
  <c r="G9" i="10"/>
  <c r="H9" i="10"/>
  <c r="I9" i="10"/>
  <c r="J9" i="10"/>
  <c r="D10" i="10"/>
  <c r="E10" i="10"/>
  <c r="F10" i="10"/>
  <c r="G10" i="10"/>
  <c r="H10" i="10"/>
  <c r="I10" i="10"/>
  <c r="J10" i="10"/>
  <c r="D11" i="10"/>
  <c r="E11" i="10"/>
  <c r="F11" i="10"/>
  <c r="G11" i="10"/>
  <c r="H11" i="10"/>
  <c r="I11" i="10"/>
  <c r="J11" i="10"/>
  <c r="D12" i="10"/>
  <c r="E12" i="10"/>
  <c r="F12" i="10"/>
  <c r="G12" i="10"/>
  <c r="H12" i="10"/>
  <c r="I12" i="10"/>
  <c r="J12" i="10"/>
  <c r="D13" i="10"/>
  <c r="E13" i="10"/>
  <c r="F13" i="10"/>
  <c r="G13" i="10"/>
  <c r="H13" i="10"/>
  <c r="I13" i="10"/>
  <c r="J13" i="10"/>
  <c r="D14" i="10"/>
  <c r="E14" i="10"/>
  <c r="F14" i="10"/>
  <c r="G14" i="10"/>
  <c r="H14" i="10"/>
  <c r="I14" i="10"/>
  <c r="J14" i="10"/>
  <c r="D15" i="10"/>
  <c r="E15" i="10"/>
  <c r="F15" i="10"/>
  <c r="G15" i="10"/>
  <c r="H15" i="10"/>
  <c r="I15" i="10"/>
  <c r="J15" i="10"/>
  <c r="D16" i="10"/>
  <c r="E16" i="10"/>
  <c r="F16" i="10"/>
  <c r="G16" i="10"/>
  <c r="H16" i="10"/>
  <c r="I16" i="10"/>
  <c r="J16" i="10"/>
  <c r="D17" i="10"/>
  <c r="E17" i="10"/>
  <c r="F17" i="10"/>
  <c r="G17" i="10"/>
  <c r="H17" i="10"/>
  <c r="I17" i="10"/>
  <c r="J17" i="10"/>
  <c r="D18" i="10"/>
  <c r="E18" i="10"/>
  <c r="F18" i="10"/>
  <c r="G18" i="10"/>
  <c r="H18" i="10"/>
  <c r="I18" i="10"/>
  <c r="J18" i="10"/>
  <c r="D19" i="10"/>
  <c r="E19" i="10"/>
  <c r="F19" i="10"/>
  <c r="G19" i="10"/>
  <c r="H19" i="10"/>
  <c r="I19" i="10"/>
  <c r="J19" i="10"/>
  <c r="D20" i="10"/>
  <c r="E20" i="10"/>
  <c r="F20" i="10"/>
  <c r="G20" i="10"/>
  <c r="H20" i="10"/>
  <c r="I20" i="10"/>
  <c r="J20" i="10"/>
  <c r="D21" i="10"/>
  <c r="E21" i="10"/>
  <c r="F21" i="10"/>
  <c r="G21" i="10"/>
  <c r="H21" i="10"/>
  <c r="I21" i="10"/>
  <c r="J21" i="10"/>
  <c r="D22" i="10"/>
  <c r="E22" i="10"/>
  <c r="F22" i="10"/>
  <c r="G22" i="10"/>
  <c r="H22" i="10"/>
  <c r="I22" i="10"/>
  <c r="J22" i="10"/>
  <c r="D23" i="10"/>
  <c r="E23" i="10"/>
  <c r="F23" i="10"/>
  <c r="G23" i="10"/>
  <c r="H23" i="10"/>
  <c r="I23" i="10"/>
  <c r="J23" i="10"/>
  <c r="D24" i="10"/>
  <c r="E24" i="10"/>
  <c r="F24" i="10"/>
  <c r="G24" i="10"/>
  <c r="H24" i="10"/>
  <c r="I24" i="10"/>
  <c r="J24" i="10"/>
  <c r="D25" i="10"/>
  <c r="E25" i="10"/>
  <c r="F25" i="10"/>
  <c r="G25" i="10"/>
  <c r="H25" i="10"/>
  <c r="I25" i="10"/>
  <c r="J25" i="10"/>
  <c r="D26" i="10"/>
  <c r="E26" i="10"/>
  <c r="F26" i="10"/>
  <c r="G26" i="10"/>
  <c r="H26" i="10"/>
  <c r="I26" i="10"/>
  <c r="J26" i="10"/>
  <c r="D27" i="10"/>
  <c r="E27" i="10"/>
  <c r="F27" i="10"/>
  <c r="G27" i="10"/>
  <c r="H27" i="10"/>
  <c r="I27" i="10"/>
  <c r="J27" i="10"/>
  <c r="D28" i="10"/>
  <c r="E28" i="10"/>
  <c r="F28" i="10"/>
  <c r="G28" i="10"/>
  <c r="H28" i="10"/>
  <c r="I28" i="10"/>
  <c r="J28" i="10"/>
  <c r="D29" i="10"/>
  <c r="E29" i="10"/>
  <c r="F29" i="10"/>
  <c r="G29" i="10"/>
  <c r="H29" i="10"/>
  <c r="I29" i="10"/>
  <c r="J29" i="10"/>
  <c r="D30" i="10"/>
  <c r="E30" i="10"/>
  <c r="F30" i="10"/>
  <c r="G30" i="10"/>
  <c r="H30" i="10"/>
  <c r="I30" i="10"/>
  <c r="J30" i="10"/>
  <c r="D31" i="10"/>
  <c r="E31" i="10"/>
  <c r="F31" i="10"/>
  <c r="G31" i="10"/>
  <c r="H31" i="10"/>
  <c r="I31" i="10"/>
  <c r="J31" i="10"/>
  <c r="D32" i="10"/>
  <c r="E32" i="10"/>
  <c r="F32" i="10"/>
  <c r="G32" i="10"/>
  <c r="H32" i="10"/>
  <c r="I32" i="10"/>
  <c r="J32" i="10"/>
  <c r="D33" i="10"/>
  <c r="E33" i="10"/>
  <c r="F33" i="10"/>
  <c r="G33" i="10"/>
  <c r="H33" i="10"/>
  <c r="I33" i="10"/>
  <c r="J33" i="10"/>
  <c r="D34" i="10"/>
  <c r="E34" i="10"/>
  <c r="F34" i="10"/>
  <c r="G34" i="10"/>
  <c r="H34" i="10"/>
  <c r="I34" i="10"/>
  <c r="J34" i="10"/>
  <c r="D35" i="10"/>
  <c r="E35" i="10"/>
  <c r="F35" i="10"/>
  <c r="G35" i="10"/>
  <c r="H35" i="10"/>
  <c r="I35" i="10"/>
  <c r="J35" i="10"/>
  <c r="D36" i="10"/>
  <c r="E36" i="10"/>
  <c r="F36" i="10"/>
  <c r="G36" i="10"/>
  <c r="H36" i="10"/>
  <c r="I36" i="10"/>
  <c r="J36" i="10"/>
  <c r="D37" i="10"/>
  <c r="E37" i="10"/>
  <c r="F37" i="10"/>
  <c r="G37" i="10"/>
  <c r="H37" i="10"/>
  <c r="I37" i="10"/>
  <c r="J37" i="10"/>
  <c r="D38" i="10"/>
  <c r="E38" i="10"/>
  <c r="F38" i="10"/>
  <c r="G38" i="10"/>
  <c r="H38" i="10"/>
  <c r="I38" i="10"/>
  <c r="J38" i="10"/>
  <c r="D39" i="10"/>
  <c r="E39" i="10"/>
  <c r="F39" i="10"/>
  <c r="G39" i="10"/>
  <c r="H39" i="10"/>
  <c r="I39" i="10"/>
  <c r="J39" i="10"/>
  <c r="D40" i="10"/>
  <c r="E40" i="10"/>
  <c r="F40" i="10"/>
  <c r="G40" i="10"/>
  <c r="H40" i="10"/>
  <c r="I40" i="10"/>
  <c r="J40" i="10"/>
  <c r="D41" i="10"/>
  <c r="E41" i="10"/>
  <c r="G41" i="10"/>
  <c r="H41" i="10"/>
  <c r="I41" i="10"/>
  <c r="J41" i="10"/>
  <c r="D42" i="10"/>
  <c r="E42" i="10"/>
  <c r="F42" i="10"/>
  <c r="G42" i="10"/>
  <c r="H42" i="10"/>
  <c r="I42" i="10"/>
  <c r="J42" i="10"/>
  <c r="D43" i="10"/>
  <c r="E43" i="10"/>
  <c r="F43" i="10"/>
  <c r="G43" i="10"/>
  <c r="H43" i="10"/>
  <c r="I43" i="10"/>
  <c r="J43" i="10"/>
  <c r="J7" i="10"/>
  <c r="I7" i="10"/>
  <c r="H7" i="10"/>
  <c r="G7" i="10"/>
  <c r="F7" i="10"/>
  <c r="E7" i="10"/>
  <c r="D7" i="10"/>
  <c r="G32" i="6" l="1"/>
  <c r="D8" i="18"/>
  <c r="E8" i="18"/>
  <c r="F8" i="18"/>
  <c r="G8" i="18"/>
  <c r="H8" i="18"/>
  <c r="I8" i="18"/>
  <c r="J8" i="18"/>
  <c r="D9" i="18"/>
  <c r="E9" i="18"/>
  <c r="F9" i="18"/>
  <c r="G9" i="18"/>
  <c r="H9" i="18"/>
  <c r="I9" i="18"/>
  <c r="J9" i="18"/>
  <c r="D10" i="18"/>
  <c r="E10" i="18"/>
  <c r="F10" i="18"/>
  <c r="G10" i="18"/>
  <c r="H10" i="18"/>
  <c r="I10" i="18"/>
  <c r="J10" i="18"/>
  <c r="D11" i="18"/>
  <c r="E11" i="18"/>
  <c r="F11" i="18"/>
  <c r="G11" i="18"/>
  <c r="H11" i="18"/>
  <c r="I11" i="18"/>
  <c r="J11" i="18"/>
  <c r="D12" i="18"/>
  <c r="E12" i="18"/>
  <c r="F12" i="18"/>
  <c r="G12" i="18"/>
  <c r="H12" i="18"/>
  <c r="I12" i="18"/>
  <c r="J12" i="18"/>
  <c r="D13" i="18"/>
  <c r="E13" i="18"/>
  <c r="F13" i="18"/>
  <c r="G13" i="18"/>
  <c r="H13" i="18"/>
  <c r="I13" i="18"/>
  <c r="J13" i="18"/>
  <c r="D14" i="18"/>
  <c r="E14" i="18"/>
  <c r="F14" i="18"/>
  <c r="G14" i="18"/>
  <c r="H14" i="18"/>
  <c r="I14" i="18"/>
  <c r="J14" i="18"/>
  <c r="D15" i="18"/>
  <c r="E15" i="18"/>
  <c r="F15" i="18"/>
  <c r="G15" i="18"/>
  <c r="H15" i="18"/>
  <c r="I15" i="18"/>
  <c r="J15" i="18"/>
  <c r="D16" i="18"/>
  <c r="E16" i="18"/>
  <c r="F16" i="18"/>
  <c r="G16" i="18"/>
  <c r="H16" i="18"/>
  <c r="I16" i="18"/>
  <c r="J16" i="18"/>
  <c r="D17" i="18"/>
  <c r="E17" i="18"/>
  <c r="F17" i="18"/>
  <c r="G17" i="18"/>
  <c r="H17" i="18"/>
  <c r="I17" i="18"/>
  <c r="J17" i="18"/>
  <c r="D18" i="18"/>
  <c r="E18" i="18"/>
  <c r="F18" i="18"/>
  <c r="G18" i="18"/>
  <c r="H18" i="18"/>
  <c r="I18" i="18"/>
  <c r="J18" i="18"/>
  <c r="D19" i="18"/>
  <c r="E19" i="18"/>
  <c r="F19" i="18"/>
  <c r="G19" i="18"/>
  <c r="H19" i="18"/>
  <c r="I19" i="18"/>
  <c r="J19" i="18"/>
  <c r="D20" i="18"/>
  <c r="E20" i="18"/>
  <c r="F20" i="18"/>
  <c r="G20" i="18"/>
  <c r="H20" i="18"/>
  <c r="I20" i="18"/>
  <c r="J20" i="18"/>
  <c r="D21" i="18"/>
  <c r="E21" i="18"/>
  <c r="F21" i="18"/>
  <c r="G21" i="18"/>
  <c r="H21" i="18"/>
  <c r="I21" i="18"/>
  <c r="J21" i="18"/>
  <c r="D22" i="18"/>
  <c r="E22" i="18"/>
  <c r="F22" i="18"/>
  <c r="G22" i="18"/>
  <c r="H22" i="18"/>
  <c r="I22" i="18"/>
  <c r="J22" i="18"/>
  <c r="D23" i="18"/>
  <c r="E23" i="18"/>
  <c r="F23" i="18"/>
  <c r="G23" i="18"/>
  <c r="H23" i="18"/>
  <c r="I23" i="18"/>
  <c r="J23" i="18"/>
  <c r="D24" i="18"/>
  <c r="E24" i="18"/>
  <c r="F24" i="18"/>
  <c r="G24" i="18"/>
  <c r="H24" i="18"/>
  <c r="I24" i="18"/>
  <c r="J24" i="18"/>
  <c r="D25" i="18"/>
  <c r="E25" i="18"/>
  <c r="F25" i="18"/>
  <c r="G25" i="18"/>
  <c r="H25" i="18"/>
  <c r="I25" i="18"/>
  <c r="J25" i="18"/>
  <c r="D26" i="18"/>
  <c r="E26" i="18"/>
  <c r="F26" i="18"/>
  <c r="G26" i="18"/>
  <c r="H26" i="18"/>
  <c r="I26" i="18"/>
  <c r="J26" i="18"/>
  <c r="D27" i="18"/>
  <c r="E27" i="18"/>
  <c r="F27" i="18"/>
  <c r="G27" i="18"/>
  <c r="H27" i="18"/>
  <c r="I27" i="18"/>
  <c r="J27" i="18"/>
  <c r="D28" i="18"/>
  <c r="E28" i="18"/>
  <c r="F28" i="18"/>
  <c r="G28" i="18"/>
  <c r="H28" i="18"/>
  <c r="I28" i="18"/>
  <c r="J28" i="18"/>
  <c r="D29" i="18"/>
  <c r="E29" i="18"/>
  <c r="F29" i="18"/>
  <c r="G29" i="18"/>
  <c r="H29" i="18"/>
  <c r="I29" i="18"/>
  <c r="J29" i="18"/>
  <c r="D30" i="18"/>
  <c r="E30" i="18"/>
  <c r="F30" i="18"/>
  <c r="G30" i="18"/>
  <c r="H30" i="18"/>
  <c r="I30" i="18"/>
  <c r="J30" i="18"/>
  <c r="D31" i="18"/>
  <c r="E31" i="18"/>
  <c r="F31" i="18"/>
  <c r="G31" i="18"/>
  <c r="H31" i="18"/>
  <c r="I31" i="18"/>
  <c r="J31" i="18"/>
  <c r="D32" i="18"/>
  <c r="E32" i="18"/>
  <c r="F32" i="18"/>
  <c r="G32" i="18"/>
  <c r="H32" i="18"/>
  <c r="I32" i="18"/>
  <c r="J32" i="18"/>
  <c r="D33" i="18"/>
  <c r="E33" i="18"/>
  <c r="F33" i="18"/>
  <c r="G33" i="18"/>
  <c r="H33" i="18"/>
  <c r="I33" i="18"/>
  <c r="J33" i="18"/>
  <c r="D34" i="18"/>
  <c r="E34" i="18"/>
  <c r="F34" i="18"/>
  <c r="G34" i="18"/>
  <c r="H34" i="18"/>
  <c r="I34" i="18"/>
  <c r="J34" i="18"/>
  <c r="D35" i="18"/>
  <c r="E35" i="18"/>
  <c r="F35" i="18"/>
  <c r="G35" i="18"/>
  <c r="H35" i="18"/>
  <c r="I35" i="18"/>
  <c r="J35" i="18"/>
  <c r="D36" i="18"/>
  <c r="E36" i="18"/>
  <c r="F36" i="18"/>
  <c r="G36" i="18"/>
  <c r="H36" i="18"/>
  <c r="I36" i="18"/>
  <c r="J36" i="18"/>
  <c r="D37" i="18"/>
  <c r="E37" i="18"/>
  <c r="F37" i="18"/>
  <c r="G37" i="18"/>
  <c r="H37" i="18"/>
  <c r="I37" i="18"/>
  <c r="J37" i="18"/>
  <c r="D38" i="18"/>
  <c r="E38" i="18"/>
  <c r="F38" i="18"/>
  <c r="G38" i="18"/>
  <c r="H38" i="18"/>
  <c r="I38" i="18"/>
  <c r="J38" i="18"/>
  <c r="D39" i="18"/>
  <c r="E39" i="18"/>
  <c r="F39" i="18"/>
  <c r="G39" i="18"/>
  <c r="H39" i="18"/>
  <c r="I39" i="18"/>
  <c r="J39" i="18"/>
  <c r="D40" i="18"/>
  <c r="E40" i="18"/>
  <c r="F40" i="18"/>
  <c r="G40" i="18"/>
  <c r="H40" i="18"/>
  <c r="I40" i="18"/>
  <c r="J40" i="18"/>
  <c r="D41" i="18"/>
  <c r="E41" i="18"/>
  <c r="F41" i="18"/>
  <c r="G41" i="18"/>
  <c r="H41" i="18"/>
  <c r="I41" i="18"/>
  <c r="J41" i="18"/>
  <c r="D42" i="18"/>
  <c r="E42" i="18"/>
  <c r="F42" i="18"/>
  <c r="G42" i="18"/>
  <c r="H42" i="18"/>
  <c r="I42" i="18"/>
  <c r="J42" i="18"/>
  <c r="D43" i="18"/>
  <c r="E43" i="18"/>
  <c r="F43" i="18"/>
  <c r="G43" i="18"/>
  <c r="H43" i="18"/>
  <c r="I43" i="18"/>
  <c r="J43" i="18"/>
  <c r="J7" i="18"/>
  <c r="I7" i="18"/>
  <c r="H7" i="18"/>
  <c r="G7" i="18"/>
  <c r="F7" i="18"/>
  <c r="E7" i="18"/>
  <c r="D7" i="18"/>
  <c r="B3" i="20"/>
  <c r="B3" i="6"/>
  <c r="B3" i="19"/>
  <c r="B3" i="10"/>
  <c r="B3" i="18"/>
  <c r="B3" i="9"/>
  <c r="D8" i="9"/>
  <c r="E8" i="9"/>
  <c r="F8" i="9"/>
  <c r="G8" i="9"/>
  <c r="H8" i="9"/>
  <c r="I8" i="9"/>
  <c r="J8" i="9"/>
  <c r="D9" i="9"/>
  <c r="E9" i="9"/>
  <c r="F9" i="9"/>
  <c r="G9" i="9"/>
  <c r="H9" i="9"/>
  <c r="I9" i="9"/>
  <c r="J9" i="9"/>
  <c r="D10" i="9"/>
  <c r="E10" i="9"/>
  <c r="F10" i="9"/>
  <c r="G10" i="9"/>
  <c r="H10" i="9"/>
  <c r="I10" i="9"/>
  <c r="J10" i="9"/>
  <c r="D11" i="9"/>
  <c r="E11" i="9"/>
  <c r="F11" i="9"/>
  <c r="G11" i="9"/>
  <c r="H11" i="9"/>
  <c r="I11" i="9"/>
  <c r="J11" i="9"/>
  <c r="D12" i="9"/>
  <c r="E12" i="9"/>
  <c r="F12" i="9"/>
  <c r="G12" i="9"/>
  <c r="H12" i="9"/>
  <c r="I12" i="9"/>
  <c r="J12" i="9"/>
  <c r="D13" i="9"/>
  <c r="E13" i="9"/>
  <c r="F13" i="9"/>
  <c r="G13" i="9"/>
  <c r="H13" i="9"/>
  <c r="I13" i="9"/>
  <c r="J13" i="9"/>
  <c r="D14" i="9"/>
  <c r="E14" i="9"/>
  <c r="F14" i="9"/>
  <c r="G14" i="9"/>
  <c r="H14" i="9"/>
  <c r="I14" i="9"/>
  <c r="J14" i="9"/>
  <c r="D15" i="9"/>
  <c r="E15" i="9"/>
  <c r="F15" i="9"/>
  <c r="G15" i="9"/>
  <c r="H15" i="9"/>
  <c r="I15" i="9"/>
  <c r="J15" i="9"/>
  <c r="D16" i="9"/>
  <c r="E16" i="9"/>
  <c r="F16" i="9"/>
  <c r="G16" i="9"/>
  <c r="H16" i="9"/>
  <c r="I16" i="9"/>
  <c r="J16" i="9"/>
  <c r="D17" i="9"/>
  <c r="E17" i="9"/>
  <c r="F17" i="9"/>
  <c r="G17" i="9"/>
  <c r="H17" i="9"/>
  <c r="I17" i="9"/>
  <c r="J17" i="9"/>
  <c r="D18" i="9"/>
  <c r="E18" i="9"/>
  <c r="F18" i="9"/>
  <c r="G18" i="9"/>
  <c r="H18" i="9"/>
  <c r="I18" i="9"/>
  <c r="J18" i="9"/>
  <c r="D19" i="9"/>
  <c r="E19" i="9"/>
  <c r="F19" i="9"/>
  <c r="G19" i="9"/>
  <c r="H19" i="9"/>
  <c r="I19" i="9"/>
  <c r="J19" i="9"/>
  <c r="D20" i="9"/>
  <c r="E20" i="9"/>
  <c r="F20" i="9"/>
  <c r="G20" i="9"/>
  <c r="H20" i="9"/>
  <c r="I20" i="9"/>
  <c r="J20" i="9"/>
  <c r="D21" i="9"/>
  <c r="E21" i="9"/>
  <c r="F21" i="9"/>
  <c r="G21" i="9"/>
  <c r="H21" i="9"/>
  <c r="I21" i="9"/>
  <c r="J21" i="9"/>
  <c r="D22" i="9"/>
  <c r="E22" i="9"/>
  <c r="F22" i="9"/>
  <c r="G22" i="9"/>
  <c r="H22" i="9"/>
  <c r="I22" i="9"/>
  <c r="J22" i="9"/>
  <c r="D23" i="9"/>
  <c r="E23" i="9"/>
  <c r="F23" i="9"/>
  <c r="G23" i="9"/>
  <c r="H23" i="9"/>
  <c r="I23" i="9"/>
  <c r="J23" i="9"/>
  <c r="D24" i="9"/>
  <c r="E24" i="9"/>
  <c r="F24" i="9"/>
  <c r="G24" i="9"/>
  <c r="H24" i="9"/>
  <c r="I24" i="9"/>
  <c r="J24" i="9"/>
  <c r="D25" i="9"/>
  <c r="E25" i="9"/>
  <c r="F25" i="9"/>
  <c r="G25" i="9"/>
  <c r="H25" i="9"/>
  <c r="I25" i="9"/>
  <c r="J25" i="9"/>
  <c r="D26" i="9"/>
  <c r="E26" i="9"/>
  <c r="F26" i="9"/>
  <c r="G26" i="9"/>
  <c r="H26" i="9"/>
  <c r="I26" i="9"/>
  <c r="J26" i="9"/>
  <c r="D27" i="9"/>
  <c r="E27" i="9"/>
  <c r="F27" i="9"/>
  <c r="G27" i="9"/>
  <c r="H27" i="9"/>
  <c r="I27" i="9"/>
  <c r="J27" i="9"/>
  <c r="D28" i="9"/>
  <c r="E28" i="9"/>
  <c r="F28" i="9"/>
  <c r="G28" i="9"/>
  <c r="H28" i="9"/>
  <c r="I28" i="9"/>
  <c r="J28" i="9"/>
  <c r="D29" i="9"/>
  <c r="E29" i="9"/>
  <c r="F29" i="9"/>
  <c r="G29" i="9"/>
  <c r="H29" i="9"/>
  <c r="I29" i="9"/>
  <c r="J29" i="9"/>
  <c r="D30" i="9"/>
  <c r="E30" i="9"/>
  <c r="F30" i="9"/>
  <c r="G30" i="9"/>
  <c r="H30" i="9"/>
  <c r="I30" i="9"/>
  <c r="J30" i="9"/>
  <c r="D31" i="9"/>
  <c r="E31" i="9"/>
  <c r="F31" i="9"/>
  <c r="G31" i="9"/>
  <c r="H31" i="9"/>
  <c r="I31" i="9"/>
  <c r="J31" i="9"/>
  <c r="D32" i="9"/>
  <c r="E32" i="9"/>
  <c r="F32" i="9"/>
  <c r="G32" i="9"/>
  <c r="H32" i="9"/>
  <c r="I32" i="9"/>
  <c r="J32" i="9"/>
  <c r="D33" i="9"/>
  <c r="E33" i="9"/>
  <c r="F33" i="9"/>
  <c r="G33" i="9"/>
  <c r="H33" i="9"/>
  <c r="I33" i="9"/>
  <c r="J33" i="9"/>
  <c r="D34" i="9"/>
  <c r="E34" i="9"/>
  <c r="F34" i="9"/>
  <c r="G34" i="9"/>
  <c r="H34" i="9"/>
  <c r="I34" i="9"/>
  <c r="J34" i="9"/>
  <c r="D35" i="9"/>
  <c r="E35" i="9"/>
  <c r="F35" i="9"/>
  <c r="G35" i="9"/>
  <c r="H35" i="9"/>
  <c r="I35" i="9"/>
  <c r="J35" i="9"/>
  <c r="D36" i="9"/>
  <c r="E36" i="9"/>
  <c r="F36" i="9"/>
  <c r="G36" i="9"/>
  <c r="H36" i="9"/>
  <c r="I36" i="9"/>
  <c r="J36" i="9"/>
  <c r="D37" i="9"/>
  <c r="E37" i="9"/>
  <c r="F37" i="9"/>
  <c r="G37" i="9"/>
  <c r="H37" i="9"/>
  <c r="I37" i="9"/>
  <c r="J37" i="9"/>
  <c r="D38" i="9"/>
  <c r="E38" i="9"/>
  <c r="F38" i="9"/>
  <c r="G38" i="9"/>
  <c r="H38" i="9"/>
  <c r="I38" i="9"/>
  <c r="J38" i="9"/>
  <c r="D39" i="9"/>
  <c r="E39" i="9"/>
  <c r="F39" i="9"/>
  <c r="G39" i="9"/>
  <c r="H39" i="9"/>
  <c r="I39" i="9"/>
  <c r="J39" i="9"/>
  <c r="D40" i="9"/>
  <c r="E40" i="9"/>
  <c r="F40" i="9"/>
  <c r="G40" i="9"/>
  <c r="H40" i="9"/>
  <c r="I40" i="9"/>
  <c r="J40" i="9"/>
  <c r="D41" i="9"/>
  <c r="E41" i="9"/>
  <c r="F41" i="9"/>
  <c r="G41" i="9"/>
  <c r="H41" i="9"/>
  <c r="I41" i="9"/>
  <c r="J41" i="9"/>
  <c r="D42" i="9"/>
  <c r="E42" i="9"/>
  <c r="F42" i="9"/>
  <c r="G42" i="9"/>
  <c r="H42" i="9"/>
  <c r="I42" i="9"/>
  <c r="J42" i="9"/>
  <c r="D43" i="9"/>
  <c r="E43" i="9"/>
  <c r="F43" i="9"/>
  <c r="G43" i="9"/>
  <c r="H43" i="9"/>
  <c r="I43" i="9"/>
  <c r="J43" i="9"/>
  <c r="J7" i="9"/>
  <c r="I7" i="9"/>
  <c r="H7" i="9"/>
  <c r="G7" i="9"/>
  <c r="F7" i="9"/>
  <c r="E7" i="9"/>
  <c r="D7" i="9"/>
  <c r="K24" i="9" l="1"/>
  <c r="K30" i="9"/>
  <c r="K31" i="9"/>
  <c r="A59" i="2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B6" i="21"/>
  <c r="AB7" i="21" s="1"/>
  <c r="AB8" i="21" s="1"/>
  <c r="AB9" i="21" s="1"/>
  <c r="AB10" i="21" s="1"/>
  <c r="AB11" i="21" s="1"/>
  <c r="AB12" i="21" s="1"/>
  <c r="AB13" i="21" s="1"/>
  <c r="AB14" i="21" s="1"/>
  <c r="AB15" i="21" s="1"/>
  <c r="AB16" i="21" s="1"/>
  <c r="AB17" i="21" s="1"/>
  <c r="AB18" i="21" s="1"/>
  <c r="AB19" i="21" s="1"/>
  <c r="AB20" i="21" s="1"/>
  <c r="AB21" i="21" s="1"/>
  <c r="AB22" i="21" s="1"/>
  <c r="AB23" i="21" s="1"/>
  <c r="AB24" i="21" s="1"/>
  <c r="AB25" i="21" s="1"/>
  <c r="AB26" i="21" s="1"/>
  <c r="AB27" i="21" s="1"/>
  <c r="AB28" i="21" s="1"/>
  <c r="AB29" i="21" s="1"/>
  <c r="AB30" i="21" s="1"/>
  <c r="AB31" i="21" s="1"/>
  <c r="AB32" i="21" s="1"/>
  <c r="AB33" i="21" s="1"/>
  <c r="AB34" i="21" s="1"/>
  <c r="AB35" i="21" s="1"/>
  <c r="AB36" i="21" s="1"/>
  <c r="AB37" i="21" s="1"/>
  <c r="AB38" i="21" s="1"/>
  <c r="AB39" i="21" s="1"/>
  <c r="AB40" i="21" s="1"/>
  <c r="AB41" i="21" s="1"/>
  <c r="A6" i="21" l="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K10" i="20" l="1"/>
  <c r="M10" i="20"/>
  <c r="M12" i="19"/>
  <c r="M20" i="19"/>
  <c r="K12" i="10"/>
  <c r="L20" i="19" l="1"/>
  <c r="L12" i="19"/>
  <c r="K12" i="19"/>
  <c r="K20" i="10"/>
  <c r="M12" i="10"/>
  <c r="L20" i="10"/>
  <c r="L12" i="10"/>
  <c r="K20" i="19"/>
  <c r="L10" i="20"/>
  <c r="K10" i="6"/>
  <c r="M20" i="10"/>
  <c r="L10" i="6"/>
  <c r="M10" i="6"/>
  <c r="M12" i="9"/>
  <c r="M20" i="9"/>
  <c r="K20" i="9" l="1"/>
  <c r="L20" i="9"/>
  <c r="L12" i="9"/>
  <c r="K12" i="9"/>
  <c r="K8" i="9" l="1"/>
  <c r="K33" i="9" l="1"/>
  <c r="K31" i="20"/>
  <c r="M27" i="20"/>
  <c r="M20" i="20"/>
  <c r="L20" i="20"/>
  <c r="K20" i="20"/>
  <c r="M14" i="20"/>
  <c r="M13" i="20"/>
  <c r="L13" i="20"/>
  <c r="K13" i="20"/>
  <c r="K11" i="20"/>
  <c r="B8" i="20"/>
  <c r="B9" i="20" s="1"/>
  <c r="B10" i="20" s="1"/>
  <c r="B11" i="20" s="1"/>
  <c r="B12" i="20" s="1"/>
  <c r="B13" i="20" s="1"/>
  <c r="B14" i="20" s="1"/>
  <c r="B15" i="20" s="1"/>
  <c r="B16" i="20" s="1"/>
  <c r="B17" i="20" s="1"/>
  <c r="B18" i="20" s="1"/>
  <c r="B19" i="20" s="1"/>
  <c r="B20" i="20" s="1"/>
  <c r="B21" i="20" s="1"/>
  <c r="B22" i="20" s="1"/>
  <c r="B23" i="20" s="1"/>
  <c r="B24" i="20" s="1"/>
  <c r="B25" i="20" s="1"/>
  <c r="B26" i="20" s="1"/>
  <c r="B27" i="20" s="1"/>
  <c r="B28" i="20" s="1"/>
  <c r="B29" i="20" s="1"/>
  <c r="B30" i="20" s="1"/>
  <c r="B31" i="20" s="1"/>
  <c r="M43" i="19"/>
  <c r="L43" i="19"/>
  <c r="K43" i="19"/>
  <c r="M42" i="19"/>
  <c r="L42" i="19"/>
  <c r="K42" i="19"/>
  <c r="M39" i="19"/>
  <c r="M37" i="19"/>
  <c r="M36" i="19"/>
  <c r="L34" i="19"/>
  <c r="L33" i="19"/>
  <c r="M29" i="19"/>
  <c r="M24" i="19"/>
  <c r="L24" i="19"/>
  <c r="K24" i="19"/>
  <c r="M19" i="19"/>
  <c r="M17" i="19"/>
  <c r="L17" i="19"/>
  <c r="K17" i="19"/>
  <c r="M15" i="19"/>
  <c r="M14" i="19"/>
  <c r="L14" i="19"/>
  <c r="K14" i="19"/>
  <c r="M10" i="19"/>
  <c r="M9" i="19"/>
  <c r="M8" i="19"/>
  <c r="L8" i="19"/>
  <c r="K8" i="19"/>
  <c r="B8" i="19"/>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B41" i="19" s="1"/>
  <c r="B42" i="19" s="1"/>
  <c r="B43" i="19" s="1"/>
  <c r="M43" i="18"/>
  <c r="L43" i="18"/>
  <c r="K43" i="18"/>
  <c r="M42" i="18"/>
  <c r="L42" i="18"/>
  <c r="K42" i="18"/>
  <c r="M40" i="18"/>
  <c r="K39" i="18"/>
  <c r="L31" i="18"/>
  <c r="M25" i="18"/>
  <c r="M24" i="18"/>
  <c r="L24" i="18"/>
  <c r="K24" i="18"/>
  <c r="M19" i="18"/>
  <c r="L18" i="18"/>
  <c r="M17" i="18"/>
  <c r="L17" i="18"/>
  <c r="K17" i="18"/>
  <c r="M14" i="18"/>
  <c r="L14" i="18"/>
  <c r="K14" i="18"/>
  <c r="L13" i="18"/>
  <c r="M10" i="18"/>
  <c r="M8" i="18"/>
  <c r="L8" i="18"/>
  <c r="K8" i="18"/>
  <c r="B8" i="18"/>
  <c r="B9" i="18" s="1"/>
  <c r="B10" i="18" s="1"/>
  <c r="B11" i="18" s="1"/>
  <c r="B12" i="18" s="1"/>
  <c r="B13" i="18" s="1"/>
  <c r="B14" i="18" s="1"/>
  <c r="B15" i="18" s="1"/>
  <c r="B16" i="18" s="1"/>
  <c r="B17" i="18" s="1"/>
  <c r="B18" i="18" s="1"/>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J44" i="19" l="1"/>
  <c r="M18" i="19"/>
  <c r="K27" i="20"/>
  <c r="L12" i="20"/>
  <c r="K30" i="19"/>
  <c r="L25" i="20"/>
  <c r="M9" i="18"/>
  <c r="M37" i="18"/>
  <c r="M23" i="20"/>
  <c r="M29" i="18"/>
  <c r="M36" i="18"/>
  <c r="M18" i="20"/>
  <c r="M29" i="20"/>
  <c r="J44" i="18"/>
  <c r="M28" i="18"/>
  <c r="M35" i="18"/>
  <c r="L36" i="18"/>
  <c r="M21" i="19"/>
  <c r="M25" i="19"/>
  <c r="K26" i="19"/>
  <c r="L27" i="19"/>
  <c r="M40" i="19"/>
  <c r="K41" i="19"/>
  <c r="K17" i="20"/>
  <c r="K15" i="20"/>
  <c r="K15" i="18"/>
  <c r="L19" i="18"/>
  <c r="L32" i="18"/>
  <c r="M26" i="19"/>
  <c r="K11" i="18"/>
  <c r="K25" i="18"/>
  <c r="K37" i="19"/>
  <c r="L16" i="20"/>
  <c r="L25" i="18"/>
  <c r="L40" i="18"/>
  <c r="L30" i="19"/>
  <c r="K36" i="19"/>
  <c r="K9" i="20"/>
  <c r="K7" i="20"/>
  <c r="L9" i="20"/>
  <c r="K30" i="18"/>
  <c r="L37" i="19"/>
  <c r="L24" i="20"/>
  <c r="L9" i="18"/>
  <c r="K13" i="19"/>
  <c r="K19" i="20"/>
  <c r="M22" i="20"/>
  <c r="K28" i="18"/>
  <c r="K35" i="18"/>
  <c r="L22" i="19"/>
  <c r="K23" i="18"/>
  <c r="K10" i="19"/>
  <c r="L16" i="19"/>
  <c r="K31" i="19"/>
  <c r="M12" i="20"/>
  <c r="M16" i="18"/>
  <c r="L10" i="19"/>
  <c r="M15" i="20"/>
  <c r="I44" i="18"/>
  <c r="M11" i="18"/>
  <c r="M23" i="18"/>
  <c r="M33" i="18"/>
  <c r="I44" i="19"/>
  <c r="M13" i="19"/>
  <c r="M30" i="19"/>
  <c r="M32" i="19"/>
  <c r="K33" i="19"/>
  <c r="M35" i="19"/>
  <c r="H32" i="20"/>
  <c r="K8" i="20"/>
  <c r="M11" i="20"/>
  <c r="K12" i="20"/>
  <c r="M19" i="20"/>
  <c r="K24" i="20"/>
  <c r="L26" i="20"/>
  <c r="L28" i="20"/>
  <c r="L30" i="20"/>
  <c r="L23" i="18"/>
  <c r="L29" i="18"/>
  <c r="L30" i="18"/>
  <c r="K40" i="18"/>
  <c r="K41" i="18"/>
  <c r="L13" i="19"/>
  <c r="M16" i="19"/>
  <c r="E44" i="19"/>
  <c r="K29" i="19"/>
  <c r="L31" i="19"/>
  <c r="J32" i="20"/>
  <c r="L11" i="20"/>
  <c r="M16" i="20"/>
  <c r="L19" i="20"/>
  <c r="M21" i="20"/>
  <c r="K22" i="20"/>
  <c r="K23" i="20"/>
  <c r="K16" i="18"/>
  <c r="K19" i="18"/>
  <c r="K21" i="18"/>
  <c r="K22" i="18"/>
  <c r="K27" i="18"/>
  <c r="L28" i="18"/>
  <c r="M41" i="18"/>
  <c r="D44" i="19"/>
  <c r="M11" i="19"/>
  <c r="K15" i="19"/>
  <c r="M22" i="19"/>
  <c r="M27" i="19"/>
  <c r="L29" i="19"/>
  <c r="L32" i="19"/>
  <c r="M41" i="19"/>
  <c r="K14" i="20"/>
  <c r="L15" i="20"/>
  <c r="K16" i="20"/>
  <c r="L17" i="20"/>
  <c r="K21" i="20"/>
  <c r="L22" i="20"/>
  <c r="D44" i="18"/>
  <c r="E44" i="18"/>
  <c r="M15" i="18"/>
  <c r="M21" i="18"/>
  <c r="K26" i="18"/>
  <c r="M27" i="18"/>
  <c r="M30" i="18"/>
  <c r="K37" i="18"/>
  <c r="K38" i="18"/>
  <c r="L39" i="18"/>
  <c r="L15" i="19"/>
  <c r="K21" i="19"/>
  <c r="M23" i="19"/>
  <c r="M28" i="19"/>
  <c r="M31" i="19"/>
  <c r="D32" i="20"/>
  <c r="M9" i="20"/>
  <c r="L18" i="20"/>
  <c r="L21" i="20"/>
  <c r="L23" i="20"/>
  <c r="M31" i="20"/>
  <c r="K7" i="18"/>
  <c r="F44" i="18"/>
  <c r="M26" i="18"/>
  <c r="L37" i="18"/>
  <c r="L38" i="18"/>
  <c r="F44" i="19"/>
  <c r="K9" i="19"/>
  <c r="K18" i="19"/>
  <c r="L21" i="19"/>
  <c r="L26" i="19"/>
  <c r="K39" i="19"/>
  <c r="L41" i="19"/>
  <c r="E32" i="20"/>
  <c r="M17" i="20"/>
  <c r="L10" i="18"/>
  <c r="M7" i="18"/>
  <c r="M32" i="18"/>
  <c r="K34" i="18"/>
  <c r="L35" i="18"/>
  <c r="M38" i="18"/>
  <c r="G44" i="19"/>
  <c r="L18" i="19"/>
  <c r="M38" i="19"/>
  <c r="L39" i="19"/>
  <c r="F32" i="20"/>
  <c r="M26" i="20"/>
  <c r="M28" i="20"/>
  <c r="K29" i="20"/>
  <c r="M30" i="20"/>
  <c r="L31" i="20"/>
  <c r="K9" i="18"/>
  <c r="H44" i="18"/>
  <c r="M31" i="18"/>
  <c r="K32" i="18"/>
  <c r="K33" i="18"/>
  <c r="M34" i="18"/>
  <c r="H44" i="19"/>
  <c r="L19" i="19"/>
  <c r="L25" i="19"/>
  <c r="M33" i="19"/>
  <c r="M34" i="19"/>
  <c r="L36" i="19"/>
  <c r="L38" i="19"/>
  <c r="L40" i="19"/>
  <c r="M7" i="20"/>
  <c r="M8" i="20"/>
  <c r="G32" i="20"/>
  <c r="M24" i="20"/>
  <c r="M25" i="20"/>
  <c r="K26" i="20"/>
  <c r="L27" i="20"/>
  <c r="K28" i="20"/>
  <c r="L29" i="20"/>
  <c r="K18" i="20"/>
  <c r="K30" i="20"/>
  <c r="K25" i="20"/>
  <c r="L7" i="20"/>
  <c r="I32" i="20"/>
  <c r="L8" i="20"/>
  <c r="L14" i="20"/>
  <c r="M7" i="19"/>
  <c r="K16" i="19"/>
  <c r="K22" i="19"/>
  <c r="K27" i="19"/>
  <c r="K34" i="19"/>
  <c r="K19" i="19"/>
  <c r="K25" i="19"/>
  <c r="K32" i="19"/>
  <c r="K40" i="19"/>
  <c r="K7" i="19"/>
  <c r="L9" i="19"/>
  <c r="K11" i="19"/>
  <c r="K23" i="19"/>
  <c r="K28" i="19"/>
  <c r="K35" i="19"/>
  <c r="L7" i="19"/>
  <c r="L11" i="19"/>
  <c r="L23" i="19"/>
  <c r="L28" i="19"/>
  <c r="L35" i="19"/>
  <c r="K38" i="19"/>
  <c r="K13" i="18"/>
  <c r="K31" i="18"/>
  <c r="K10" i="18"/>
  <c r="M13" i="18"/>
  <c r="L16" i="18"/>
  <c r="M18" i="18"/>
  <c r="L22" i="18"/>
  <c r="L27" i="18"/>
  <c r="L34" i="18"/>
  <c r="M39" i="18"/>
  <c r="M22" i="18"/>
  <c r="G44" i="18"/>
  <c r="L7" i="18"/>
  <c r="L11" i="18"/>
  <c r="L15" i="18"/>
  <c r="L21" i="18"/>
  <c r="L26" i="18"/>
  <c r="K29" i="18"/>
  <c r="L33" i="18"/>
  <c r="K36" i="18"/>
  <c r="L41" i="18"/>
  <c r="K18" i="18"/>
  <c r="D16" i="24" l="1"/>
  <c r="D13" i="24"/>
  <c r="D17" i="24"/>
  <c r="D15" i="24"/>
  <c r="D12" i="24"/>
  <c r="D14" i="24"/>
  <c r="D32" i="24"/>
  <c r="D34" i="24"/>
  <c r="D33" i="24"/>
  <c r="D30" i="24"/>
  <c r="D31" i="24"/>
  <c r="D35" i="24"/>
  <c r="M44" i="19"/>
  <c r="K32" i="20"/>
  <c r="L44" i="19"/>
  <c r="K44" i="19"/>
  <c r="M32" i="20"/>
  <c r="K44" i="18"/>
  <c r="L32" i="20"/>
  <c r="M44" i="18"/>
  <c r="L44" i="18"/>
  <c r="M29" i="6" l="1"/>
  <c r="K29" i="6"/>
  <c r="L33" i="10"/>
  <c r="K25" i="6"/>
  <c r="K33" i="10"/>
  <c r="L29" i="6"/>
  <c r="M25" i="6"/>
  <c r="L25" i="6"/>
  <c r="M37" i="10"/>
  <c r="L37" i="10"/>
  <c r="K37" i="10"/>
  <c r="M37" i="9" l="1"/>
  <c r="L37" i="9"/>
  <c r="K37" i="9"/>
  <c r="M14" i="6" l="1"/>
  <c r="M33" i="10" l="1"/>
  <c r="K14" i="6"/>
  <c r="M33" i="9"/>
  <c r="L33" i="9"/>
  <c r="L14" i="6"/>
  <c r="F32" i="17" l="1"/>
  <c r="G32" i="17"/>
  <c r="H32" i="17"/>
  <c r="I32" i="17"/>
  <c r="J32" i="17"/>
  <c r="K32" i="17"/>
  <c r="L32" i="17"/>
  <c r="M32" i="17"/>
  <c r="N32" i="17"/>
  <c r="O32" i="17"/>
  <c r="P32" i="17"/>
  <c r="Q32" i="17"/>
  <c r="R32" i="17"/>
  <c r="E32" i="17"/>
  <c r="F43" i="16"/>
  <c r="G43" i="16"/>
  <c r="H43" i="16"/>
  <c r="I43" i="16"/>
  <c r="J43" i="16"/>
  <c r="K43" i="16"/>
  <c r="L43" i="16"/>
  <c r="M43" i="16"/>
  <c r="N43" i="16"/>
  <c r="O43" i="16"/>
  <c r="P43" i="16"/>
  <c r="Q43" i="16"/>
  <c r="R43" i="16"/>
  <c r="E43" i="16"/>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7" i="11"/>
  <c r="S43" i="16" l="1"/>
  <c r="T43" i="16"/>
  <c r="S32" i="17"/>
  <c r="T32" i="17"/>
  <c r="G32" i="15"/>
  <c r="H32" i="15"/>
  <c r="I32" i="15"/>
  <c r="J32" i="15"/>
  <c r="F32" i="15"/>
  <c r="E32" i="15"/>
  <c r="F43" i="11"/>
  <c r="G43" i="11"/>
  <c r="H43" i="11"/>
  <c r="I43" i="11"/>
  <c r="J43" i="11"/>
  <c r="K43" i="11"/>
  <c r="K45" i="11" s="1"/>
  <c r="L43" i="11"/>
  <c r="L45" i="11" s="1"/>
  <c r="E43" i="11"/>
  <c r="L31" i="15" l="1"/>
  <c r="K31" i="15"/>
  <c r="L28" i="15"/>
  <c r="K28" i="15"/>
  <c r="L27" i="15"/>
  <c r="K27" i="15"/>
  <c r="L26" i="15"/>
  <c r="K26" i="15"/>
  <c r="L25" i="15"/>
  <c r="K25" i="15"/>
  <c r="L24" i="15"/>
  <c r="K24" i="15"/>
  <c r="L23" i="15"/>
  <c r="K23" i="15"/>
  <c r="L22" i="15"/>
  <c r="K22" i="15"/>
  <c r="L21" i="15"/>
  <c r="K21" i="15"/>
  <c r="L20" i="15"/>
  <c r="K20" i="15"/>
  <c r="L19" i="15"/>
  <c r="K19" i="15"/>
  <c r="L18" i="15"/>
  <c r="K18" i="15"/>
  <c r="L17" i="15"/>
  <c r="K17" i="15"/>
  <c r="L16" i="15"/>
  <c r="K16" i="15"/>
  <c r="L15" i="15"/>
  <c r="K15" i="15"/>
  <c r="L14" i="15"/>
  <c r="K14" i="15"/>
  <c r="L13" i="15"/>
  <c r="K13" i="15"/>
  <c r="L12" i="15"/>
  <c r="K12" i="15"/>
  <c r="L11" i="15"/>
  <c r="K11" i="15"/>
  <c r="L10" i="15"/>
  <c r="K10" i="15"/>
  <c r="L9" i="15"/>
  <c r="K9" i="15"/>
  <c r="L8" i="15"/>
  <c r="K8" i="15"/>
  <c r="K7" i="15"/>
  <c r="K32" i="15" l="1"/>
  <c r="K34" i="15" s="1"/>
  <c r="L32" i="15"/>
  <c r="L34" i="15" s="1"/>
  <c r="L25" i="9"/>
  <c r="M7" i="9"/>
  <c r="M7" i="6" l="1"/>
  <c r="M8" i="6"/>
  <c r="M9" i="6"/>
  <c r="M11" i="6"/>
  <c r="M12" i="6"/>
  <c r="M13" i="6"/>
  <c r="M15" i="6"/>
  <c r="M16" i="6"/>
  <c r="M17" i="6"/>
  <c r="M18" i="6"/>
  <c r="M19" i="6"/>
  <c r="M20" i="6"/>
  <c r="M21" i="6"/>
  <c r="M22" i="6"/>
  <c r="M23" i="6"/>
  <c r="M24" i="6"/>
  <c r="M26" i="6"/>
  <c r="M27" i="6"/>
  <c r="M28" i="6"/>
  <c r="M30" i="6"/>
  <c r="M31" i="6"/>
  <c r="D32" i="6" l="1"/>
  <c r="B8" i="6" l="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8" i="10" l="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K28" i="6" l="1"/>
  <c r="L28" i="6"/>
  <c r="K21" i="6"/>
  <c r="L21" i="6"/>
  <c r="L12" i="6"/>
  <c r="K12" i="6"/>
  <c r="K20" i="6"/>
  <c r="L20" i="6"/>
  <c r="K11" i="6"/>
  <c r="L11" i="6"/>
  <c r="K30" i="6"/>
  <c r="L30" i="6"/>
  <c r="K13" i="6"/>
  <c r="L13" i="6"/>
  <c r="K9" i="6"/>
  <c r="L9" i="6"/>
  <c r="L23" i="6"/>
  <c r="K23" i="6"/>
  <c r="K18" i="6"/>
  <c r="L18" i="6"/>
  <c r="K22" i="6"/>
  <c r="L22" i="6"/>
  <c r="K27" i="6"/>
  <c r="L27" i="6"/>
  <c r="K19" i="6"/>
  <c r="L19" i="6"/>
  <c r="K26" i="6"/>
  <c r="L26" i="6"/>
  <c r="K7" i="6"/>
  <c r="L7" i="6"/>
  <c r="K24" i="6"/>
  <c r="L24" i="6"/>
  <c r="K17" i="6"/>
  <c r="L17" i="6"/>
  <c r="K31" i="6"/>
  <c r="L31" i="6"/>
  <c r="L16" i="6"/>
  <c r="K16" i="6"/>
  <c r="L15" i="6"/>
  <c r="K15" i="6"/>
  <c r="B8" i="9"/>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J44" i="10" l="1"/>
  <c r="K8" i="6"/>
  <c r="L8" i="6" l="1"/>
  <c r="J44" i="9"/>
  <c r="F32" i="6" l="1"/>
  <c r="E32" i="6"/>
  <c r="H32" i="6" l="1"/>
  <c r="I32" i="6"/>
  <c r="J32" i="6"/>
  <c r="L32" i="6" l="1"/>
  <c r="K32" i="6"/>
  <c r="M32" i="6"/>
  <c r="L26" i="9" l="1"/>
  <c r="K26" i="10"/>
  <c r="M26" i="9" l="1"/>
  <c r="K26" i="9"/>
  <c r="L26" i="10"/>
  <c r="M26" i="10"/>
  <c r="L16" i="10" l="1"/>
  <c r="L21" i="10"/>
  <c r="L25" i="10"/>
  <c r="L30" i="10"/>
  <c r="L34" i="10"/>
  <c r="M31" i="10" l="1"/>
  <c r="M28" i="10"/>
  <c r="M23" i="10"/>
  <c r="M18" i="10"/>
  <c r="M14" i="10"/>
  <c r="L35" i="10"/>
  <c r="L27" i="10"/>
  <c r="L22" i="10"/>
  <c r="L17" i="10"/>
  <c r="L43" i="10"/>
  <c r="M42" i="10"/>
  <c r="L9" i="10"/>
  <c r="K29" i="10"/>
  <c r="K32" i="10"/>
  <c r="M15" i="10"/>
  <c r="M10" i="10"/>
  <c r="K19" i="10"/>
  <c r="K40" i="10"/>
  <c r="L36" i="10"/>
  <c r="K16" i="10"/>
  <c r="K11" i="10"/>
  <c r="L13" i="10"/>
  <c r="M8" i="10"/>
  <c r="M39" i="10"/>
  <c r="K24" i="10"/>
  <c r="K41" i="10"/>
  <c r="L38" i="10"/>
  <c r="K15" i="10"/>
  <c r="L11" i="10"/>
  <c r="K10" i="10"/>
  <c r="L41" i="10"/>
  <c r="K8" i="10"/>
  <c r="G44" i="10"/>
  <c r="M7" i="10"/>
  <c r="M40" i="10"/>
  <c r="K36" i="10"/>
  <c r="M32" i="10"/>
  <c r="M29" i="10"/>
  <c r="K21" i="10"/>
  <c r="F44" i="10"/>
  <c r="K30" i="10"/>
  <c r="K25" i="10"/>
  <c r="K43" i="10"/>
  <c r="K35" i="10"/>
  <c r="L31" i="10"/>
  <c r="L28" i="10"/>
  <c r="K27" i="10"/>
  <c r="M25" i="10"/>
  <c r="L23" i="10"/>
  <c r="K22" i="10"/>
  <c r="M21" i="10"/>
  <c r="L18" i="10"/>
  <c r="K17" i="10"/>
  <c r="M16" i="10"/>
  <c r="L14" i="10"/>
  <c r="K13" i="10"/>
  <c r="M11" i="10"/>
  <c r="K34" i="10"/>
  <c r="L42" i="10"/>
  <c r="L39" i="10"/>
  <c r="K38" i="10"/>
  <c r="M36" i="10"/>
  <c r="M34" i="10"/>
  <c r="M30" i="10"/>
  <c r="M41" i="10"/>
  <c r="K9" i="10"/>
  <c r="I44" i="10"/>
  <c r="L7" i="10"/>
  <c r="E44" i="10"/>
  <c r="M24" i="10"/>
  <c r="M43" i="10"/>
  <c r="M38" i="10"/>
  <c r="M35" i="10"/>
  <c r="L29" i="10"/>
  <c r="K28" i="10"/>
  <c r="M27" i="10"/>
  <c r="L24" i="10"/>
  <c r="K23" i="10"/>
  <c r="M22" i="10"/>
  <c r="L19" i="10"/>
  <c r="K18" i="10"/>
  <c r="M17" i="10"/>
  <c r="L15" i="10"/>
  <c r="K14" i="10"/>
  <c r="M13" i="10"/>
  <c r="L10" i="10"/>
  <c r="M19" i="10"/>
  <c r="K42" i="10"/>
  <c r="L40" i="10"/>
  <c r="K39" i="10"/>
  <c r="L32" i="10"/>
  <c r="K31" i="10"/>
  <c r="M9" i="10"/>
  <c r="L8" i="10"/>
  <c r="K7" i="10"/>
  <c r="D44" i="10"/>
  <c r="D23" i="24" l="1"/>
  <c r="D22" i="24"/>
  <c r="D26" i="24"/>
  <c r="D24" i="24"/>
  <c r="H44" i="10"/>
  <c r="D21" i="24" s="1"/>
  <c r="D25" i="24" l="1"/>
  <c r="K44" i="10"/>
  <c r="M44" i="10"/>
  <c r="L44" i="10"/>
  <c r="M43" i="9" l="1"/>
  <c r="M40" i="9"/>
  <c r="K39" i="9"/>
  <c r="M32" i="9"/>
  <c r="M29" i="9"/>
  <c r="M24" i="9"/>
  <c r="M19" i="9"/>
  <c r="M15" i="9"/>
  <c r="M10" i="9"/>
  <c r="M38" i="9" l="1"/>
  <c r="M42" i="9"/>
  <c r="K41" i="9"/>
  <c r="L13" i="9"/>
  <c r="L17" i="9"/>
  <c r="L22" i="9"/>
  <c r="L27" i="9"/>
  <c r="L35" i="9"/>
  <c r="L9" i="9"/>
  <c r="K11" i="9"/>
  <c r="K16" i="9"/>
  <c r="K21" i="9"/>
  <c r="K25" i="9"/>
  <c r="K34" i="9"/>
  <c r="K36" i="9"/>
  <c r="K43" i="9"/>
  <c r="M14" i="9"/>
  <c r="M18" i="9"/>
  <c r="M23" i="9"/>
  <c r="M28" i="9"/>
  <c r="M31" i="9"/>
  <c r="L43" i="9"/>
  <c r="M9" i="9"/>
  <c r="L10" i="9"/>
  <c r="M13" i="9"/>
  <c r="M22" i="9"/>
  <c r="M27" i="9"/>
  <c r="F44" i="9"/>
  <c r="K9" i="9"/>
  <c r="M11" i="9"/>
  <c r="L14" i="9"/>
  <c r="M16" i="9"/>
  <c r="K22" i="9"/>
  <c r="L23" i="9"/>
  <c r="K27" i="9"/>
  <c r="L28" i="9"/>
  <c r="M30" i="9"/>
  <c r="L31" i="9"/>
  <c r="M34" i="9"/>
  <c r="K35" i="9"/>
  <c r="M36" i="9"/>
  <c r="K38" i="9"/>
  <c r="L39" i="9"/>
  <c r="M41" i="9"/>
  <c r="K42" i="9"/>
  <c r="M8" i="9"/>
  <c r="K13" i="9"/>
  <c r="K17" i="9"/>
  <c r="L18" i="9"/>
  <c r="M21" i="9"/>
  <c r="M25" i="9"/>
  <c r="G44" i="9"/>
  <c r="L38" i="9"/>
  <c r="L42" i="9"/>
  <c r="D44" i="9"/>
  <c r="K7" i="9"/>
  <c r="H44" i="9"/>
  <c r="K10" i="9"/>
  <c r="L11" i="9"/>
  <c r="L16" i="9"/>
  <c r="L21" i="9"/>
  <c r="K29" i="9"/>
  <c r="L30" i="9"/>
  <c r="K32" i="9"/>
  <c r="L34" i="9"/>
  <c r="L36" i="9"/>
  <c r="M39" i="9"/>
  <c r="K40" i="9"/>
  <c r="L41" i="9"/>
  <c r="L8" i="9"/>
  <c r="K15" i="9"/>
  <c r="K19" i="9"/>
  <c r="E44" i="9"/>
  <c r="L7" i="9"/>
  <c r="I44" i="9"/>
  <c r="K14" i="9"/>
  <c r="L15" i="9"/>
  <c r="M17" i="9"/>
  <c r="K18" i="9"/>
  <c r="L19" i="9"/>
  <c r="K23" i="9"/>
  <c r="L24" i="9"/>
  <c r="K28" i="9"/>
  <c r="L29" i="9"/>
  <c r="L32" i="9"/>
  <c r="M35" i="9"/>
  <c r="L40" i="9"/>
  <c r="D3" i="24" l="1"/>
  <c r="D6" i="24"/>
  <c r="D5" i="24"/>
  <c r="D8" i="24"/>
  <c r="D4" i="24"/>
  <c r="D7" i="24"/>
  <c r="L44" i="9"/>
  <c r="K44" i="9"/>
  <c r="M44" i="9"/>
</calcChain>
</file>

<file path=xl/sharedStrings.xml><?xml version="1.0" encoding="utf-8"?>
<sst xmlns="http://schemas.openxmlformats.org/spreadsheetml/2006/main" count="1177" uniqueCount="271">
  <si>
    <t>INSURANCE REGULATORY AUTHORITY</t>
  </si>
  <si>
    <t>Quarterly</t>
  </si>
  <si>
    <t>Annual</t>
  </si>
  <si>
    <t>Quarterly Claims Statistics</t>
  </si>
  <si>
    <t>QUARTER</t>
  </si>
  <si>
    <t xml:space="preserve"> YEAR</t>
  </si>
  <si>
    <t>DISCLAIMER</t>
  </si>
  <si>
    <t>No</t>
  </si>
  <si>
    <t>Name of Insurer</t>
  </si>
  <si>
    <t>Claims outstanding at
the beginning of the quarter</t>
  </si>
  <si>
    <t>Claims paid
during the quarter</t>
  </si>
  <si>
    <t>Claims outstanding at
the end of the quarter</t>
  </si>
  <si>
    <t>Industry</t>
  </si>
  <si>
    <t xml:space="preserve">KENINDIA ASSURANCE COMPANY </t>
  </si>
  <si>
    <t xml:space="preserve">TAKAFUL INSURANCE OF AFRICA </t>
  </si>
  <si>
    <t>THE MONARCH INSURANCE COMPANY</t>
  </si>
  <si>
    <t>CAPEX LIFE ASSURANCE COMPANY</t>
  </si>
  <si>
    <t>CIC LIFE ASSURANCE COMPANY</t>
  </si>
  <si>
    <t xml:space="preserve">CORPORATE INSURANCE COMPANY </t>
  </si>
  <si>
    <t>GA LIFE ASSURANCE LIMITED</t>
  </si>
  <si>
    <t xml:space="preserve">ICEA LION LIFE ASSURANCE </t>
  </si>
  <si>
    <t xml:space="preserve">JUBILEE INSURANCE COMPANY </t>
  </si>
  <si>
    <t>LIBERTY LIFE ASSURANCE KENYA</t>
  </si>
  <si>
    <t xml:space="preserve">MADISON INSURANCE COMPANY </t>
  </si>
  <si>
    <t>PIONEER ASSURANCE COMPANY</t>
  </si>
  <si>
    <t xml:space="preserve">PRUDENTIAL LIFE ASSURANCE </t>
  </si>
  <si>
    <t>SANLAM LIFE INSURANCE LIMITED</t>
  </si>
  <si>
    <t xml:space="preserve">THE KENYAN ALLIANCE INSURANCE </t>
  </si>
  <si>
    <t>Claims closed as no claims 
during the quarter</t>
  </si>
  <si>
    <t>Claims closed as
no claims 
ratio %
(6/(4+5+6+7))</t>
  </si>
  <si>
    <t>TYPE OF INDUSTRY STATISTICS</t>
  </si>
  <si>
    <t>PERIOD ENDED</t>
  </si>
  <si>
    <t>MADISON INSURANCE COMPANY</t>
  </si>
  <si>
    <t>GEMINIA INSURANCE COMPANY</t>
  </si>
  <si>
    <t>INTRA-AFRICA ASSURANCE COMPANY</t>
  </si>
  <si>
    <t>MAYFAIR INSURANCE COMPANY</t>
  </si>
  <si>
    <t>THE KENYAN ALLIANCE INSURANCE</t>
  </si>
  <si>
    <t xml:space="preserve">ALLIANZ INSURANCE COMPANY </t>
  </si>
  <si>
    <t xml:space="preserve">HERITAGE INSURANCE COMPANY </t>
  </si>
  <si>
    <t>INVESCO ASSURANCE COMPANY</t>
  </si>
  <si>
    <t>AIG INSURANCE COMPANY LIMITED</t>
  </si>
  <si>
    <t>CIC GENERAL INSURANCE COMPANY</t>
  </si>
  <si>
    <t>OCCIDENTAL INSURANCE COMPANY</t>
  </si>
  <si>
    <t>CORPORATE INSURANCE COMPANY</t>
  </si>
  <si>
    <t>DIRECTLINE ASSURANCE COMPANY</t>
  </si>
  <si>
    <t>APA INSURANCE COMPANY LIMITED</t>
  </si>
  <si>
    <t>SANLAM GENERAL INSURANCE</t>
  </si>
  <si>
    <t>PACIS INSURANCE COMPANY</t>
  </si>
  <si>
    <t xml:space="preserve">FIDELITY SHIELD INSURANCE </t>
  </si>
  <si>
    <t xml:space="preserve">BRITAM GENERAL INSURANCE </t>
  </si>
  <si>
    <t>KENYA ORIENT INSURANCE COMPANY</t>
  </si>
  <si>
    <t xml:space="preserve">ICEA LION GENERAL INSURANCE </t>
  </si>
  <si>
    <t>GA INSURANCE LIMITED</t>
  </si>
  <si>
    <t>TAUSI ASSURANCE COMPANY</t>
  </si>
  <si>
    <t>TRIDENT INSURANCE COMPANY</t>
  </si>
  <si>
    <t xml:space="preserve">PIONEER GENERAL INSURANCE </t>
  </si>
  <si>
    <t>AAR INSURANCE KENYA LIMITED</t>
  </si>
  <si>
    <t>Claims closed as
no claims 
ratio (%)
(6/(4+5+6+7))</t>
  </si>
  <si>
    <t>MUA INSURANCE COMPANY</t>
  </si>
  <si>
    <t>Claim payment
ratio %</t>
  </si>
  <si>
    <t>Claim payment
ratio (%)</t>
  </si>
  <si>
    <t>JUBILEE HEALTH INSURANCE</t>
  </si>
  <si>
    <t>JUBILEE GENERAL INSURANCE</t>
  </si>
  <si>
    <t>KUSCCO MUTUAL ASSURANCE</t>
  </si>
  <si>
    <t>APA LIFE ASSURANCE COMPANY</t>
  </si>
  <si>
    <t>BRITAM LIFE INSURANCE COMPANY</t>
  </si>
  <si>
    <t>ABSA LIFE ASSURANCE</t>
  </si>
  <si>
    <t>Claims declined
during the quarter</t>
  </si>
  <si>
    <t>Claims declined during the quarter</t>
  </si>
  <si>
    <t>Claims declined ratio (%)
(5/(4+5+6+7))</t>
  </si>
  <si>
    <t>Claims declined
ratio %
(5/(4+5+6+7))</t>
  </si>
  <si>
    <t>Claims revised during
the quarter</t>
  </si>
  <si>
    <t>Claims intimated and revived during
the quarter</t>
  </si>
  <si>
    <t xml:space="preserve"> </t>
  </si>
  <si>
    <t>Number</t>
  </si>
  <si>
    <t>Amount</t>
  </si>
  <si>
    <t xml:space="preserve">TOTAL
</t>
  </si>
  <si>
    <t xml:space="preserve">Industry
</t>
  </si>
  <si>
    <t>No.</t>
  </si>
  <si>
    <t>KES</t>
  </si>
  <si>
    <t>Appendix 5: Analysis of long-term insurance business declined claims (numbers and amount) for the quarter ended 31st March 2022</t>
  </si>
  <si>
    <t xml:space="preserve"> Q1 Total</t>
  </si>
  <si>
    <t>Failure to provide relevant documentations</t>
  </si>
  <si>
    <t>Unpaid premiums</t>
  </si>
  <si>
    <t>Loss not covered within the policy</t>
  </si>
  <si>
    <t>Non-disclosure of relavant information</t>
  </si>
  <si>
    <t>Time barred</t>
  </si>
  <si>
    <t>Lapsed policy</t>
  </si>
  <si>
    <t>Others</t>
  </si>
  <si>
    <t>Total</t>
  </si>
  <si>
    <t>TOTAL</t>
  </si>
  <si>
    <t>OLD MUTUAL GENERAL INSURANCE</t>
  </si>
  <si>
    <t>OLD MUTUAL LIFE ASSURANCE COMPANY</t>
  </si>
  <si>
    <t>STAR DISCOVER INSURANCE</t>
  </si>
  <si>
    <t>OLD MUTUAL ASSURANCE</t>
  </si>
  <si>
    <t>STAR DISCOVER LIFE INSURANCE</t>
  </si>
  <si>
    <t>XPLICO INSURANCE COMPANY*</t>
  </si>
  <si>
    <t>EQUITY LIFE ASSURANCE</t>
  </si>
  <si>
    <t>FIRST ASSURANCE COMPANY</t>
  </si>
  <si>
    <t>KENYA ORIENT LIFE ASSURANCE</t>
  </si>
  <si>
    <t>Amounts in thousands</t>
  </si>
  <si>
    <t>CANNON GENERAL INSURANCE</t>
  </si>
  <si>
    <t>HEALTHIER (K) MICRO INSURANCE</t>
  </si>
  <si>
    <t>CANNON LIFE ASSURANCE</t>
  </si>
  <si>
    <t>CORPORATE INSURANCE COMPANY*</t>
  </si>
  <si>
    <t>Appendix 1: Analysis of monthly summary of liability claims movement under general insurance business for April-2023</t>
  </si>
  <si>
    <t>Outstanding claims at the beginning of the month</t>
  </si>
  <si>
    <t>Claims intimated and revived during the month</t>
  </si>
  <si>
    <t>Claims revised/change in claims reserves during the month</t>
  </si>
  <si>
    <t>Claims paid 
during the month</t>
  </si>
  <si>
    <t>Declined Claims</t>
  </si>
  <si>
    <t>Claims Closed as no Claims</t>
  </si>
  <si>
    <t>Claims outstanding at the end of the month</t>
  </si>
  <si>
    <t>Claims Payment period</t>
  </si>
  <si>
    <t>Claims Payment ratio</t>
  </si>
  <si>
    <t>Claims
rejection
ratio</t>
  </si>
  <si>
    <t>Pending claims Ratio</t>
  </si>
  <si>
    <t>Kes.'000'</t>
  </si>
  <si>
    <t>Months</t>
  </si>
  <si>
    <t>%</t>
  </si>
  <si>
    <t>AAR</t>
  </si>
  <si>
    <t>African Merchant</t>
  </si>
  <si>
    <t>AIG Kenya</t>
  </si>
  <si>
    <t>APA</t>
  </si>
  <si>
    <t xml:space="preserve">Britam General </t>
  </si>
  <si>
    <t>Cannon General</t>
  </si>
  <si>
    <t xml:space="preserve">CIC General </t>
  </si>
  <si>
    <t>Corporate</t>
  </si>
  <si>
    <t>Directline</t>
  </si>
  <si>
    <t>Fidelity Shield</t>
  </si>
  <si>
    <t>First Assurance</t>
  </si>
  <si>
    <t>GA</t>
  </si>
  <si>
    <t>Geminia</t>
  </si>
  <si>
    <t>Healthier</t>
  </si>
  <si>
    <t xml:space="preserve">Heritage </t>
  </si>
  <si>
    <t>ICEA Lion General</t>
  </si>
  <si>
    <t>Intra Africa</t>
  </si>
  <si>
    <t>Invesco</t>
  </si>
  <si>
    <t>Jubilee</t>
  </si>
  <si>
    <t>Jubilee Health</t>
  </si>
  <si>
    <t>Kenindia</t>
  </si>
  <si>
    <t>Kenya Orient</t>
  </si>
  <si>
    <t>Madison General</t>
  </si>
  <si>
    <t>Mayfair Insuracne Company</t>
  </si>
  <si>
    <t xml:space="preserve">MUA Insurance Company </t>
  </si>
  <si>
    <t>Occidental</t>
  </si>
  <si>
    <t>Old Mutual General Insurance</t>
  </si>
  <si>
    <t>Pacis</t>
  </si>
  <si>
    <t xml:space="preserve">Pioneer </t>
  </si>
  <si>
    <t>Sanlam General</t>
  </si>
  <si>
    <t>Star Discover Insurance</t>
  </si>
  <si>
    <t>Takaful</t>
  </si>
  <si>
    <t>Tausi</t>
  </si>
  <si>
    <t>The Kenyan Alliance</t>
  </si>
  <si>
    <t>The Monarch</t>
  </si>
  <si>
    <t>Trident</t>
  </si>
  <si>
    <t>Xplico</t>
  </si>
  <si>
    <t>Two</t>
  </si>
  <si>
    <t>Appendix 1: Analysis of monthly summary of liability claims movement under general insurance business for May-2023</t>
  </si>
  <si>
    <t>Appendix 1: Analysis of monthly summary of liability claims movement under general insurance business for June-2023</t>
  </si>
  <si>
    <t>30th June, 2023</t>
  </si>
  <si>
    <t>Claims paid
during
the month</t>
  </si>
  <si>
    <t>Claims
Rejection
Ratio</t>
  </si>
  <si>
    <t>Pending Claims Ratio</t>
  </si>
  <si>
    <t>Appendix 3: Analysis of monthly summary of non-liability claims movement under general insurance business for April-2023</t>
  </si>
  <si>
    <t>Appendix 3: Analysis of monthly summary of non-liability claims movement under general insurance business for May-2023</t>
  </si>
  <si>
    <t>Appendix 3: Analysis of monthly summary of non-liability claims movement under general insurance business for June-2023</t>
  </si>
  <si>
    <t>Q2 2023
(4/(4+5+6+7))</t>
  </si>
  <si>
    <t xml:space="preserve">Q2 2023
(4/(4+5+6+7))
</t>
  </si>
  <si>
    <t xml:space="preserve">Claims paid
during
the month
</t>
  </si>
  <si>
    <t xml:space="preserve">Declined Claims </t>
  </si>
  <si>
    <t>Claims rejection ratio</t>
  </si>
  <si>
    <t>Pending claims ratio</t>
  </si>
  <si>
    <t>ABSA Life</t>
  </si>
  <si>
    <t>APA Life</t>
  </si>
  <si>
    <t>Britam Life</t>
  </si>
  <si>
    <t>Cannon Life</t>
  </si>
  <si>
    <t>Capex Life</t>
  </si>
  <si>
    <t>CIC Life Assurance</t>
  </si>
  <si>
    <t>Equity Life Assurance</t>
  </si>
  <si>
    <t>GA Life</t>
  </si>
  <si>
    <t xml:space="preserve">ICEA Lion Life </t>
  </si>
  <si>
    <t>Kenya Orient Life</t>
  </si>
  <si>
    <t>Kuscco Mutual</t>
  </si>
  <si>
    <t>Liberty Life</t>
  </si>
  <si>
    <t>Madison</t>
  </si>
  <si>
    <t>Old Mutual Assurance</t>
  </si>
  <si>
    <t>Old Mutual Life Assurance</t>
  </si>
  <si>
    <t>Pioneer</t>
  </si>
  <si>
    <t xml:space="preserve">Prudential Life </t>
  </si>
  <si>
    <t xml:space="preserve">Sanlam Life </t>
  </si>
  <si>
    <t>Star Discover Life</t>
  </si>
  <si>
    <t xml:space="preserve">The Kenyan Alliance </t>
  </si>
  <si>
    <t>Appendix 8: Analysis of monthly summary of claims movement under long term insurance business for April-2023</t>
  </si>
  <si>
    <t>Appendix 8: Analysis of monthly summary of claims movement under long term insurance business for May-2023</t>
  </si>
  <si>
    <t>Appendix 8: Analysis of monthly summary of claims movement under long term insurance business for June-2023</t>
  </si>
  <si>
    <t>AAR Insurance Kenya</t>
  </si>
  <si>
    <t xml:space="preserve">Africa Merchant Assurance </t>
  </si>
  <si>
    <t>AIG Insurance Company</t>
  </si>
  <si>
    <t>APA Insurance Company</t>
  </si>
  <si>
    <t>Britam General Insurance</t>
  </si>
  <si>
    <t>CIC General Insurance Company</t>
  </si>
  <si>
    <t>Corporate Insurance Company</t>
  </si>
  <si>
    <t>Directline Assurance Company</t>
  </si>
  <si>
    <t xml:space="preserve">Fidelity Shield Insurance  </t>
  </si>
  <si>
    <t>First Assurance Company</t>
  </si>
  <si>
    <t>GA Insurance Company</t>
  </si>
  <si>
    <t xml:space="preserve">Geminia Insurance Company </t>
  </si>
  <si>
    <t>Heritage Insurance Company</t>
  </si>
  <si>
    <t>Icea Lion General Insurance</t>
  </si>
  <si>
    <t>Intra-Africa Assurance</t>
  </si>
  <si>
    <t xml:space="preserve">Invesco Assurance Company </t>
  </si>
  <si>
    <t>Jubilee Allianz</t>
  </si>
  <si>
    <t>Jubilee Health Insurance</t>
  </si>
  <si>
    <t xml:space="preserve">Kenindia Assurance Company </t>
  </si>
  <si>
    <t>Kenya Orient Insurance</t>
  </si>
  <si>
    <t>Madison Insurance Company</t>
  </si>
  <si>
    <t>Mayfair Insurance Company</t>
  </si>
  <si>
    <t>MUA Insurance Company</t>
  </si>
  <si>
    <t xml:space="preserve">Occidental Insurance Company </t>
  </si>
  <si>
    <t>Pacis Insurance Company</t>
  </si>
  <si>
    <t>Pioneer Insurance Company</t>
  </si>
  <si>
    <t>Sanlam Insurance Company</t>
  </si>
  <si>
    <t>Takaful Insurance of Africa</t>
  </si>
  <si>
    <t>Tausi Assurance Company</t>
  </si>
  <si>
    <t xml:space="preserve">The Kenyan Alliance Insurance </t>
  </si>
  <si>
    <t xml:space="preserve">The Monarch Insurance </t>
  </si>
  <si>
    <t xml:space="preserve">Trident Insurance Company </t>
  </si>
  <si>
    <t>Xplico Insurance Company</t>
  </si>
  <si>
    <t>ABSA Life Insurance Company</t>
  </si>
  <si>
    <t xml:space="preserve">APA Life Assurance Company </t>
  </si>
  <si>
    <t>Britam Life Assurance</t>
  </si>
  <si>
    <t>Capex Life Assurance Company</t>
  </si>
  <si>
    <t>CIC Life Assurance Company</t>
  </si>
  <si>
    <t xml:space="preserve">Equity Life Assurance </t>
  </si>
  <si>
    <t>GA Life Assurance Company</t>
  </si>
  <si>
    <t>Geminia Life Insurance Company</t>
  </si>
  <si>
    <t xml:space="preserve">Icea Lion Life Assurance </t>
  </si>
  <si>
    <t xml:space="preserve">Jubilee Insurance Company </t>
  </si>
  <si>
    <t>Kenindia Assurance Company</t>
  </si>
  <si>
    <t>Kenya Orient Life Assurance</t>
  </si>
  <si>
    <t>KUSCCO Mutual Assurance Limited</t>
  </si>
  <si>
    <t>Liberty Life Assurance Company</t>
  </si>
  <si>
    <t xml:space="preserve">Old Mutual Assurance </t>
  </si>
  <si>
    <t xml:space="preserve">Old Mutual Life Assurance </t>
  </si>
  <si>
    <t xml:space="preserve">Pioneer Assurance Company </t>
  </si>
  <si>
    <t>Prudential Life Assurance</t>
  </si>
  <si>
    <t>Sanlam Life Assurance</t>
  </si>
  <si>
    <t>The Kenyan Alliance Insurance</t>
  </si>
  <si>
    <t>The Monarch Insurance</t>
  </si>
  <si>
    <t>April</t>
  </si>
  <si>
    <t>May</t>
  </si>
  <si>
    <t>June</t>
  </si>
  <si>
    <t xml:space="preserve"> Q2 Total</t>
  </si>
  <si>
    <t xml:space="preserve">Total number of claims actionable </t>
  </si>
  <si>
    <r>
      <t>Claims intimated and revived</t>
    </r>
    <r>
      <rPr>
        <sz val="12"/>
        <color theme="1"/>
        <rFont val="Bookman Old Style"/>
        <family val="1"/>
      </rPr>
      <t xml:space="preserve"> </t>
    </r>
  </si>
  <si>
    <r>
      <t>Claims revised</t>
    </r>
    <r>
      <rPr>
        <sz val="12"/>
        <color theme="1"/>
        <rFont val="Bookman Old Style"/>
        <family val="1"/>
      </rPr>
      <t xml:space="preserve"> </t>
    </r>
  </si>
  <si>
    <r>
      <t>Claims paid</t>
    </r>
    <r>
      <rPr>
        <sz val="12"/>
        <color theme="1"/>
        <rFont val="Bookman Old Style"/>
        <family val="1"/>
      </rPr>
      <t xml:space="preserve"> </t>
    </r>
  </si>
  <si>
    <t>Claims declined</t>
  </si>
  <si>
    <r>
      <t>Claims closed</t>
    </r>
    <r>
      <rPr>
        <sz val="12"/>
        <color theme="1"/>
        <rFont val="Bookman Old Style"/>
        <family val="1"/>
      </rPr>
      <t xml:space="preserve"> </t>
    </r>
    <r>
      <rPr>
        <b/>
        <sz val="12"/>
        <color theme="1"/>
        <rFont val="Bookman Old Style"/>
        <family val="1"/>
      </rPr>
      <t>as no claims</t>
    </r>
    <r>
      <rPr>
        <sz val="12"/>
        <color theme="1"/>
        <rFont val="Bookman Old Style"/>
        <family val="1"/>
      </rPr>
      <t xml:space="preserve"> </t>
    </r>
  </si>
  <si>
    <t>DURING THE QUARTER</t>
  </si>
  <si>
    <t>PREVIOUS QUARTER</t>
  </si>
  <si>
    <t xml:space="preserve">DURING THE QUARTER </t>
  </si>
  <si>
    <t>LIABILITY (NUMBER)</t>
  </si>
  <si>
    <t>LIBILITY (AMOUNT)</t>
  </si>
  <si>
    <t>NON-LIABILITY (NUMBER)</t>
  </si>
  <si>
    <t>NON-LIABILITY (AMOUNT)</t>
  </si>
  <si>
    <t>AFRICAN MERCHANT ASSURANCE</t>
  </si>
  <si>
    <t>Q1 2023*</t>
  </si>
  <si>
    <t xml:space="preserve">*-REVISED Q1 STATISTIC DATA </t>
  </si>
  <si>
    <r>
      <t xml:space="preserve">The information contained in this workbook has been extracted from the monthly summary of claim returns submitted to the Authority in line with the requirements of the Insurance Act. No adjustments have been made to the returns’ data except where necessary in consultation with the relevant insurer(s).
</t>
    </r>
    <r>
      <rPr>
        <sz val="11"/>
        <rFont val="Bookman Old Style"/>
        <family val="1"/>
      </rPr>
      <t>This report incorporated data from all regulated insurance companies.</t>
    </r>
    <r>
      <rPr>
        <sz val="11"/>
        <color theme="1"/>
        <rFont val="Bookman Old Style"/>
        <family val="1"/>
      </rPr>
      <t xml:space="preserve">
The Publication of any summary of the returns in this report does not necessarily mean that the returns so summarized have satisfied all the requirements of the Insurance Act, or that the Commissioner of Insurance approves the accuracy or the contents of the returns.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</si>
</sst>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_(* #,##0.00_);_(* \(\ #,##0.00\ \);_(* &quot;-&quot;??_);_(\ @_ \)"/>
    <numFmt numFmtId="166" formatCode="_(* #,##0_);_(* \(#,##0\);_(* &quot;-&quot;??_);_(@_)"/>
    <numFmt numFmtId="167" formatCode="_(* #,##0.0_);_(* \(#,##0.0\);_(* &quot;-&quot;??_);_(@_)"/>
    <numFmt numFmtId="168" formatCode="0.0"/>
    <numFmt numFmtId="169" formatCode="&quot; &quot;#,##0&quot; &quot;;&quot; &quot;&quot;(&quot;#,##0&quot;)&quot;;&quot; &quot;&quot;-&quot;#&quot; &quot;;&quot; &quot;@&quot; &quot;"/>
    <numFmt numFmtId="170" formatCode="&quot; &quot;#,##0.00&quot; &quot;;&quot; &quot;&quot;(&quot;#,##0.00&quot;)&quot;;&quot; &quot;&quot;-&quot;#&quot; &quot;;&quot; &quot;@&quot; &quot;"/>
    <numFmt numFmtId="171" formatCode="&quot; &quot;#,##0&quot; &quot;;&quot; &quot;&quot;( &quot;#,##0&quot; )&quot;;&quot; &quot;&quot;-&quot;#&quot; &quot;;&quot;  &quot;@&quot; )&quot;"/>
    <numFmt numFmtId="172" formatCode="&quot; &quot;#,##0.0&quot; &quot;;&quot; &quot;&quot;(&quot;#,##0.0&quot;)&quot;;&quot; &quot;&quot;-&quot;#&quot; &quot;;&quot; &quot;@&quot; &quot;"/>
    <numFmt numFmtId="173" formatCode="&quot; &quot;#,##0.0&quot; &quot;;&quot; &quot;&quot;( &quot;#,##0.0&quot; )&quot;;&quot; &quot;&quot;-&quot;#&quot; &quot;;&quot;  &quot;@&quot; )&quot;"/>
  </numFmts>
  <fonts count="24" x14ac:knownFonts="1">
    <font>
      <sz val="11"/>
      <color theme="1"/>
      <name val="Calibri"/>
      <family val="2"/>
      <scheme val="minor"/>
    </font>
    <font>
      <b/>
      <sz val="18"/>
      <color theme="1"/>
      <name val="Bookman Old Style"/>
      <family val="1"/>
    </font>
    <font>
      <b/>
      <i/>
      <sz val="24"/>
      <color theme="4"/>
      <name val="Bookman Old Style"/>
      <family val="1"/>
    </font>
    <font>
      <b/>
      <i/>
      <sz val="24"/>
      <color rgb="FF996633"/>
      <name val="Bookman Old Style"/>
      <family val="1"/>
    </font>
    <font>
      <b/>
      <sz val="11"/>
      <color theme="1"/>
      <name val="Bookman Old Style"/>
      <family val="1"/>
    </font>
    <font>
      <b/>
      <sz val="12"/>
      <color theme="1"/>
      <name val="Bookman Old Style"/>
      <family val="1"/>
    </font>
    <font>
      <b/>
      <sz val="16"/>
      <color rgb="FFFF0000"/>
      <name val="Bookman Old Style"/>
      <family val="1"/>
    </font>
    <font>
      <sz val="11"/>
      <color theme="1"/>
      <name val="Bookman Old Style"/>
      <family val="1"/>
    </font>
    <font>
      <sz val="10"/>
      <name val="Tahoma"/>
      <family val="2"/>
    </font>
    <font>
      <b/>
      <sz val="12"/>
      <name val="Bookman Old Style"/>
      <family val="1"/>
    </font>
    <font>
      <sz val="12"/>
      <color theme="1"/>
      <name val="Bookman Old Style"/>
      <family val="1"/>
    </font>
    <font>
      <sz val="12"/>
      <name val="Bookman Old Style"/>
      <family val="1"/>
    </font>
    <font>
      <sz val="11"/>
      <color theme="1"/>
      <name val="Calibri"/>
      <family val="2"/>
      <scheme val="minor"/>
    </font>
    <font>
      <sz val="10"/>
      <name val="Tahoma"/>
      <family val="2"/>
    </font>
    <font>
      <b/>
      <sz val="11"/>
      <color theme="1"/>
      <name val="Calibri"/>
      <family val="2"/>
      <scheme val="minor"/>
    </font>
    <font>
      <b/>
      <sz val="12"/>
      <color rgb="FF000000"/>
      <name val="Bookman Old Style"/>
      <family val="1"/>
    </font>
    <font>
      <b/>
      <sz val="12"/>
      <color theme="1"/>
      <name val="Calibri"/>
      <family val="2"/>
      <scheme val="minor"/>
    </font>
    <font>
      <sz val="11"/>
      <name val="Bookman Old Style"/>
      <family val="1"/>
    </font>
    <font>
      <b/>
      <sz val="12"/>
      <color theme="0"/>
      <name val="Bookman Old Style"/>
      <family val="1"/>
    </font>
    <font>
      <b/>
      <sz val="11"/>
      <name val="Calibri"/>
      <family val="2"/>
      <scheme val="minor"/>
    </font>
    <font>
      <sz val="12"/>
      <color rgb="FF000000"/>
      <name val="Bookman Old Style"/>
      <family val="1"/>
    </font>
    <font>
      <b/>
      <sz val="14"/>
      <color rgb="FF000000"/>
      <name val="Bookman Old Style"/>
      <family val="1"/>
    </font>
    <font>
      <b/>
      <sz val="16"/>
      <color theme="0"/>
      <name val="Bookman Old Style"/>
      <family val="1"/>
    </font>
    <font>
      <sz val="11"/>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A2D668"/>
        <bgColor indexed="64"/>
      </patternFill>
    </fill>
    <fill>
      <patternFill patternType="solid">
        <fgColor rgb="FFF0A73C"/>
        <bgColor indexed="64"/>
      </patternFill>
    </fill>
    <fill>
      <patternFill patternType="solid">
        <fgColor rgb="FFC9C9C9"/>
        <bgColor rgb="FFC9C9C9"/>
      </patternFill>
    </fill>
    <fill>
      <patternFill patternType="solid">
        <fgColor rgb="FFFFF2CC"/>
        <bgColor rgb="FFFFF2CC"/>
      </patternFill>
    </fill>
    <fill>
      <patternFill patternType="solid">
        <fgColor rgb="FF92D050"/>
        <bgColor indexed="64"/>
      </patternFill>
    </fill>
    <fill>
      <patternFill patternType="solid">
        <fgColor theme="1" tint="4.9989318521683403E-2"/>
        <bgColor indexed="64"/>
      </patternFill>
    </fill>
  </fills>
  <borders count="9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rgb="FFF0A73C"/>
      </left>
      <right/>
      <top/>
      <bottom/>
      <diagonal/>
    </border>
    <border>
      <left/>
      <right style="thick">
        <color rgb="FFF0A73C"/>
      </right>
      <top/>
      <bottom/>
      <diagonal/>
    </border>
    <border>
      <left style="thick">
        <color rgb="FFF0A73C"/>
      </left>
      <right/>
      <top/>
      <bottom style="thick">
        <color rgb="FFF0A73C"/>
      </bottom>
      <diagonal/>
    </border>
    <border>
      <left/>
      <right/>
      <top/>
      <bottom style="thick">
        <color rgb="FFF0A73C"/>
      </bottom>
      <diagonal/>
    </border>
    <border>
      <left/>
      <right style="thick">
        <color rgb="FFF0A73C"/>
      </right>
      <top/>
      <bottom style="thick">
        <color rgb="FFF0A73C"/>
      </bottom>
      <diagonal/>
    </border>
    <border>
      <left style="thick">
        <color rgb="FFF0A73C"/>
      </left>
      <right/>
      <top style="thick">
        <color rgb="FFF0A73C"/>
      </top>
      <bottom style="double">
        <color rgb="FFF0A73C"/>
      </bottom>
      <diagonal/>
    </border>
    <border>
      <left/>
      <right/>
      <top style="thick">
        <color rgb="FFF0A73C"/>
      </top>
      <bottom style="double">
        <color rgb="FFF0A73C"/>
      </bottom>
      <diagonal/>
    </border>
    <border>
      <left/>
      <right style="thick">
        <color rgb="FFF0A73C"/>
      </right>
      <top style="thick">
        <color rgb="FFF0A73C"/>
      </top>
      <bottom style="double">
        <color rgb="FFF0A73C"/>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right style="thin">
        <color indexed="64"/>
      </right>
      <top style="thin">
        <color indexed="64"/>
      </top>
      <bottom/>
      <diagonal/>
    </border>
    <border>
      <left style="thin">
        <color indexed="64"/>
      </left>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top/>
      <bottom style="thin">
        <color indexed="64"/>
      </bottom>
      <diagonal/>
    </border>
    <border>
      <left/>
      <right/>
      <top style="thin">
        <color indexed="64"/>
      </top>
      <bottom style="thin">
        <color indexed="64"/>
      </bottom>
      <diagonal/>
    </border>
  </borders>
  <cellStyleXfs count="7">
    <xf numFmtId="0" fontId="0" fillId="0" borderId="0"/>
    <xf numFmtId="0" fontId="8" fillId="0" borderId="0"/>
    <xf numFmtId="165" fontId="8" fillId="0" borderId="0" applyFont="0" applyFill="0" applyBorder="0" applyAlignment="0" applyProtection="0"/>
    <xf numFmtId="0" fontId="12" fillId="0" borderId="0"/>
    <xf numFmtId="164" fontId="12" fillId="0" borderId="0" applyFont="0" applyFill="0" applyBorder="0" applyAlignment="0" applyProtection="0"/>
    <xf numFmtId="0" fontId="13" fillId="0" borderId="0"/>
    <xf numFmtId="9" fontId="8" fillId="0" borderId="0" applyFont="0" applyFill="0" applyBorder="0" applyAlignment="0" applyProtection="0"/>
  </cellStyleXfs>
  <cellXfs count="251">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1" fillId="2" borderId="0" xfId="0" applyFont="1" applyFill="1" applyAlignment="1">
      <alignment horizontal="left" indent="17"/>
    </xf>
    <xf numFmtId="0" fontId="0" fillId="2" borderId="0" xfId="0" applyFill="1" applyAlignment="1">
      <alignment horizontal="left" indent="17"/>
    </xf>
    <xf numFmtId="0" fontId="2" fillId="2" borderId="0" xfId="0" applyFont="1" applyFill="1"/>
    <xf numFmtId="0" fontId="3" fillId="2" borderId="0" xfId="0" applyFont="1" applyFill="1"/>
    <xf numFmtId="0" fontId="4" fillId="2" borderId="0" xfId="0" applyFont="1" applyFill="1"/>
    <xf numFmtId="0" fontId="5" fillId="3" borderId="6" xfId="0" applyFont="1" applyFill="1" applyBorder="1" applyAlignment="1">
      <alignment horizontal="center" vertical="center"/>
    </xf>
    <xf numFmtId="0" fontId="4" fillId="2" borderId="0" xfId="0" applyFont="1" applyFill="1" applyAlignment="1">
      <alignment horizontal="left"/>
    </xf>
    <xf numFmtId="0" fontId="0" fillId="2" borderId="7" xfId="0" applyFill="1" applyBorder="1"/>
    <xf numFmtId="0" fontId="0" fillId="2" borderId="8" xfId="0" applyFill="1" applyBorder="1"/>
    <xf numFmtId="0" fontId="0" fillId="2" borderId="9" xfId="0" applyFill="1" applyBorder="1"/>
    <xf numFmtId="0" fontId="5" fillId="4" borderId="6" xfId="0" applyFont="1" applyFill="1" applyBorder="1" applyAlignment="1">
      <alignment horizontal="center" vertical="center"/>
    </xf>
    <xf numFmtId="0" fontId="12" fillId="0" borderId="0" xfId="3"/>
    <xf numFmtId="166" fontId="12" fillId="0" borderId="0" xfId="3" applyNumberFormat="1"/>
    <xf numFmtId="166" fontId="5" fillId="0" borderId="15" xfId="2" applyNumberFormat="1" applyFont="1" applyFill="1" applyBorder="1"/>
    <xf numFmtId="167" fontId="10" fillId="0" borderId="14" xfId="2" applyNumberFormat="1" applyFont="1" applyFill="1" applyBorder="1" applyAlignment="1">
      <alignment horizontal="right" wrapText="1"/>
    </xf>
    <xf numFmtId="166" fontId="9" fillId="3" borderId="16" xfId="2" applyNumberFormat="1" applyFont="1" applyFill="1" applyBorder="1"/>
    <xf numFmtId="166" fontId="5" fillId="0" borderId="13" xfId="2" applyNumberFormat="1" applyFont="1" applyFill="1" applyBorder="1"/>
    <xf numFmtId="167" fontId="10" fillId="0" borderId="32" xfId="2" applyNumberFormat="1" applyFont="1" applyFill="1" applyBorder="1" applyAlignment="1">
      <alignment horizontal="right" wrapText="1"/>
    </xf>
    <xf numFmtId="166" fontId="10" fillId="0" borderId="14" xfId="4" applyNumberFormat="1" applyFont="1" applyFill="1" applyBorder="1" applyAlignment="1">
      <alignment horizontal="right" wrapText="1"/>
    </xf>
    <xf numFmtId="166" fontId="10" fillId="0" borderId="39" xfId="2" applyNumberFormat="1" applyFont="1" applyFill="1" applyBorder="1"/>
    <xf numFmtId="166" fontId="11" fillId="3" borderId="40" xfId="2" applyNumberFormat="1" applyFont="1" applyFill="1" applyBorder="1"/>
    <xf numFmtId="167" fontId="10" fillId="0" borderId="14" xfId="4" applyNumberFormat="1" applyFont="1" applyFill="1" applyBorder="1" applyAlignment="1">
      <alignment horizontal="right" wrapText="1"/>
    </xf>
    <xf numFmtId="167" fontId="10" fillId="0" borderId="32" xfId="2" applyNumberFormat="1" applyFont="1" applyFill="1" applyBorder="1" applyAlignment="1">
      <alignment horizontal="left"/>
    </xf>
    <xf numFmtId="166" fontId="10" fillId="0" borderId="38" xfId="2" applyNumberFormat="1" applyFont="1" applyFill="1" applyBorder="1"/>
    <xf numFmtId="0" fontId="0" fillId="0" borderId="0" xfId="3" applyFont="1"/>
    <xf numFmtId="167" fontId="12" fillId="0" borderId="0" xfId="3" applyNumberFormat="1"/>
    <xf numFmtId="167" fontId="10" fillId="0" borderId="30" xfId="2" applyNumberFormat="1" applyFont="1" applyFill="1" applyBorder="1" applyAlignment="1">
      <alignment horizontal="right" wrapText="1"/>
    </xf>
    <xf numFmtId="168" fontId="10" fillId="0" borderId="14" xfId="2" applyNumberFormat="1" applyFont="1" applyFill="1" applyBorder="1" applyAlignment="1">
      <alignment horizontal="right" wrapText="1"/>
    </xf>
    <xf numFmtId="166" fontId="5" fillId="0" borderId="38" xfId="2" applyNumberFormat="1" applyFont="1" applyFill="1" applyBorder="1"/>
    <xf numFmtId="166" fontId="5" fillId="0" borderId="39" xfId="2" applyNumberFormat="1" applyFont="1" applyFill="1" applyBorder="1"/>
    <xf numFmtId="166" fontId="9" fillId="3" borderId="40" xfId="2" applyNumberFormat="1" applyFont="1" applyFill="1" applyBorder="1"/>
    <xf numFmtId="164" fontId="10" fillId="0" borderId="49" xfId="2" applyNumberFormat="1" applyFont="1" applyFill="1" applyBorder="1" applyAlignment="1">
      <alignment horizontal="left"/>
    </xf>
    <xf numFmtId="167" fontId="10" fillId="0" borderId="50" xfId="2" applyNumberFormat="1" applyFont="1" applyFill="1" applyBorder="1" applyAlignment="1">
      <alignment horizontal="right" wrapText="1"/>
    </xf>
    <xf numFmtId="168" fontId="10" fillId="0" borderId="50" xfId="2" applyNumberFormat="1" applyFont="1" applyFill="1" applyBorder="1" applyAlignment="1">
      <alignment horizontal="right" wrapText="1"/>
    </xf>
    <xf numFmtId="167" fontId="10" fillId="0" borderId="37" xfId="2" applyNumberFormat="1" applyFont="1" applyFill="1" applyBorder="1" applyAlignment="1">
      <alignment horizontal="right" wrapText="1"/>
    </xf>
    <xf numFmtId="164" fontId="10" fillId="0" borderId="39" xfId="2" applyNumberFormat="1" applyFont="1" applyFill="1" applyBorder="1" applyAlignment="1">
      <alignment horizontal="left"/>
    </xf>
    <xf numFmtId="164" fontId="11" fillId="0" borderId="39" xfId="2" applyNumberFormat="1" applyFont="1" applyFill="1" applyBorder="1" applyAlignment="1">
      <alignment horizontal="left"/>
    </xf>
    <xf numFmtId="166" fontId="9" fillId="3" borderId="40" xfId="2" applyNumberFormat="1" applyFont="1" applyFill="1" applyBorder="1" applyAlignment="1">
      <alignment horizontal="left"/>
    </xf>
    <xf numFmtId="167" fontId="10" fillId="0" borderId="32" xfId="2" applyNumberFormat="1" applyFont="1" applyFill="1" applyBorder="1" applyAlignment="1">
      <alignment horizontal="right"/>
    </xf>
    <xf numFmtId="164" fontId="10" fillId="0" borderId="14" xfId="4" applyFont="1" applyFill="1" applyBorder="1" applyAlignment="1">
      <alignment horizontal="right" wrapText="1"/>
    </xf>
    <xf numFmtId="0" fontId="14" fillId="0" borderId="0" xfId="0" applyFont="1"/>
    <xf numFmtId="0" fontId="5" fillId="4" borderId="51" xfId="0" applyFont="1" applyFill="1" applyBorder="1"/>
    <xf numFmtId="166" fontId="10" fillId="0" borderId="51" xfId="4" applyNumberFormat="1" applyFont="1" applyBorder="1"/>
    <xf numFmtId="0" fontId="5" fillId="0" borderId="15" xfId="0" applyFont="1" applyBorder="1"/>
    <xf numFmtId="0" fontId="5" fillId="3" borderId="16" xfId="0" applyFont="1" applyFill="1" applyBorder="1"/>
    <xf numFmtId="0" fontId="5" fillId="3" borderId="17" xfId="0" applyFont="1" applyFill="1" applyBorder="1"/>
    <xf numFmtId="166" fontId="5" fillId="3" borderId="17" xfId="4" applyNumberFormat="1" applyFont="1" applyFill="1" applyBorder="1"/>
    <xf numFmtId="0" fontId="5" fillId="4" borderId="51" xfId="0" applyFont="1" applyFill="1" applyBorder="1" applyAlignment="1">
      <alignment horizontal="center"/>
    </xf>
    <xf numFmtId="0" fontId="5" fillId="3" borderId="17" xfId="0" applyFont="1" applyFill="1" applyBorder="1" applyAlignment="1">
      <alignment horizontal="left" vertical="center"/>
    </xf>
    <xf numFmtId="0" fontId="10" fillId="0" borderId="55" xfId="0" applyFont="1" applyBorder="1"/>
    <xf numFmtId="0" fontId="10" fillId="3" borderId="35" xfId="0" applyFont="1" applyFill="1" applyBorder="1"/>
    <xf numFmtId="0" fontId="5" fillId="0" borderId="59" xfId="0" applyFont="1" applyBorder="1"/>
    <xf numFmtId="0" fontId="5" fillId="0" borderId="13" xfId="0" applyFont="1" applyBorder="1"/>
    <xf numFmtId="164" fontId="10" fillId="0" borderId="38" xfId="2" applyNumberFormat="1" applyFont="1" applyFill="1" applyBorder="1" applyAlignment="1">
      <alignment horizontal="left"/>
    </xf>
    <xf numFmtId="166" fontId="10" fillId="0" borderId="14" xfId="4" applyNumberFormat="1" applyFont="1" applyBorder="1"/>
    <xf numFmtId="166" fontId="10" fillId="0" borderId="14" xfId="0" applyNumberFormat="1" applyFont="1" applyBorder="1"/>
    <xf numFmtId="0" fontId="5" fillId="0" borderId="58" xfId="0" applyFont="1" applyBorder="1"/>
    <xf numFmtId="0" fontId="10" fillId="0" borderId="57" xfId="0" applyFont="1" applyBorder="1"/>
    <xf numFmtId="0" fontId="5" fillId="4" borderId="17" xfId="0" applyFont="1" applyFill="1" applyBorder="1" applyAlignment="1">
      <alignment horizontal="center"/>
    </xf>
    <xf numFmtId="0" fontId="5" fillId="4" borderId="48" xfId="0" applyFont="1" applyFill="1" applyBorder="1"/>
    <xf numFmtId="0" fontId="5" fillId="4" borderId="48" xfId="0" applyFont="1" applyFill="1" applyBorder="1" applyAlignment="1">
      <alignment horizontal="center" vertical="center"/>
    </xf>
    <xf numFmtId="0" fontId="5" fillId="4" borderId="48" xfId="0" applyFont="1" applyFill="1" applyBorder="1" applyAlignment="1">
      <alignment horizontal="center"/>
    </xf>
    <xf numFmtId="0" fontId="5" fillId="4" borderId="47" xfId="0" applyFont="1" applyFill="1" applyBorder="1" applyAlignment="1">
      <alignment horizontal="center"/>
    </xf>
    <xf numFmtId="166" fontId="10" fillId="0" borderId="57" xfId="4" applyNumberFormat="1" applyFont="1" applyFill="1" applyBorder="1" applyAlignment="1">
      <alignment horizontal="right" wrapText="1"/>
    </xf>
    <xf numFmtId="164" fontId="10" fillId="0" borderId="50" xfId="2" applyNumberFormat="1" applyFont="1" applyFill="1" applyBorder="1" applyAlignment="1">
      <alignment horizontal="left"/>
    </xf>
    <xf numFmtId="164" fontId="10" fillId="0" borderId="51" xfId="2" applyNumberFormat="1" applyFont="1" applyFill="1" applyBorder="1" applyAlignment="1">
      <alignment horizontal="left"/>
    </xf>
    <xf numFmtId="164" fontId="11" fillId="0" borderId="51" xfId="2" applyNumberFormat="1" applyFont="1" applyFill="1" applyBorder="1" applyAlignment="1">
      <alignment horizontal="left"/>
    </xf>
    <xf numFmtId="166" fontId="10" fillId="0" borderId="14" xfId="2" applyNumberFormat="1" applyFont="1" applyFill="1" applyBorder="1"/>
    <xf numFmtId="166" fontId="10" fillId="0" borderId="51" xfId="2" applyNumberFormat="1" applyFont="1" applyFill="1" applyBorder="1"/>
    <xf numFmtId="166" fontId="11" fillId="0" borderId="51" xfId="2" applyNumberFormat="1" applyFont="1" applyFill="1" applyBorder="1"/>
    <xf numFmtId="167" fontId="10" fillId="0" borderId="50" xfId="4" applyNumberFormat="1" applyFont="1" applyFill="1" applyBorder="1" applyAlignment="1">
      <alignment horizontal="right" wrapText="1"/>
    </xf>
    <xf numFmtId="0" fontId="9" fillId="0" borderId="0" xfId="1" applyFont="1"/>
    <xf numFmtId="166" fontId="0" fillId="0" borderId="0" xfId="0" applyNumberFormat="1"/>
    <xf numFmtId="166" fontId="15" fillId="4" borderId="55" xfId="4" applyNumberFormat="1" applyFont="1" applyFill="1" applyBorder="1" applyAlignment="1">
      <alignment horizontal="center" wrapText="1"/>
    </xf>
    <xf numFmtId="166" fontId="15" fillId="4" borderId="51" xfId="4" applyNumberFormat="1" applyFont="1" applyFill="1" applyBorder="1" applyAlignment="1">
      <alignment horizontal="center" wrapText="1"/>
    </xf>
    <xf numFmtId="166" fontId="5" fillId="0" borderId="51" xfId="4" applyNumberFormat="1" applyFont="1" applyBorder="1"/>
    <xf numFmtId="166" fontId="5" fillId="3" borderId="51" xfId="4" applyNumberFormat="1" applyFont="1" applyFill="1" applyBorder="1"/>
    <xf numFmtId="0" fontId="16" fillId="3" borderId="51" xfId="0" applyFont="1" applyFill="1" applyBorder="1"/>
    <xf numFmtId="166" fontId="5" fillId="3" borderId="51" xfId="0" applyNumberFormat="1" applyFont="1" applyFill="1" applyBorder="1"/>
    <xf numFmtId="166" fontId="5" fillId="0" borderId="14" xfId="4" applyNumberFormat="1" applyFont="1" applyBorder="1"/>
    <xf numFmtId="166" fontId="10" fillId="2" borderId="14" xfId="4" applyNumberFormat="1" applyFont="1" applyFill="1" applyBorder="1"/>
    <xf numFmtId="0" fontId="5" fillId="4" borderId="64" xfId="0" applyFont="1" applyFill="1" applyBorder="1"/>
    <xf numFmtId="166" fontId="15" fillId="4" borderId="65" xfId="4" applyNumberFormat="1" applyFont="1" applyFill="1" applyBorder="1" applyAlignment="1">
      <alignment horizontal="center" wrapText="1"/>
    </xf>
    <xf numFmtId="166" fontId="15" fillId="4" borderId="17" xfId="4" applyNumberFormat="1" applyFont="1" applyFill="1" applyBorder="1" applyAlignment="1">
      <alignment horizontal="center" wrapText="1"/>
    </xf>
    <xf numFmtId="0" fontId="5" fillId="4" borderId="17" xfId="0" applyFont="1" applyFill="1" applyBorder="1"/>
    <xf numFmtId="0" fontId="5" fillId="4" borderId="33" xfId="0" applyFont="1" applyFill="1" applyBorder="1"/>
    <xf numFmtId="0" fontId="5" fillId="4" borderId="31" xfId="0" applyFont="1" applyFill="1" applyBorder="1" applyAlignment="1">
      <alignment horizontal="center"/>
    </xf>
    <xf numFmtId="0" fontId="5" fillId="4" borderId="33" xfId="0" applyFont="1" applyFill="1" applyBorder="1" applyAlignment="1">
      <alignment horizontal="center"/>
    </xf>
    <xf numFmtId="0" fontId="14" fillId="4" borderId="51" xfId="3" applyFont="1" applyFill="1" applyBorder="1"/>
    <xf numFmtId="166" fontId="14" fillId="4" borderId="51" xfId="4" applyNumberFormat="1" applyFont="1" applyFill="1" applyBorder="1"/>
    <xf numFmtId="166" fontId="18" fillId="4" borderId="47" xfId="4" applyNumberFormat="1" applyFont="1" applyFill="1" applyBorder="1" applyAlignment="1">
      <alignment horizontal="center" vertical="center" wrapText="1"/>
    </xf>
    <xf numFmtId="0" fontId="18" fillId="4" borderId="34" xfId="1" applyFont="1" applyFill="1" applyBorder="1" applyAlignment="1">
      <alignment horizontal="center" vertical="center" wrapText="1"/>
    </xf>
    <xf numFmtId="166" fontId="18" fillId="4" borderId="60" xfId="4" applyNumberFormat="1" applyFont="1" applyFill="1" applyBorder="1" applyAlignment="1">
      <alignment horizontal="left" vertical="top" wrapText="1"/>
    </xf>
    <xf numFmtId="166" fontId="18" fillId="4" borderId="36" xfId="4" applyNumberFormat="1" applyFont="1" applyFill="1" applyBorder="1" applyAlignment="1">
      <alignment horizontal="center" vertical="center" wrapText="1"/>
    </xf>
    <xf numFmtId="166" fontId="18" fillId="4" borderId="48" xfId="4" applyNumberFormat="1" applyFont="1" applyFill="1" applyBorder="1" applyAlignment="1">
      <alignment horizontal="center" vertical="center" wrapText="1"/>
    </xf>
    <xf numFmtId="166" fontId="18" fillId="4" borderId="9" xfId="4" applyNumberFormat="1" applyFont="1" applyFill="1" applyBorder="1" applyAlignment="1">
      <alignment horizontal="center" vertical="center" wrapText="1"/>
    </xf>
    <xf numFmtId="166" fontId="18" fillId="3" borderId="40" xfId="2" applyNumberFormat="1" applyFont="1" applyFill="1" applyBorder="1" applyAlignment="1">
      <alignment horizontal="left"/>
    </xf>
    <xf numFmtId="166" fontId="18" fillId="3" borderId="16" xfId="2" applyNumberFormat="1" applyFont="1" applyFill="1" applyBorder="1" applyAlignment="1">
      <alignment horizontal="left"/>
    </xf>
    <xf numFmtId="166" fontId="18" fillId="3" borderId="17" xfId="2" applyNumberFormat="1" applyFont="1" applyFill="1" applyBorder="1" applyAlignment="1">
      <alignment horizontal="left"/>
    </xf>
    <xf numFmtId="164" fontId="18" fillId="3" borderId="17" xfId="2" applyNumberFormat="1" applyFont="1" applyFill="1" applyBorder="1" applyAlignment="1">
      <alignment horizontal="right" wrapText="1"/>
    </xf>
    <xf numFmtId="167" fontId="18" fillId="3" borderId="18" xfId="2" applyNumberFormat="1" applyFont="1" applyFill="1" applyBorder="1" applyAlignment="1">
      <alignment horizontal="right" wrapText="1"/>
    </xf>
    <xf numFmtId="167" fontId="18" fillId="3" borderId="33" xfId="2" applyNumberFormat="1" applyFont="1" applyFill="1" applyBorder="1" applyAlignment="1">
      <alignment horizontal="right" wrapText="1"/>
    </xf>
    <xf numFmtId="166" fontId="18" fillId="4" borderId="8" xfId="4" applyNumberFormat="1" applyFont="1" applyFill="1" applyBorder="1" applyAlignment="1">
      <alignment horizontal="left" vertical="top" wrapText="1"/>
    </xf>
    <xf numFmtId="166" fontId="18" fillId="3" borderId="18" xfId="2" applyNumberFormat="1" applyFont="1" applyFill="1" applyBorder="1" applyAlignment="1">
      <alignment horizontal="left"/>
    </xf>
    <xf numFmtId="0" fontId="18" fillId="4" borderId="44" xfId="1" applyFont="1" applyFill="1" applyBorder="1" applyAlignment="1">
      <alignment horizontal="center" vertical="center" wrapText="1"/>
    </xf>
    <xf numFmtId="0" fontId="18" fillId="4" borderId="31" xfId="1" applyFont="1" applyFill="1" applyBorder="1" applyAlignment="1">
      <alignment horizontal="center" vertical="center" wrapText="1"/>
    </xf>
    <xf numFmtId="166" fontId="18" fillId="4" borderId="36" xfId="4" applyNumberFormat="1" applyFont="1" applyFill="1" applyBorder="1" applyAlignment="1">
      <alignment horizontal="left" vertical="top" wrapText="1"/>
    </xf>
    <xf numFmtId="166" fontId="18" fillId="4" borderId="46" xfId="4" applyNumberFormat="1" applyFont="1" applyFill="1" applyBorder="1" applyAlignment="1">
      <alignment horizontal="left" vertical="top" wrapText="1"/>
    </xf>
    <xf numFmtId="166" fontId="18" fillId="3" borderId="17" xfId="4" applyNumberFormat="1" applyFont="1" applyFill="1" applyBorder="1" applyAlignment="1">
      <alignment horizontal="right" wrapText="1"/>
    </xf>
    <xf numFmtId="164" fontId="18" fillId="3" borderId="17" xfId="4" applyFont="1" applyFill="1" applyBorder="1" applyAlignment="1">
      <alignment horizontal="right" wrapText="1"/>
    </xf>
    <xf numFmtId="167" fontId="18" fillId="3" borderId="17" xfId="4" applyNumberFormat="1" applyFont="1" applyFill="1" applyBorder="1" applyAlignment="1">
      <alignment horizontal="right" wrapText="1"/>
    </xf>
    <xf numFmtId="167" fontId="18" fillId="3" borderId="61" xfId="4" applyNumberFormat="1" applyFont="1" applyFill="1" applyBorder="1" applyAlignment="1">
      <alignment horizontal="right" wrapText="1"/>
    </xf>
    <xf numFmtId="0" fontId="14" fillId="0" borderId="2" xfId="3" applyFont="1" applyBorder="1"/>
    <xf numFmtId="0" fontId="15" fillId="5" borderId="68" xfId="1" applyFont="1" applyFill="1" applyBorder="1" applyAlignment="1">
      <alignment horizontal="center" vertical="center" wrapText="1"/>
    </xf>
    <xf numFmtId="0" fontId="15" fillId="5" borderId="69" xfId="1" applyFont="1" applyFill="1" applyBorder="1" applyAlignment="1">
      <alignment horizontal="center" vertical="center" wrapText="1"/>
    </xf>
    <xf numFmtId="168" fontId="15" fillId="5" borderId="70" xfId="1" applyNumberFormat="1" applyFont="1" applyFill="1" applyBorder="1" applyAlignment="1">
      <alignment horizontal="center" vertical="center" wrapText="1"/>
    </xf>
    <xf numFmtId="168" fontId="15" fillId="5" borderId="71" xfId="1" applyNumberFormat="1" applyFont="1" applyFill="1" applyBorder="1" applyAlignment="1">
      <alignment horizontal="center" vertical="center" wrapText="1"/>
    </xf>
    <xf numFmtId="170" fontId="15" fillId="5" borderId="72" xfId="2" applyNumberFormat="1" applyFont="1" applyFill="1" applyBorder="1" applyAlignment="1">
      <alignment horizontal="center" vertical="center" wrapText="1"/>
    </xf>
    <xf numFmtId="169" fontId="15" fillId="5" borderId="73" xfId="2" applyNumberFormat="1" applyFont="1" applyFill="1" applyBorder="1" applyAlignment="1">
      <alignment horizontal="center" wrapText="1"/>
    </xf>
    <xf numFmtId="169" fontId="15" fillId="5" borderId="74" xfId="2" applyNumberFormat="1" applyFont="1" applyFill="1" applyBorder="1" applyAlignment="1">
      <alignment horizontal="center" wrapText="1"/>
    </xf>
    <xf numFmtId="170" fontId="15" fillId="5" borderId="73" xfId="2" applyNumberFormat="1" applyFont="1" applyFill="1" applyBorder="1" applyAlignment="1">
      <alignment horizontal="center" wrapText="1"/>
    </xf>
    <xf numFmtId="170" fontId="15" fillId="5" borderId="75" xfId="2" applyNumberFormat="1" applyFont="1" applyFill="1" applyBorder="1" applyAlignment="1">
      <alignment horizontal="center" wrapText="1"/>
    </xf>
    <xf numFmtId="169" fontId="20" fillId="6" borderId="76" xfId="2" applyNumberFormat="1" applyFont="1" applyFill="1" applyBorder="1"/>
    <xf numFmtId="170" fontId="20" fillId="6" borderId="73" xfId="2" applyNumberFormat="1" applyFont="1" applyFill="1" applyBorder="1" applyAlignment="1">
      <alignment horizontal="left"/>
    </xf>
    <xf numFmtId="171" fontId="20" fillId="6" borderId="73" xfId="2" applyNumberFormat="1" applyFont="1" applyFill="1" applyBorder="1" applyAlignment="1">
      <alignment horizontal="left"/>
    </xf>
    <xf numFmtId="171" fontId="20" fillId="6" borderId="73" xfId="2" applyNumberFormat="1" applyFont="1" applyFill="1" applyBorder="1" applyAlignment="1">
      <alignment horizontal="right" wrapText="1"/>
    </xf>
    <xf numFmtId="172" fontId="20" fillId="6" borderId="77" xfId="2" applyNumberFormat="1" applyFont="1" applyFill="1" applyBorder="1" applyAlignment="1">
      <alignment horizontal="right" wrapText="1"/>
    </xf>
    <xf numFmtId="172" fontId="20" fillId="6" borderId="78" xfId="2" applyNumberFormat="1" applyFont="1" applyFill="1" applyBorder="1" applyAlignment="1">
      <alignment horizontal="right" wrapText="1"/>
    </xf>
    <xf numFmtId="169" fontId="15" fillId="5" borderId="79" xfId="2" applyNumberFormat="1" applyFont="1" applyFill="1" applyBorder="1"/>
    <xf numFmtId="169" fontId="15" fillId="5" borderId="80" xfId="2" applyNumberFormat="1" applyFont="1" applyFill="1" applyBorder="1" applyAlignment="1">
      <alignment horizontal="left"/>
    </xf>
    <xf numFmtId="171" fontId="15" fillId="5" borderId="80" xfId="2" applyNumberFormat="1" applyFont="1" applyFill="1" applyBorder="1" applyAlignment="1">
      <alignment horizontal="right" wrapText="1"/>
    </xf>
    <xf numFmtId="173" fontId="15" fillId="5" borderId="80" xfId="2" applyNumberFormat="1" applyFont="1" applyFill="1" applyBorder="1" applyAlignment="1">
      <alignment horizontal="right" wrapText="1"/>
    </xf>
    <xf numFmtId="172" fontId="15" fillId="5" borderId="80" xfId="2" applyNumberFormat="1" applyFont="1" applyFill="1" applyBorder="1" applyAlignment="1">
      <alignment horizontal="right" wrapText="1"/>
    </xf>
    <xf numFmtId="172" fontId="15" fillId="5" borderId="81" xfId="2" applyNumberFormat="1" applyFont="1" applyFill="1" applyBorder="1" applyAlignment="1">
      <alignment horizontal="right" wrapText="1"/>
    </xf>
    <xf numFmtId="170" fontId="15" fillId="5" borderId="89" xfId="2" applyNumberFormat="1" applyFont="1" applyFill="1" applyBorder="1" applyAlignment="1">
      <alignment horizontal="center" vertical="center" wrapText="1"/>
    </xf>
    <xf numFmtId="170" fontId="15" fillId="5" borderId="90" xfId="2" applyNumberFormat="1" applyFont="1" applyFill="1" applyBorder="1" applyAlignment="1">
      <alignment horizontal="center" wrapText="1"/>
    </xf>
    <xf numFmtId="173" fontId="20" fillId="6" borderId="77" xfId="2" applyNumberFormat="1" applyFont="1" applyFill="1" applyBorder="1" applyAlignment="1">
      <alignment horizontal="right" wrapText="1"/>
    </xf>
    <xf numFmtId="169" fontId="15" fillId="5" borderId="80" xfId="2" applyNumberFormat="1" applyFont="1" applyFill="1" applyBorder="1" applyAlignment="1">
      <alignment horizontal="right" wrapText="1"/>
    </xf>
    <xf numFmtId="0" fontId="15" fillId="5" borderId="76" xfId="1" applyFont="1" applyFill="1" applyBorder="1" applyAlignment="1">
      <alignment wrapText="1"/>
    </xf>
    <xf numFmtId="0" fontId="15" fillId="5" borderId="73" xfId="1" applyFont="1" applyFill="1" applyBorder="1" applyAlignment="1">
      <alignment horizontal="left" wrapText="1"/>
    </xf>
    <xf numFmtId="169" fontId="20" fillId="6" borderId="77" xfId="2" applyNumberFormat="1" applyFont="1" applyFill="1" applyBorder="1"/>
    <xf numFmtId="171" fontId="20" fillId="6" borderId="77" xfId="2" applyNumberFormat="1" applyFont="1" applyFill="1" applyBorder="1"/>
    <xf numFmtId="169" fontId="20" fillId="6" borderId="73" xfId="2" applyNumberFormat="1" applyFont="1" applyFill="1" applyBorder="1"/>
    <xf numFmtId="170" fontId="15" fillId="5" borderId="80" xfId="2" applyNumberFormat="1" applyFont="1" applyFill="1" applyBorder="1" applyAlignment="1">
      <alignment horizontal="right" wrapText="1"/>
    </xf>
    <xf numFmtId="0" fontId="14" fillId="7" borderId="51" xfId="3" applyFont="1" applyFill="1" applyBorder="1"/>
    <xf numFmtId="166" fontId="14" fillId="7" borderId="55" xfId="4" applyNumberFormat="1" applyFont="1" applyFill="1" applyBorder="1"/>
    <xf numFmtId="0" fontId="5" fillId="0" borderId="91" xfId="0" applyFont="1" applyBorder="1"/>
    <xf numFmtId="0" fontId="12" fillId="0" borderId="91" xfId="3" applyBorder="1"/>
    <xf numFmtId="0" fontId="5" fillId="0" borderId="92" xfId="0" applyFont="1" applyBorder="1"/>
    <xf numFmtId="0" fontId="12" fillId="0" borderId="92" xfId="3" applyBorder="1"/>
    <xf numFmtId="0" fontId="12" fillId="0" borderId="55" xfId="3" applyBorder="1"/>
    <xf numFmtId="0" fontId="12" fillId="0" borderId="57" xfId="3" applyBorder="1"/>
    <xf numFmtId="0" fontId="14" fillId="7" borderId="51" xfId="3" applyFont="1" applyFill="1" applyBorder="1" applyAlignment="1">
      <alignment wrapText="1"/>
    </xf>
    <xf numFmtId="0" fontId="14" fillId="4" borderId="51" xfId="3" applyFont="1" applyFill="1" applyBorder="1" applyAlignment="1">
      <alignment wrapText="1"/>
    </xf>
    <xf numFmtId="0" fontId="6" fillId="0" borderId="24" xfId="0" applyFont="1" applyBorder="1" applyAlignment="1">
      <alignment horizontal="center"/>
    </xf>
    <xf numFmtId="0" fontId="6" fillId="0" borderId="25" xfId="0" applyFont="1" applyBorder="1" applyAlignment="1">
      <alignment horizontal="center"/>
    </xf>
    <xf numFmtId="0" fontId="6" fillId="0" borderId="26" xfId="0" applyFont="1" applyBorder="1" applyAlignment="1">
      <alignment horizontal="center"/>
    </xf>
    <xf numFmtId="0" fontId="7" fillId="0" borderId="19" xfId="0" applyFont="1" applyBorder="1" applyAlignment="1">
      <alignment horizontal="justify" vertical="center" wrapText="1"/>
    </xf>
    <xf numFmtId="0" fontId="7" fillId="0" borderId="0" xfId="0" applyFont="1" applyAlignment="1">
      <alignment horizontal="justify" vertical="center" wrapText="1"/>
    </xf>
    <xf numFmtId="0" fontId="7" fillId="0" borderId="20" xfId="0" applyFont="1" applyBorder="1" applyAlignment="1">
      <alignment horizontal="justify" vertical="center" wrapText="1"/>
    </xf>
    <xf numFmtId="0" fontId="7" fillId="0" borderId="21" xfId="0" applyFont="1" applyBorder="1" applyAlignment="1">
      <alignment horizontal="justify" vertical="center" wrapText="1"/>
    </xf>
    <xf numFmtId="0" fontId="7" fillId="0" borderId="22" xfId="0" applyFont="1" applyBorder="1" applyAlignment="1">
      <alignment horizontal="justify" vertical="center" wrapText="1"/>
    </xf>
    <xf numFmtId="0" fontId="7" fillId="0" borderId="23" xfId="0" applyFont="1" applyBorder="1" applyAlignment="1">
      <alignment horizontal="justify" vertical="center" wrapText="1"/>
    </xf>
    <xf numFmtId="0" fontId="21" fillId="5" borderId="67" xfId="1" applyFont="1" applyFill="1" applyBorder="1" applyAlignment="1">
      <alignment horizontal="left"/>
    </xf>
    <xf numFmtId="0" fontId="15" fillId="5" borderId="68" xfId="1" applyFont="1" applyFill="1" applyBorder="1" applyAlignment="1">
      <alignment horizontal="center" vertical="center" wrapText="1"/>
    </xf>
    <xf numFmtId="0" fontId="15" fillId="5" borderId="69" xfId="1" applyFont="1" applyFill="1" applyBorder="1" applyAlignment="1">
      <alignment horizontal="center" vertical="center" wrapText="1"/>
    </xf>
    <xf numFmtId="169" fontId="15" fillId="5" borderId="69" xfId="2" applyNumberFormat="1" applyFont="1" applyFill="1" applyBorder="1" applyAlignment="1">
      <alignment horizontal="center" vertical="center" wrapText="1"/>
    </xf>
    <xf numFmtId="0" fontId="21" fillId="5" borderId="86" xfId="1" applyFont="1" applyFill="1" applyBorder="1" applyAlignment="1">
      <alignment horizontal="left"/>
    </xf>
    <xf numFmtId="0" fontId="21" fillId="5" borderId="87" xfId="1" applyFont="1" applyFill="1" applyBorder="1" applyAlignment="1">
      <alignment horizontal="left"/>
    </xf>
    <xf numFmtId="0" fontId="21" fillId="5" borderId="88" xfId="1" applyFont="1" applyFill="1" applyBorder="1" applyAlignment="1">
      <alignment horizontal="left"/>
    </xf>
    <xf numFmtId="0" fontId="15" fillId="5" borderId="84" xfId="1" applyFont="1" applyFill="1" applyBorder="1" applyAlignment="1">
      <alignment horizontal="center" vertical="center" wrapText="1"/>
    </xf>
    <xf numFmtId="0" fontId="15" fillId="5" borderId="85" xfId="1" applyFont="1" applyFill="1" applyBorder="1" applyAlignment="1">
      <alignment horizontal="center" vertical="center" wrapText="1"/>
    </xf>
    <xf numFmtId="0" fontId="15" fillId="5" borderId="70" xfId="1" applyFont="1" applyFill="1" applyBorder="1" applyAlignment="1">
      <alignment horizontal="center" vertical="center" wrapText="1"/>
    </xf>
    <xf numFmtId="0" fontId="15" fillId="5" borderId="77" xfId="1" applyFont="1" applyFill="1" applyBorder="1" applyAlignment="1">
      <alignment horizontal="center" vertical="center" wrapText="1"/>
    </xf>
    <xf numFmtId="169" fontId="15" fillId="5" borderId="82" xfId="2" applyNumberFormat="1" applyFont="1" applyFill="1" applyBorder="1" applyAlignment="1">
      <alignment horizontal="center" vertical="center" wrapText="1"/>
    </xf>
    <xf numFmtId="169" fontId="15" fillId="5" borderId="83" xfId="2" applyNumberFormat="1" applyFont="1" applyFill="1" applyBorder="1" applyAlignment="1">
      <alignment horizontal="center" vertical="center" wrapText="1"/>
    </xf>
    <xf numFmtId="0" fontId="14" fillId="0" borderId="2" xfId="3" applyFont="1" applyBorder="1" applyAlignment="1">
      <alignment horizontal="left"/>
    </xf>
    <xf numFmtId="0" fontId="18" fillId="4" borderId="41" xfId="1" applyFont="1" applyFill="1" applyBorder="1" applyAlignment="1">
      <alignment horizontal="center" vertical="center" wrapText="1"/>
    </xf>
    <xf numFmtId="0" fontId="18" fillId="4" borderId="37" xfId="1" applyFont="1" applyFill="1" applyBorder="1" applyAlignment="1">
      <alignment horizontal="center" vertical="center" wrapText="1"/>
    </xf>
    <xf numFmtId="0" fontId="22" fillId="4" borderId="10" xfId="1" applyFont="1" applyFill="1" applyBorder="1" applyAlignment="1">
      <alignment horizontal="center"/>
    </xf>
    <xf numFmtId="0" fontId="22" fillId="4" borderId="11" xfId="1" applyFont="1" applyFill="1" applyBorder="1" applyAlignment="1">
      <alignment horizontal="center"/>
    </xf>
    <xf numFmtId="0" fontId="22" fillId="4" borderId="12" xfId="1" applyFont="1" applyFill="1" applyBorder="1" applyAlignment="1">
      <alignment horizontal="center"/>
    </xf>
    <xf numFmtId="0" fontId="18" fillId="4" borderId="27" xfId="1" applyFont="1" applyFill="1" applyBorder="1" applyAlignment="1">
      <alignment horizontal="center" vertical="center" wrapText="1"/>
    </xf>
    <xf numFmtId="0" fontId="18" fillId="4" borderId="35" xfId="1" applyFont="1" applyFill="1" applyBorder="1" applyAlignment="1">
      <alignment horizontal="center" vertical="center" wrapText="1"/>
    </xf>
    <xf numFmtId="0" fontId="18" fillId="4" borderId="42" xfId="1" applyFont="1" applyFill="1" applyBorder="1" applyAlignment="1">
      <alignment horizontal="center" vertical="center" wrapText="1"/>
    </xf>
    <xf numFmtId="0" fontId="18" fillId="4" borderId="28" xfId="1" applyFont="1" applyFill="1" applyBorder="1" applyAlignment="1">
      <alignment horizontal="center" vertical="center" wrapText="1"/>
    </xf>
    <xf numFmtId="0" fontId="18" fillId="4" borderId="48" xfId="1" applyFont="1" applyFill="1" applyBorder="1" applyAlignment="1">
      <alignment horizontal="center" vertical="center" wrapText="1"/>
    </xf>
    <xf numFmtId="0" fontId="18" fillId="4" borderId="2" xfId="1" applyFont="1" applyFill="1" applyBorder="1" applyAlignment="1">
      <alignment horizontal="center" vertical="center" wrapText="1"/>
    </xf>
    <xf numFmtId="0" fontId="18" fillId="4" borderId="0" xfId="1" applyFont="1" applyFill="1" applyAlignment="1">
      <alignment horizontal="center" vertical="center" wrapText="1"/>
    </xf>
    <xf numFmtId="0" fontId="18" fillId="4" borderId="45" xfId="1" applyFont="1" applyFill="1" applyBorder="1" applyAlignment="1">
      <alignment horizontal="center" vertical="center" wrapText="1"/>
    </xf>
    <xf numFmtId="0" fontId="18" fillId="4" borderId="29" xfId="1" applyFont="1" applyFill="1" applyBorder="1" applyAlignment="1">
      <alignment horizontal="center" vertical="center" wrapText="1"/>
    </xf>
    <xf numFmtId="0" fontId="14" fillId="0" borderId="2" xfId="3" applyFont="1" applyBorder="1" applyAlignment="1">
      <alignment horizontal="right"/>
    </xf>
    <xf numFmtId="0" fontId="15" fillId="5" borderId="67" xfId="1" applyFont="1" applyFill="1" applyBorder="1" applyAlignment="1">
      <alignment horizontal="left"/>
    </xf>
    <xf numFmtId="0" fontId="15" fillId="5" borderId="86" xfId="1" applyFont="1" applyFill="1" applyBorder="1" applyAlignment="1">
      <alignment horizontal="center"/>
    </xf>
    <xf numFmtId="0" fontId="15" fillId="5" borderId="87" xfId="1" applyFont="1" applyFill="1" applyBorder="1" applyAlignment="1">
      <alignment horizontal="center"/>
    </xf>
    <xf numFmtId="0" fontId="15" fillId="5" borderId="88" xfId="1" applyFont="1" applyFill="1" applyBorder="1" applyAlignment="1">
      <alignment horizontal="center"/>
    </xf>
    <xf numFmtId="169" fontId="15" fillId="5" borderId="69" xfId="2" applyNumberFormat="1" applyFont="1" applyFill="1" applyBorder="1" applyAlignment="1">
      <alignment horizontal="center" vertical="top" wrapText="1"/>
    </xf>
    <xf numFmtId="0" fontId="18" fillId="4" borderId="43" xfId="1" applyFont="1" applyFill="1" applyBorder="1" applyAlignment="1">
      <alignment horizontal="center" vertical="center" wrapText="1"/>
    </xf>
    <xf numFmtId="0" fontId="22" fillId="4" borderId="1" xfId="1" applyFont="1" applyFill="1" applyBorder="1" applyAlignment="1">
      <alignment horizontal="center"/>
    </xf>
    <xf numFmtId="0" fontId="22" fillId="4" borderId="2" xfId="1" applyFont="1" applyFill="1" applyBorder="1" applyAlignment="1">
      <alignment horizontal="center"/>
    </xf>
    <xf numFmtId="0" fontId="22" fillId="4" borderId="3" xfId="1" applyFont="1" applyFill="1" applyBorder="1" applyAlignment="1">
      <alignment horizontal="center"/>
    </xf>
    <xf numFmtId="0" fontId="18" fillId="4" borderId="1" xfId="1" applyFont="1" applyFill="1" applyBorder="1" applyAlignment="1">
      <alignment horizontal="center" vertical="center" wrapText="1"/>
    </xf>
    <xf numFmtId="0" fontId="18" fillId="4" borderId="4" xfId="1" applyFont="1" applyFill="1" applyBorder="1" applyAlignment="1">
      <alignment horizontal="center" vertical="center" wrapText="1"/>
    </xf>
    <xf numFmtId="0" fontId="18" fillId="4" borderId="7" xfId="1" applyFont="1" applyFill="1" applyBorder="1" applyAlignment="1">
      <alignment horizontal="center" vertical="center" wrapText="1"/>
    </xf>
    <xf numFmtId="0" fontId="19" fillId="0" borderId="2" xfId="3" applyFont="1" applyBorder="1" applyAlignment="1">
      <alignment horizontal="left"/>
    </xf>
    <xf numFmtId="0" fontId="23" fillId="8" borderId="91" xfId="3" applyFont="1" applyFill="1" applyBorder="1" applyAlignment="1">
      <alignment horizontal="center"/>
    </xf>
    <xf numFmtId="0" fontId="23" fillId="8" borderId="57" xfId="3" applyFont="1" applyFill="1" applyBorder="1" applyAlignment="1">
      <alignment horizontal="center"/>
    </xf>
    <xf numFmtId="0" fontId="9" fillId="4" borderId="10" xfId="1" applyFont="1" applyFill="1" applyBorder="1" applyAlignment="1">
      <alignment horizontal="center"/>
    </xf>
    <xf numFmtId="0" fontId="9" fillId="4" borderId="11" xfId="1" applyFont="1" applyFill="1" applyBorder="1" applyAlignment="1">
      <alignment horizontal="center"/>
    </xf>
    <xf numFmtId="0" fontId="9" fillId="4" borderId="12" xfId="1" applyFont="1" applyFill="1" applyBorder="1" applyAlignment="1">
      <alignment horizontal="center"/>
    </xf>
    <xf numFmtId="0" fontId="5" fillId="4" borderId="50" xfId="0" applyFont="1" applyFill="1" applyBorder="1" applyAlignment="1">
      <alignment horizontal="center"/>
    </xf>
    <xf numFmtId="0" fontId="5" fillId="4" borderId="42" xfId="1" applyFont="1" applyFill="1" applyBorder="1" applyAlignment="1">
      <alignment horizontal="center" vertical="center" wrapText="1"/>
    </xf>
    <xf numFmtId="0" fontId="5" fillId="4" borderId="28" xfId="1" applyFont="1" applyFill="1" applyBorder="1" applyAlignment="1">
      <alignment horizontal="center" vertical="center" wrapText="1"/>
    </xf>
    <xf numFmtId="0" fontId="5" fillId="4" borderId="48" xfId="1" applyFont="1" applyFill="1" applyBorder="1" applyAlignment="1">
      <alignment horizontal="center" vertical="center" wrapText="1"/>
    </xf>
    <xf numFmtId="0" fontId="5" fillId="4" borderId="56" xfId="1" applyFont="1" applyFill="1" applyBorder="1" applyAlignment="1">
      <alignment horizontal="center" vertical="center" wrapText="1"/>
    </xf>
    <xf numFmtId="0" fontId="5" fillId="4" borderId="27" xfId="1" applyFont="1" applyFill="1" applyBorder="1" applyAlignment="1">
      <alignment horizontal="center" vertical="center" wrapText="1"/>
    </xf>
    <xf numFmtId="0" fontId="5" fillId="4" borderId="35" xfId="1" applyFont="1" applyFill="1" applyBorder="1" applyAlignment="1">
      <alignment horizontal="center" vertical="center" wrapText="1"/>
    </xf>
    <xf numFmtId="0" fontId="5" fillId="4" borderId="56" xfId="0" applyFont="1" applyFill="1" applyBorder="1" applyAlignment="1">
      <alignment horizontal="center" vertical="center"/>
    </xf>
    <xf numFmtId="0" fontId="5" fillId="4" borderId="27" xfId="0" applyFont="1" applyFill="1" applyBorder="1" applyAlignment="1">
      <alignment horizontal="center" vertical="center"/>
    </xf>
    <xf numFmtId="0" fontId="5" fillId="4" borderId="35" xfId="0" applyFont="1" applyFill="1" applyBorder="1" applyAlignment="1">
      <alignment horizontal="center" vertical="center"/>
    </xf>
    <xf numFmtId="0" fontId="5" fillId="4" borderId="63" xfId="0" applyFont="1" applyFill="1" applyBorder="1" applyAlignment="1">
      <alignment horizont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54" xfId="0" applyFont="1" applyFill="1" applyBorder="1" applyAlignment="1">
      <alignment horizontal="center" vertical="center"/>
    </xf>
    <xf numFmtId="0" fontId="9" fillId="4" borderId="1" xfId="1" applyFont="1" applyFill="1" applyBorder="1" applyAlignment="1">
      <alignment horizontal="center"/>
    </xf>
    <xf numFmtId="0" fontId="9" fillId="4" borderId="2" xfId="1" applyFont="1" applyFill="1" applyBorder="1" applyAlignment="1">
      <alignment horizontal="center"/>
    </xf>
    <xf numFmtId="0" fontId="9" fillId="4" borderId="3" xfId="1" applyFont="1" applyFill="1" applyBorder="1" applyAlignment="1">
      <alignment horizontal="center"/>
    </xf>
    <xf numFmtId="166" fontId="5" fillId="4" borderId="1" xfId="4" applyNumberFormat="1" applyFont="1" applyFill="1" applyBorder="1" applyAlignment="1">
      <alignment horizontal="center" vertical="center"/>
    </xf>
    <xf numFmtId="166" fontId="5" fillId="4" borderId="4" xfId="4" applyNumberFormat="1" applyFont="1" applyFill="1" applyBorder="1" applyAlignment="1">
      <alignment horizontal="center" vertical="center"/>
    </xf>
    <xf numFmtId="166" fontId="5" fillId="4" borderId="7" xfId="4" applyNumberFormat="1" applyFont="1" applyFill="1" applyBorder="1" applyAlignment="1">
      <alignment horizontal="center" vertical="center"/>
    </xf>
    <xf numFmtId="166" fontId="5" fillId="4" borderId="50" xfId="4" applyNumberFormat="1" applyFont="1" applyFill="1" applyBorder="1" applyAlignment="1">
      <alignment horizontal="center" vertical="center"/>
    </xf>
    <xf numFmtId="166" fontId="5" fillId="4" borderId="51" xfId="4" applyNumberFormat="1" applyFont="1" applyFill="1" applyBorder="1" applyAlignment="1">
      <alignment horizontal="center" vertical="center"/>
    </xf>
    <xf numFmtId="166" fontId="5" fillId="4" borderId="17" xfId="4" applyNumberFormat="1" applyFont="1" applyFill="1" applyBorder="1" applyAlignment="1">
      <alignment horizontal="center" vertical="center"/>
    </xf>
    <xf numFmtId="166" fontId="5" fillId="4" borderId="41" xfId="4" applyNumberFormat="1" applyFont="1" applyFill="1" applyBorder="1" applyAlignment="1">
      <alignment horizontal="center"/>
    </xf>
    <xf numFmtId="166" fontId="5" fillId="4" borderId="62" xfId="4" applyNumberFormat="1" applyFont="1" applyFill="1" applyBorder="1" applyAlignment="1">
      <alignment horizontal="center"/>
    </xf>
    <xf numFmtId="166" fontId="15" fillId="4" borderId="43" xfId="4" applyNumberFormat="1" applyFont="1" applyFill="1" applyBorder="1" applyAlignment="1">
      <alignment horizontal="center" wrapText="1"/>
    </xf>
    <xf numFmtId="166" fontId="15" fillId="4" borderId="62" xfId="4" applyNumberFormat="1" applyFont="1" applyFill="1" applyBorder="1" applyAlignment="1">
      <alignment horizontal="center" wrapText="1"/>
    </xf>
    <xf numFmtId="166" fontId="15" fillId="4" borderId="41" xfId="4" applyNumberFormat="1" applyFont="1" applyFill="1" applyBorder="1" applyAlignment="1">
      <alignment horizontal="center" wrapText="1"/>
    </xf>
    <xf numFmtId="0" fontId="5" fillId="4" borderId="51" xfId="0" applyFont="1" applyFill="1" applyBorder="1" applyAlignment="1">
      <alignment horizontal="center" wrapText="1"/>
    </xf>
    <xf numFmtId="0" fontId="5" fillId="4" borderId="64" xfId="0" applyFont="1" applyFill="1" applyBorder="1" applyAlignment="1">
      <alignment horizontal="center" wrapText="1"/>
    </xf>
    <xf numFmtId="0" fontId="5" fillId="4" borderId="66" xfId="0" applyFont="1" applyFill="1" applyBorder="1" applyAlignment="1">
      <alignment horizontal="center" vertical="center"/>
    </xf>
    <xf numFmtId="0" fontId="5" fillId="4" borderId="47" xfId="0" applyFont="1" applyFill="1" applyBorder="1" applyAlignment="1">
      <alignment horizontal="center" vertical="center"/>
    </xf>
    <xf numFmtId="0" fontId="5" fillId="4" borderId="28" xfId="0" applyFont="1" applyFill="1" applyBorder="1" applyAlignment="1">
      <alignment horizontal="center" vertical="center"/>
    </xf>
    <xf numFmtId="0" fontId="5" fillId="4" borderId="48" xfId="0" applyFont="1" applyFill="1" applyBorder="1" applyAlignment="1">
      <alignment horizontal="center" vertical="center"/>
    </xf>
  </cellXfs>
  <cellStyles count="7">
    <cellStyle name="Comma" xfId="4" builtinId="3"/>
    <cellStyle name="Comma 2" xfId="2" xr:uid="{00000000-0005-0000-0000-000001000000}"/>
    <cellStyle name="Normal" xfId="0" builtinId="0"/>
    <cellStyle name="Normal 2" xfId="1" xr:uid="{00000000-0005-0000-0000-000003000000}"/>
    <cellStyle name="Normal 3" xfId="3" xr:uid="{00000000-0005-0000-0000-000004000000}"/>
    <cellStyle name="Normal 4" xfId="5" xr:uid="{00000000-0005-0000-0000-000005000000}"/>
    <cellStyle name="Percent 2" xfId="6" xr:uid="{00000000-0005-0000-0000-000007000000}"/>
  </cellStyles>
  <dxfs count="0"/>
  <tableStyles count="0" defaultTableStyle="TableStyleMedium2" defaultPivotStyle="PivotStyleLight16"/>
  <colors>
    <mruColors>
      <color rgb="FFF0A73C"/>
      <color rgb="FFA2D6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CEF651.BD61CC10"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CEF651.BD61CC10"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CEF651.BD61CC10"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cid:image001.png@01CEF651.BD61CC10" TargetMode="Externa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cid:image001.png@01CEF651.BD61CC10" TargetMode="Externa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cid:image001.png@01CEF651.BD61CC10" TargetMode="Externa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cid:image001.png@01CEF651.BD61CC10" TargetMode="Externa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cid:image001.png@01CEF651.BD61CC10" TargetMode="Externa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5</xdr:row>
      <xdr:rowOff>213360</xdr:rowOff>
    </xdr:from>
    <xdr:to>
      <xdr:col>4</xdr:col>
      <xdr:colOff>660400</xdr:colOff>
      <xdr:row>8</xdr:row>
      <xdr:rowOff>187325</xdr:rowOff>
    </xdr:to>
    <xdr:pic>
      <xdr:nvPicPr>
        <xdr:cNvPr id="4" name="Picture 3" descr="cid:image001.png@01CEF651.BD61CC10">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731520" y="982980"/>
          <a:ext cx="1628140" cy="101790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589392</xdr:colOff>
      <xdr:row>3</xdr:row>
      <xdr:rowOff>157261</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1196377" cy="73623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585320</xdr:colOff>
      <xdr:row>3</xdr:row>
      <xdr:rowOff>155294</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0" y="0"/>
          <a:ext cx="1194920" cy="7376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587134</xdr:colOff>
      <xdr:row>3</xdr:row>
      <xdr:rowOff>153987</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0" y="0"/>
          <a:ext cx="1194920" cy="7254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48702</xdr:colOff>
      <xdr:row>0</xdr:row>
      <xdr:rowOff>82826</xdr:rowOff>
    </xdr:from>
    <xdr:to>
      <xdr:col>0</xdr:col>
      <xdr:colOff>963102</xdr:colOff>
      <xdr:row>2</xdr:row>
      <xdr:rowOff>187601</xdr:rowOff>
    </xdr:to>
    <xdr:pic>
      <xdr:nvPicPr>
        <xdr:cNvPr id="5" name="Picture 4" descr="cid:image001.png@01CEF651.BD61CC1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48702" y="82826"/>
          <a:ext cx="914400" cy="560318"/>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63500</xdr:rowOff>
    </xdr:from>
    <xdr:to>
      <xdr:col>1</xdr:col>
      <xdr:colOff>0</xdr:colOff>
      <xdr:row>2</xdr:row>
      <xdr:rowOff>257175</xdr:rowOff>
    </xdr:to>
    <xdr:pic>
      <xdr:nvPicPr>
        <xdr:cNvPr id="3" name="Picture 2" descr="cid:image001.png@01CEF651.BD61CC10">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14300" y="63500"/>
          <a:ext cx="914400" cy="56197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63500</xdr:rowOff>
    </xdr:from>
    <xdr:to>
      <xdr:col>1</xdr:col>
      <xdr:colOff>0</xdr:colOff>
      <xdr:row>2</xdr:row>
      <xdr:rowOff>257175</xdr:rowOff>
    </xdr:to>
    <xdr:pic>
      <xdr:nvPicPr>
        <xdr:cNvPr id="2" name="Picture 1" descr="cid:image001.png@01CEF651.BD61CC10">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14300" y="63500"/>
          <a:ext cx="965200" cy="56832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76200</xdr:rowOff>
    </xdr:from>
    <xdr:to>
      <xdr:col>0</xdr:col>
      <xdr:colOff>1003300</xdr:colOff>
      <xdr:row>2</xdr:row>
      <xdr:rowOff>269875</xdr:rowOff>
    </xdr:to>
    <xdr:pic>
      <xdr:nvPicPr>
        <xdr:cNvPr id="2" name="Picture 1" descr="cid:image001.png@01CEF651.BD61CC10">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8900" y="76200"/>
          <a:ext cx="914400" cy="56197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88900</xdr:colOff>
      <xdr:row>0</xdr:row>
      <xdr:rowOff>76200</xdr:rowOff>
    </xdr:from>
    <xdr:to>
      <xdr:col>0</xdr:col>
      <xdr:colOff>1003300</xdr:colOff>
      <xdr:row>2</xdr:row>
      <xdr:rowOff>269875</xdr:rowOff>
    </xdr:to>
    <xdr:pic>
      <xdr:nvPicPr>
        <xdr:cNvPr id="2" name="Picture 1" descr="cid:image001.png@01CEF651.BD61CC10">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8900" y="76200"/>
          <a:ext cx="914400" cy="56832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122465</xdr:colOff>
      <xdr:row>0</xdr:row>
      <xdr:rowOff>299357</xdr:rowOff>
    </xdr:from>
    <xdr:to>
      <xdr:col>0</xdr:col>
      <xdr:colOff>1036865</xdr:colOff>
      <xdr:row>2</xdr:row>
      <xdr:rowOff>276225</xdr:rowOff>
    </xdr:to>
    <xdr:pic>
      <xdr:nvPicPr>
        <xdr:cNvPr id="2" name="Picture 1" descr="cid:image001.png@01CEF651.BD61CC10">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2465" y="299357"/>
          <a:ext cx="914400" cy="56197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122465</xdr:colOff>
      <xdr:row>0</xdr:row>
      <xdr:rowOff>299357</xdr:rowOff>
    </xdr:from>
    <xdr:to>
      <xdr:col>0</xdr:col>
      <xdr:colOff>1036865</xdr:colOff>
      <xdr:row>2</xdr:row>
      <xdr:rowOff>276225</xdr:rowOff>
    </xdr:to>
    <xdr:pic>
      <xdr:nvPicPr>
        <xdr:cNvPr id="2" name="Picture 1" descr="cid:image001.png@01CEF651.BD61CC10">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2465" y="299357"/>
          <a:ext cx="914400" cy="554718"/>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588986</xdr:colOff>
      <xdr:row>3</xdr:row>
      <xdr:rowOff>156449</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0" y="0"/>
          <a:ext cx="1196377" cy="73623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kibet/AppData/Local/Microsoft/Windows/INetCache/Content.Outlook/WCJ79RLS/April%20Claims%20Statistics.od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_"/>
      <sheetName val="Guide"/>
      <sheetName val="Life_Declined"/>
      <sheetName val="GI_declined"/>
      <sheetName val="GI_actionable_claims"/>
      <sheetName val="Outstanding_&lt;30_days_Table_1"/>
      <sheetName val="Liab_Claims_Table_2"/>
      <sheetName val="Appendix_1"/>
      <sheetName val="Appendix_2"/>
      <sheetName val="Non_Liab_Claims_Table_3"/>
      <sheetName val="Appendix_3"/>
      <sheetName val="Appendix_4"/>
      <sheetName val="Appendx_5,6,&amp;10_Payment_periods"/>
      <sheetName val="Claims_Proportions_&amp;_Graphs"/>
      <sheetName val="Appendix_7_claims_proportions"/>
      <sheetName val="Table_4_LIB"/>
      <sheetName val="Appendix_8"/>
      <sheetName val="Appendix_9"/>
      <sheetName val="Appendix_11"/>
      <sheetName val="Appendix_12_&amp;_13"/>
    </sheetNames>
    <sheetDataSet>
      <sheetData sheetId="0"/>
      <sheetData sheetId="1">
        <row r="4">
          <cell r="B4" t="str">
            <v>April</v>
          </cell>
        </row>
        <row r="5">
          <cell r="B5">
            <v>2023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C1:M48"/>
  <sheetViews>
    <sheetView topLeftCell="A7" zoomScale="82" zoomScaleNormal="82" workbookViewId="0">
      <selection activeCell="E24" sqref="E24"/>
    </sheetView>
  </sheetViews>
  <sheetFormatPr defaultColWidth="9.1796875" defaultRowHeight="14.5" x14ac:dyDescent="0.35"/>
  <cols>
    <col min="1" max="1" width="2" style="1" customWidth="1"/>
    <col min="2" max="2" width="2.1796875" style="1" customWidth="1"/>
    <col min="3" max="3" width="2.54296875" style="1" customWidth="1"/>
    <col min="4" max="4" width="18" style="1" customWidth="1"/>
    <col min="5" max="5" width="42.54296875" style="1" customWidth="1"/>
    <col min="6" max="6" width="41.81640625" style="1" customWidth="1"/>
    <col min="7" max="7" width="22.1796875" style="1" customWidth="1"/>
    <col min="8" max="9" width="9.1796875" style="1"/>
    <col min="10" max="10" width="3.1796875" style="1" customWidth="1"/>
    <col min="11" max="11" width="0" style="1" hidden="1" customWidth="1"/>
    <col min="12" max="13" width="12.453125" style="1" hidden="1" customWidth="1"/>
    <col min="14" max="14" width="0" style="1" hidden="1" customWidth="1"/>
    <col min="15" max="16384" width="9.1796875" style="1"/>
  </cols>
  <sheetData>
    <row r="1" spans="3:13" ht="24.75" customHeight="1" thickBot="1" x14ac:dyDescent="0.4"/>
    <row r="2" spans="3:13" ht="15" thickBot="1" x14ac:dyDescent="0.4">
      <c r="C2" s="2"/>
      <c r="D2" s="3"/>
      <c r="E2" s="3"/>
      <c r="F2" s="3"/>
      <c r="G2" s="3"/>
      <c r="H2" s="3"/>
      <c r="I2" s="3"/>
      <c r="J2" s="4"/>
    </row>
    <row r="3" spans="3:13" ht="7.5" customHeight="1" x14ac:dyDescent="0.35">
      <c r="C3" s="5"/>
      <c r="D3" s="2"/>
      <c r="E3" s="3"/>
      <c r="F3" s="3"/>
      <c r="G3" s="3"/>
      <c r="H3" s="3"/>
      <c r="I3" s="4"/>
      <c r="J3" s="6"/>
    </row>
    <row r="4" spans="3:13" ht="5.25" customHeight="1" x14ac:dyDescent="0.35">
      <c r="C4" s="5"/>
      <c r="D4" s="5"/>
      <c r="I4" s="6"/>
      <c r="J4" s="6"/>
    </row>
    <row r="5" spans="3:13" ht="9" customHeight="1" x14ac:dyDescent="0.35">
      <c r="C5" s="5"/>
      <c r="D5" s="5"/>
      <c r="I5" s="6"/>
      <c r="J5" s="6"/>
    </row>
    <row r="6" spans="3:13" ht="22.5" customHeight="1" x14ac:dyDescent="0.45">
      <c r="C6" s="5"/>
      <c r="D6" s="5"/>
      <c r="E6" s="7" t="s">
        <v>0</v>
      </c>
      <c r="F6" s="7"/>
      <c r="G6" s="7"/>
      <c r="H6" s="8"/>
      <c r="I6" s="6"/>
      <c r="J6" s="6"/>
      <c r="L6" s="1" t="s">
        <v>1</v>
      </c>
      <c r="M6" s="1">
        <v>2010</v>
      </c>
    </row>
    <row r="7" spans="3:13" ht="30" x14ac:dyDescent="0.6">
      <c r="C7" s="5"/>
      <c r="D7" s="5"/>
      <c r="E7" s="9"/>
      <c r="I7" s="6"/>
      <c r="J7" s="6"/>
      <c r="L7" s="1" t="s">
        <v>2</v>
      </c>
      <c r="M7" s="1">
        <v>2011</v>
      </c>
    </row>
    <row r="8" spans="3:13" ht="30" x14ac:dyDescent="0.6">
      <c r="C8" s="5"/>
      <c r="D8" s="5"/>
      <c r="E8" s="10"/>
      <c r="F8" s="10"/>
      <c r="I8" s="6"/>
      <c r="J8" s="6"/>
      <c r="M8" s="1">
        <v>2012</v>
      </c>
    </row>
    <row r="9" spans="3:13" ht="20.149999999999999" customHeight="1" x14ac:dyDescent="0.35">
      <c r="C9" s="5"/>
      <c r="D9" s="5"/>
      <c r="I9" s="6"/>
      <c r="J9" s="6"/>
      <c r="M9" s="1">
        <v>2013</v>
      </c>
    </row>
    <row r="10" spans="3:13" ht="20.149999999999999" customHeight="1" thickBot="1" x14ac:dyDescent="0.4">
      <c r="C10" s="5"/>
      <c r="D10" s="5"/>
      <c r="I10" s="6"/>
      <c r="J10" s="6"/>
      <c r="M10" s="1">
        <v>2015</v>
      </c>
    </row>
    <row r="11" spans="3:13" ht="20.149999999999999" customHeight="1" thickBot="1" x14ac:dyDescent="0.4">
      <c r="C11" s="5"/>
      <c r="D11" s="5"/>
      <c r="E11" s="11" t="s">
        <v>30</v>
      </c>
      <c r="F11" s="12" t="s">
        <v>3</v>
      </c>
      <c r="I11" s="6"/>
      <c r="J11" s="6"/>
      <c r="M11" s="1">
        <v>2016</v>
      </c>
    </row>
    <row r="12" spans="3:13" ht="20.149999999999999" customHeight="1" thickBot="1" x14ac:dyDescent="0.4">
      <c r="C12" s="5"/>
      <c r="D12" s="5"/>
      <c r="I12" s="6"/>
      <c r="J12" s="6"/>
      <c r="M12" s="1">
        <v>2017</v>
      </c>
    </row>
    <row r="13" spans="3:13" ht="20.149999999999999" customHeight="1" thickBot="1" x14ac:dyDescent="0.4">
      <c r="C13" s="5"/>
      <c r="D13" s="5"/>
      <c r="E13" s="13" t="s">
        <v>4</v>
      </c>
      <c r="F13" s="17" t="s">
        <v>157</v>
      </c>
      <c r="I13" s="6"/>
      <c r="J13" s="6"/>
      <c r="M13" s="1">
        <v>2018</v>
      </c>
    </row>
    <row r="14" spans="3:13" ht="20.149999999999999" customHeight="1" thickBot="1" x14ac:dyDescent="0.4">
      <c r="C14" s="5"/>
      <c r="D14" s="5"/>
      <c r="I14" s="6"/>
      <c r="J14" s="6"/>
      <c r="M14" s="1">
        <v>2019</v>
      </c>
    </row>
    <row r="15" spans="3:13" ht="20.149999999999999" customHeight="1" thickBot="1" x14ac:dyDescent="0.4">
      <c r="C15" s="5"/>
      <c r="D15" s="5"/>
      <c r="E15" s="11" t="s">
        <v>5</v>
      </c>
      <c r="F15" s="17">
        <v>2023</v>
      </c>
      <c r="I15" s="6"/>
      <c r="J15" s="6"/>
      <c r="M15" s="1">
        <v>2020</v>
      </c>
    </row>
    <row r="16" spans="3:13" ht="20.149999999999999" customHeight="1" x14ac:dyDescent="0.35">
      <c r="C16" s="5"/>
      <c r="D16" s="5"/>
      <c r="I16" s="6"/>
      <c r="J16" s="6"/>
      <c r="M16" s="1">
        <v>2021</v>
      </c>
    </row>
    <row r="17" spans="3:13" ht="20.149999999999999" customHeight="1" thickBot="1" x14ac:dyDescent="0.4">
      <c r="C17" s="5"/>
      <c r="D17" s="5"/>
      <c r="I17" s="6"/>
      <c r="J17" s="6"/>
    </row>
    <row r="18" spans="3:13" ht="20.149999999999999" customHeight="1" thickBot="1" x14ac:dyDescent="0.4">
      <c r="C18" s="5"/>
      <c r="D18" s="5"/>
      <c r="E18" s="11" t="s">
        <v>31</v>
      </c>
      <c r="F18" s="17" t="s">
        <v>160</v>
      </c>
      <c r="I18" s="6"/>
      <c r="J18" s="6"/>
      <c r="M18" s="1">
        <v>2022</v>
      </c>
    </row>
    <row r="19" spans="3:13" ht="20.149999999999999" customHeight="1" x14ac:dyDescent="0.35">
      <c r="C19" s="5"/>
      <c r="D19" s="5"/>
      <c r="E19" s="11"/>
      <c r="I19" s="6"/>
      <c r="J19" s="6"/>
      <c r="M19" s="1">
        <v>2023</v>
      </c>
    </row>
    <row r="20" spans="3:13" ht="15" thickBot="1" x14ac:dyDescent="0.4">
      <c r="C20" s="5"/>
      <c r="D20" s="14"/>
      <c r="E20" s="15"/>
      <c r="F20" s="15"/>
      <c r="G20" s="15"/>
      <c r="H20" s="15"/>
      <c r="I20" s="16"/>
      <c r="J20" s="6"/>
      <c r="M20" s="1">
        <v>2024</v>
      </c>
    </row>
    <row r="21" spans="3:13" ht="15" thickBot="1" x14ac:dyDescent="0.4">
      <c r="C21" s="14"/>
      <c r="D21" s="15"/>
      <c r="E21" s="15"/>
      <c r="F21" s="15"/>
      <c r="G21" s="15"/>
      <c r="H21" s="15"/>
      <c r="I21" s="15"/>
      <c r="J21" s="16"/>
      <c r="M21" s="1">
        <v>2025</v>
      </c>
    </row>
    <row r="22" spans="3:13" x14ac:dyDescent="0.35">
      <c r="M22" s="1">
        <v>2026</v>
      </c>
    </row>
    <row r="23" spans="3:13" x14ac:dyDescent="0.35">
      <c r="M23" s="1">
        <v>2027</v>
      </c>
    </row>
    <row r="24" spans="3:13" x14ac:dyDescent="0.35">
      <c r="M24" s="1">
        <v>2028</v>
      </c>
    </row>
    <row r="25" spans="3:13" x14ac:dyDescent="0.35">
      <c r="M25" s="1">
        <v>2029</v>
      </c>
    </row>
    <row r="26" spans="3:13" x14ac:dyDescent="0.35">
      <c r="M26" s="1">
        <v>2030</v>
      </c>
    </row>
    <row r="27" spans="3:13" x14ac:dyDescent="0.35">
      <c r="M27" s="1">
        <v>2031</v>
      </c>
    </row>
    <row r="28" spans="3:13" x14ac:dyDescent="0.35">
      <c r="M28" s="1">
        <v>2032</v>
      </c>
    </row>
    <row r="29" spans="3:13" x14ac:dyDescent="0.35">
      <c r="M29" s="1">
        <v>2033</v>
      </c>
    </row>
    <row r="30" spans="3:13" x14ac:dyDescent="0.35">
      <c r="M30" s="1">
        <v>2034</v>
      </c>
    </row>
    <row r="31" spans="3:13" x14ac:dyDescent="0.35">
      <c r="M31" s="1">
        <v>2035</v>
      </c>
    </row>
    <row r="32" spans="3:13" x14ac:dyDescent="0.35">
      <c r="M32" s="1">
        <v>2036</v>
      </c>
    </row>
    <row r="33" spans="13:13" x14ac:dyDescent="0.35">
      <c r="M33" s="1">
        <v>2037</v>
      </c>
    </row>
    <row r="34" spans="13:13" x14ac:dyDescent="0.35">
      <c r="M34" s="1">
        <v>2038</v>
      </c>
    </row>
    <row r="35" spans="13:13" x14ac:dyDescent="0.35">
      <c r="M35" s="1">
        <v>2039</v>
      </c>
    </row>
    <row r="36" spans="13:13" x14ac:dyDescent="0.35">
      <c r="M36" s="1">
        <v>2040</v>
      </c>
    </row>
    <row r="37" spans="13:13" x14ac:dyDescent="0.35">
      <c r="M37" s="1">
        <v>2041</v>
      </c>
    </row>
    <row r="38" spans="13:13" x14ac:dyDescent="0.35">
      <c r="M38" s="1">
        <v>2042</v>
      </c>
    </row>
    <row r="39" spans="13:13" x14ac:dyDescent="0.35">
      <c r="M39" s="1">
        <v>2043</v>
      </c>
    </row>
    <row r="40" spans="13:13" x14ac:dyDescent="0.35">
      <c r="M40" s="1">
        <v>2044</v>
      </c>
    </row>
    <row r="41" spans="13:13" x14ac:dyDescent="0.35">
      <c r="M41" s="1">
        <v>2045</v>
      </c>
    </row>
    <row r="42" spans="13:13" x14ac:dyDescent="0.35">
      <c r="M42" s="1">
        <v>2046</v>
      </c>
    </row>
    <row r="43" spans="13:13" x14ac:dyDescent="0.35">
      <c r="M43" s="1">
        <v>2047</v>
      </c>
    </row>
    <row r="44" spans="13:13" x14ac:dyDescent="0.35">
      <c r="M44" s="1">
        <v>2048</v>
      </c>
    </row>
    <row r="45" spans="13:13" x14ac:dyDescent="0.35">
      <c r="M45" s="1">
        <v>2049</v>
      </c>
    </row>
    <row r="46" spans="13:13" x14ac:dyDescent="0.35">
      <c r="M46" s="1">
        <v>2050</v>
      </c>
    </row>
    <row r="47" spans="13:13" x14ac:dyDescent="0.35">
      <c r="M47" s="1">
        <v>2051</v>
      </c>
    </row>
    <row r="48" spans="13:13" x14ac:dyDescent="0.35">
      <c r="M48" s="1">
        <v>2052</v>
      </c>
    </row>
  </sheetData>
  <sheetProtection algorithmName="SHA-512" hashValue="gD3oy9u0ImmDpcHBoYCKnVbjZzgjyJwpARNGPQFLwTGFh43Wz6ux5AUcBLlp7NpGw0338C3digmId4QW+M4xOw==" saltValue="nHX8+WT1RN9pKpyeqqztXA==" spinCount="100000" sheet="1" objects="1" scenarios="1"/>
  <pageMargins left="0.7" right="0.7" top="0.75" bottom="0.75" header="0.3" footer="0.3"/>
  <pageSetup scale="80" orientation="landscape" r:id="rId1"/>
  <headerFooter>
    <oddHeader>&amp;L&amp;"arial"&amp;14&amp;K000000&amp;BClassification:&amp;B &amp;KFF0000&amp;BRestricted&amp;K000000&amp;B
This file contains %%POLICY%% data with breach. Please handle with care.</oddHeader>
    <evenHeader>&amp;L&amp;"arial"&amp;14&amp;K000000&amp;BClassification:&amp;B &amp;KFF0000&amp;BRestricted&amp;K000000&amp;B
This file contains %%POLICY%% data with breach. Please handle with care.</evenHeader>
    <firstHeader>&amp;L&amp;"arial"&amp;14&amp;K000000&amp;BClassification:&amp;B &amp;KFF0000&amp;BRestricted&amp;K000000&amp;B
This file contains %%POLICY%% data with breach. Please handle with care.</first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N33"/>
  <sheetViews>
    <sheetView showGridLines="0" zoomScale="59" zoomScaleNormal="59" zoomScaleSheetLayoutView="100" workbookViewId="0">
      <selection activeCell="G24" sqref="G24"/>
    </sheetView>
  </sheetViews>
  <sheetFormatPr defaultColWidth="9.1796875" defaultRowHeight="14.5" x14ac:dyDescent="0.35"/>
  <cols>
    <col min="1" max="1" width="17.1796875" style="18" customWidth="1"/>
    <col min="2" max="2" width="6.26953125" style="18" bestFit="1" customWidth="1"/>
    <col min="3" max="3" width="49.81640625" style="18" bestFit="1" customWidth="1"/>
    <col min="4" max="4" width="23.81640625" style="18" customWidth="1"/>
    <col min="5" max="5" width="22.453125" style="18" bestFit="1" customWidth="1"/>
    <col min="6" max="6" width="14.54296875" style="18" bestFit="1" customWidth="1"/>
    <col min="7" max="7" width="16" style="18" bestFit="1" customWidth="1"/>
    <col min="8" max="9" width="19.54296875" style="18" customWidth="1"/>
    <col min="10" max="10" width="19.1796875" style="18" bestFit="1" customWidth="1"/>
    <col min="11" max="11" width="20.1796875" style="18" bestFit="1" customWidth="1"/>
    <col min="12" max="12" width="20.1796875" style="18" customWidth="1"/>
    <col min="13" max="13" width="21.1796875" style="18" customWidth="1"/>
    <col min="14" max="14" width="18" style="18" customWidth="1"/>
    <col min="15" max="15" width="12.1796875" style="18" bestFit="1" customWidth="1"/>
    <col min="16" max="16" width="12.453125" style="18" customWidth="1"/>
    <col min="17" max="17" width="11.54296875" style="18" bestFit="1" customWidth="1"/>
    <col min="18" max="18" width="15.1796875" style="18" customWidth="1"/>
    <col min="19" max="19" width="19.81640625" style="18" customWidth="1"/>
    <col min="20" max="20" width="20.81640625" style="18" customWidth="1"/>
    <col min="21" max="16384" width="9.1796875" style="18"/>
  </cols>
  <sheetData>
    <row r="1" spans="1:14" ht="30.75" customHeight="1" x14ac:dyDescent="0.35">
      <c r="L1" s="18" t="s">
        <v>73</v>
      </c>
    </row>
    <row r="2" spans="1:14" ht="15" thickBot="1" x14ac:dyDescent="0.4"/>
    <row r="3" spans="1:14" ht="27" customHeight="1" thickBot="1" x14ac:dyDescent="0.45">
      <c r="B3" s="205" t="str">
        <f>CONCATENATE("Appendix 5: Analysis of long-term insurance business claims movement (numbers) for the quarter ended ",Details!$F$18)</f>
        <v>Appendix 5: Analysis of long-term insurance business claims movement (numbers) for the quarter ended 30th June, 2023</v>
      </c>
      <c r="C3" s="206"/>
      <c r="D3" s="206"/>
      <c r="E3" s="206"/>
      <c r="F3" s="206"/>
      <c r="G3" s="206"/>
      <c r="H3" s="206"/>
      <c r="I3" s="206"/>
      <c r="J3" s="206"/>
      <c r="K3" s="206"/>
      <c r="L3" s="206"/>
      <c r="M3" s="206"/>
      <c r="N3" s="207"/>
    </row>
    <row r="4" spans="1:14" ht="66" customHeight="1" x14ac:dyDescent="0.35">
      <c r="B4" s="208" t="s">
        <v>7</v>
      </c>
      <c r="C4" s="191" t="s">
        <v>8</v>
      </c>
      <c r="D4" s="191" t="s">
        <v>9</v>
      </c>
      <c r="E4" s="191" t="s">
        <v>72</v>
      </c>
      <c r="F4" s="191" t="s">
        <v>71</v>
      </c>
      <c r="G4" s="191" t="s">
        <v>10</v>
      </c>
      <c r="H4" s="191" t="s">
        <v>68</v>
      </c>
      <c r="I4" s="191" t="s">
        <v>28</v>
      </c>
      <c r="J4" s="191" t="s">
        <v>11</v>
      </c>
      <c r="K4" s="196" t="s">
        <v>69</v>
      </c>
      <c r="L4" s="191" t="s">
        <v>57</v>
      </c>
      <c r="M4" s="204" t="s">
        <v>60</v>
      </c>
      <c r="N4" s="185"/>
    </row>
    <row r="5" spans="1:14" ht="31" x14ac:dyDescent="0.35">
      <c r="B5" s="209"/>
      <c r="C5" s="192"/>
      <c r="D5" s="192"/>
      <c r="E5" s="192"/>
      <c r="F5" s="192"/>
      <c r="G5" s="192"/>
      <c r="H5" s="192"/>
      <c r="I5" s="192"/>
      <c r="J5" s="192"/>
      <c r="K5" s="197"/>
      <c r="L5" s="192"/>
      <c r="M5" s="111" t="s">
        <v>167</v>
      </c>
      <c r="N5" s="112" t="s">
        <v>268</v>
      </c>
    </row>
    <row r="6" spans="1:14" ht="26.25" customHeight="1" thickBot="1" x14ac:dyDescent="0.4">
      <c r="B6" s="210"/>
      <c r="C6" s="193"/>
      <c r="D6" s="113">
        <v>-1</v>
      </c>
      <c r="E6" s="113">
        <v>-2</v>
      </c>
      <c r="F6" s="113">
        <v>-3</v>
      </c>
      <c r="G6" s="113">
        <v>-4</v>
      </c>
      <c r="H6" s="113">
        <v>-5</v>
      </c>
      <c r="I6" s="113">
        <v>-6</v>
      </c>
      <c r="J6" s="113">
        <v>-7</v>
      </c>
      <c r="K6" s="113">
        <v>-8</v>
      </c>
      <c r="L6" s="113">
        <v>-9</v>
      </c>
      <c r="M6" s="113">
        <v>-10</v>
      </c>
      <c r="N6" s="114">
        <v>-11</v>
      </c>
    </row>
    <row r="7" spans="1:14" ht="15.5" x14ac:dyDescent="0.35">
      <c r="A7" s="19"/>
      <c r="B7" s="26">
        <v>1</v>
      </c>
      <c r="C7" s="74" t="s">
        <v>66</v>
      </c>
      <c r="D7" s="25">
        <f>'3 months Appendix 8 data'!C5</f>
        <v>725</v>
      </c>
      <c r="E7" s="25">
        <f>'3 months Appendix 8 data'!E5+'3 months Appendix 8 data'!E44+'3 months Appendix 8 data'!AE5</f>
        <v>2004</v>
      </c>
      <c r="F7" s="25">
        <f>'3 months Appendix 8 data'!G5+'3 months Appendix 8 data'!G44+'3 months Appendix 8 data'!AG5</f>
        <v>0</v>
      </c>
      <c r="G7" s="25">
        <f>'3 months Appendix 8 data'!I5+'3 months Appendix 8 data'!I44+'3 months Appendix 8 data'!AI5</f>
        <v>1887</v>
      </c>
      <c r="H7" s="25">
        <f>'3 months Appendix 8 data'!K5+'3 months Appendix 8 data'!K44+'3 months Appendix 8 data'!AK5</f>
        <v>0</v>
      </c>
      <c r="I7" s="25">
        <f>'3 months Appendix 8 data'!M5+'3 months Appendix 8 data'!M44+'3 months Appendix 8 data'!AM5</f>
        <v>68</v>
      </c>
      <c r="J7" s="25">
        <f>'3 months Appendix 8 data'!AO5</f>
        <v>774</v>
      </c>
      <c r="K7" s="28">
        <f>IFERROR((H7/SUM($G7:$J7))*100,0)</f>
        <v>0</v>
      </c>
      <c r="L7" s="28">
        <f>IFERROR((I7/SUM($G7:$J7))*100,0)</f>
        <v>2.491755221692928</v>
      </c>
      <c r="M7" s="77">
        <f>IFERROR((G7/SUM($G7:$J7))*100,0)</f>
        <v>69.146207401978742</v>
      </c>
      <c r="N7" s="29">
        <v>69.748903945795135</v>
      </c>
    </row>
    <row r="8" spans="1:14" ht="15.5" x14ac:dyDescent="0.35">
      <c r="A8" s="19"/>
      <c r="B8" s="30">
        <f>1+B7</f>
        <v>2</v>
      </c>
      <c r="C8" s="74" t="s">
        <v>64</v>
      </c>
      <c r="D8" s="25">
        <f>'3 months Appendix 8 data'!C6</f>
        <v>759</v>
      </c>
      <c r="E8" s="25">
        <f>'3 months Appendix 8 data'!E6+'3 months Appendix 8 data'!E45+'3 months Appendix 8 data'!AE6</f>
        <v>1473</v>
      </c>
      <c r="F8" s="25">
        <f>'3 months Appendix 8 data'!G6+'3 months Appendix 8 data'!G45+'3 months Appendix 8 data'!AG6</f>
        <v>0</v>
      </c>
      <c r="G8" s="25">
        <f>'3 months Appendix 8 data'!I6+'3 months Appendix 8 data'!I45+'3 months Appendix 8 data'!AI6</f>
        <v>1191</v>
      </c>
      <c r="H8" s="25">
        <f>'3 months Appendix 8 data'!K6+'3 months Appendix 8 data'!K45+'3 months Appendix 8 data'!AK6</f>
        <v>0</v>
      </c>
      <c r="I8" s="25">
        <f>'3 months Appendix 8 data'!M6+'3 months Appendix 8 data'!M45+'3 months Appendix 8 data'!AM6</f>
        <v>97</v>
      </c>
      <c r="J8" s="25">
        <f>'3 months Appendix 8 data'!AO6</f>
        <v>944</v>
      </c>
      <c r="K8" s="28">
        <f>IFERROR((H8/SUM($G8:$J8))*100,0)</f>
        <v>0</v>
      </c>
      <c r="L8" s="28">
        <f t="shared" ref="L8" si="0">IFERROR((I8/SUM($G8:$J8))*100,0)</f>
        <v>4.3458781362007173</v>
      </c>
      <c r="M8" s="28">
        <f>IFERROR((G8/SUM($G8:$J8))*100,0)</f>
        <v>53.36021505376344</v>
      </c>
      <c r="N8" s="29">
        <v>61.828737300435407</v>
      </c>
    </row>
    <row r="9" spans="1:14" ht="15.5" x14ac:dyDescent="0.35">
      <c r="A9" s="19"/>
      <c r="B9" s="30">
        <f t="shared" ref="B9:B31" si="1">1+B8</f>
        <v>3</v>
      </c>
      <c r="C9" s="75" t="s">
        <v>65</v>
      </c>
      <c r="D9" s="25">
        <f>'3 months Appendix 8 data'!C7</f>
        <v>4395</v>
      </c>
      <c r="E9" s="25">
        <f>'3 months Appendix 8 data'!E7+'3 months Appendix 8 data'!E46+'3 months Appendix 8 data'!AE7</f>
        <v>30413</v>
      </c>
      <c r="F9" s="25">
        <f>'3 months Appendix 8 data'!G7+'3 months Appendix 8 data'!G46+'3 months Appendix 8 data'!AG7</f>
        <v>0</v>
      </c>
      <c r="G9" s="25">
        <f>'3 months Appendix 8 data'!I7+'3 months Appendix 8 data'!I46+'3 months Appendix 8 data'!AI7</f>
        <v>29897</v>
      </c>
      <c r="H9" s="25">
        <f>'3 months Appendix 8 data'!K7+'3 months Appendix 8 data'!K46+'3 months Appendix 8 data'!AK7</f>
        <v>0</v>
      </c>
      <c r="I9" s="25">
        <f>'3 months Appendix 8 data'!M7+'3 months Appendix 8 data'!M46+'3 months Appendix 8 data'!AM7</f>
        <v>0</v>
      </c>
      <c r="J9" s="25">
        <f>'3 months Appendix 8 data'!AO7</f>
        <v>4911</v>
      </c>
      <c r="K9" s="28">
        <f t="shared" ref="K9:K31" si="2">IFERROR((H9/SUM($G9:$J9))*100,0)</f>
        <v>0</v>
      </c>
      <c r="L9" s="28">
        <f t="shared" ref="L9:L31" si="3">IFERROR((I9/SUM($G9:$J9))*100,0)</f>
        <v>0</v>
      </c>
      <c r="M9" s="28">
        <f t="shared" ref="M9:M31" si="4">IFERROR((G9/SUM($G9:$J9))*100,0)</f>
        <v>85.891174442656862</v>
      </c>
      <c r="N9" s="29">
        <v>87.57140433233414</v>
      </c>
    </row>
    <row r="10" spans="1:14" ht="15.5" x14ac:dyDescent="0.35">
      <c r="A10" s="19"/>
      <c r="B10" s="30">
        <f t="shared" si="1"/>
        <v>4</v>
      </c>
      <c r="C10" s="75" t="s">
        <v>103</v>
      </c>
      <c r="D10" s="25">
        <f>'3 months Appendix 8 data'!C8</f>
        <v>5</v>
      </c>
      <c r="E10" s="25">
        <f>'3 months Appendix 8 data'!E8+'3 months Appendix 8 data'!E47+'3 months Appendix 8 data'!AE8</f>
        <v>330</v>
      </c>
      <c r="F10" s="25">
        <f>'3 months Appendix 8 data'!G8+'3 months Appendix 8 data'!G47+'3 months Appendix 8 data'!AG8</f>
        <v>0</v>
      </c>
      <c r="G10" s="25">
        <f>'3 months Appendix 8 data'!I8+'3 months Appendix 8 data'!I47+'3 months Appendix 8 data'!AI8</f>
        <v>307</v>
      </c>
      <c r="H10" s="25">
        <f>'3 months Appendix 8 data'!K8+'3 months Appendix 8 data'!K47+'3 months Appendix 8 data'!AK8</f>
        <v>3</v>
      </c>
      <c r="I10" s="25">
        <f>'3 months Appendix 8 data'!M8+'3 months Appendix 8 data'!M47+'3 months Appendix 8 data'!AM8</f>
        <v>21</v>
      </c>
      <c r="J10" s="25">
        <f>'3 months Appendix 8 data'!AO8</f>
        <v>4</v>
      </c>
      <c r="K10" s="28">
        <f t="shared" ref="K10" si="5">IFERROR((H10/SUM($G10:$J10))*100,0)</f>
        <v>0.89552238805970152</v>
      </c>
      <c r="L10" s="28">
        <f t="shared" ref="L10" si="6">IFERROR((I10/SUM($G10:$J10))*100,0)</f>
        <v>6.2686567164179099</v>
      </c>
      <c r="M10" s="28">
        <f t="shared" ref="M10" si="7">IFERROR((G10/SUM($G10:$J10))*100,0)</f>
        <v>91.641791044776127</v>
      </c>
      <c r="N10" s="29">
        <v>95.695970695970701</v>
      </c>
    </row>
    <row r="11" spans="1:14" ht="15.5" x14ac:dyDescent="0.35">
      <c r="A11" s="19"/>
      <c r="B11" s="30">
        <f t="shared" si="1"/>
        <v>5</v>
      </c>
      <c r="C11" s="75" t="s">
        <v>16</v>
      </c>
      <c r="D11" s="25">
        <f>'3 months Appendix 8 data'!C9</f>
        <v>17</v>
      </c>
      <c r="E11" s="25">
        <f>'3 months Appendix 8 data'!E9+'3 months Appendix 8 data'!E48+'3 months Appendix 8 data'!AE9</f>
        <v>1550</v>
      </c>
      <c r="F11" s="25">
        <f>'3 months Appendix 8 data'!G9+'3 months Appendix 8 data'!G48+'3 months Appendix 8 data'!AG9</f>
        <v>0</v>
      </c>
      <c r="G11" s="25">
        <f>'3 months Appendix 8 data'!I9+'3 months Appendix 8 data'!I48+'3 months Appendix 8 data'!AI9</f>
        <v>1554</v>
      </c>
      <c r="H11" s="25">
        <f>'3 months Appendix 8 data'!K9+'3 months Appendix 8 data'!K48+'3 months Appendix 8 data'!AK9</f>
        <v>0</v>
      </c>
      <c r="I11" s="25">
        <f>'3 months Appendix 8 data'!M9+'3 months Appendix 8 data'!M48+'3 months Appendix 8 data'!AM9</f>
        <v>0</v>
      </c>
      <c r="J11" s="25">
        <f>'3 months Appendix 8 data'!AO9</f>
        <v>13</v>
      </c>
      <c r="K11" s="28">
        <f t="shared" si="2"/>
        <v>0</v>
      </c>
      <c r="L11" s="28">
        <f t="shared" si="3"/>
        <v>0</v>
      </c>
      <c r="M11" s="28">
        <f t="shared" si="4"/>
        <v>99.17038927887684</v>
      </c>
      <c r="N11" s="29">
        <v>55.164520743919887</v>
      </c>
    </row>
    <row r="12" spans="1:14" ht="15.5" x14ac:dyDescent="0.35">
      <c r="A12" s="19"/>
      <c r="B12" s="30">
        <f t="shared" si="1"/>
        <v>6</v>
      </c>
      <c r="C12" s="75" t="s">
        <v>17</v>
      </c>
      <c r="D12" s="25">
        <f>'3 months Appendix 8 data'!C10</f>
        <v>1554</v>
      </c>
      <c r="E12" s="25">
        <f>'3 months Appendix 8 data'!E10+'3 months Appendix 8 data'!E49+'3 months Appendix 8 data'!AE10</f>
        <v>1793</v>
      </c>
      <c r="F12" s="25">
        <f>'3 months Appendix 8 data'!G10+'3 months Appendix 8 data'!G49+'3 months Appendix 8 data'!AG10</f>
        <v>1368</v>
      </c>
      <c r="G12" s="25">
        <f>'3 months Appendix 8 data'!I10+'3 months Appendix 8 data'!I49+'3 months Appendix 8 data'!AI10</f>
        <v>1788</v>
      </c>
      <c r="H12" s="25">
        <f>'3 months Appendix 8 data'!K10+'3 months Appendix 8 data'!K49+'3 months Appendix 8 data'!AK10</f>
        <v>20</v>
      </c>
      <c r="I12" s="25">
        <f>'3 months Appendix 8 data'!M10+'3 months Appendix 8 data'!M49+'3 months Appendix 8 data'!AM10</f>
        <v>0</v>
      </c>
      <c r="J12" s="25">
        <f>'3 months Appendix 8 data'!AO10</f>
        <v>1539</v>
      </c>
      <c r="K12" s="28">
        <f t="shared" si="2"/>
        <v>0.5975500448162534</v>
      </c>
      <c r="L12" s="28">
        <f t="shared" si="3"/>
        <v>0</v>
      </c>
      <c r="M12" s="28">
        <f t="shared" si="4"/>
        <v>53.420974006573054</v>
      </c>
      <c r="N12" s="29">
        <v>98.457583547557832</v>
      </c>
    </row>
    <row r="13" spans="1:14" ht="15.5" x14ac:dyDescent="0.35">
      <c r="A13" s="19"/>
      <c r="B13" s="30">
        <f t="shared" si="1"/>
        <v>7</v>
      </c>
      <c r="C13" s="75" t="s">
        <v>104</v>
      </c>
      <c r="D13" s="25">
        <f>'3 months Appendix 8 data'!C11</f>
        <v>468</v>
      </c>
      <c r="E13" s="25">
        <f>'3 months Appendix 8 data'!E11+'3 months Appendix 8 data'!E50+'3 months Appendix 8 data'!AE11</f>
        <v>334</v>
      </c>
      <c r="F13" s="25">
        <f>'3 months Appendix 8 data'!G11+'3 months Appendix 8 data'!G50+'3 months Appendix 8 data'!AG11</f>
        <v>0</v>
      </c>
      <c r="G13" s="25">
        <f>'3 months Appendix 8 data'!I11+'3 months Appendix 8 data'!I50+'3 months Appendix 8 data'!AI11</f>
        <v>175</v>
      </c>
      <c r="H13" s="25">
        <f>'3 months Appendix 8 data'!K11+'3 months Appendix 8 data'!K50+'3 months Appendix 8 data'!AK11</f>
        <v>5</v>
      </c>
      <c r="I13" s="25">
        <f>'3 months Appendix 8 data'!M11+'3 months Appendix 8 data'!M50+'3 months Appendix 8 data'!AM11</f>
        <v>1</v>
      </c>
      <c r="J13" s="25">
        <f>'3 months Appendix 8 data'!AO11</f>
        <v>621</v>
      </c>
      <c r="K13" s="28">
        <f t="shared" si="2"/>
        <v>0.62344139650872821</v>
      </c>
      <c r="L13" s="28">
        <f t="shared" si="3"/>
        <v>0.12468827930174563</v>
      </c>
      <c r="M13" s="28">
        <f t="shared" si="4"/>
        <v>21.820448877805486</v>
      </c>
      <c r="N13" s="29">
        <v>41.8848167539267</v>
      </c>
    </row>
    <row r="14" spans="1:14" ht="15.5" x14ac:dyDescent="0.35">
      <c r="A14" s="19"/>
      <c r="B14" s="30">
        <f t="shared" si="1"/>
        <v>8</v>
      </c>
      <c r="C14" s="75" t="s">
        <v>97</v>
      </c>
      <c r="D14" s="25">
        <f>'3 months Appendix 8 data'!C12</f>
        <v>108</v>
      </c>
      <c r="E14" s="25">
        <f>'3 months Appendix 8 data'!E12+'3 months Appendix 8 data'!E51+'3 months Appendix 8 data'!AE12</f>
        <v>171</v>
      </c>
      <c r="F14" s="25">
        <f>'3 months Appendix 8 data'!G12+'3 months Appendix 8 data'!G51+'3 months Appendix 8 data'!AG12</f>
        <v>0</v>
      </c>
      <c r="G14" s="25">
        <f>'3 months Appendix 8 data'!I12+'3 months Appendix 8 data'!I51+'3 months Appendix 8 data'!AI12</f>
        <v>107</v>
      </c>
      <c r="H14" s="25">
        <f>'3 months Appendix 8 data'!K12+'3 months Appendix 8 data'!K51+'3 months Appendix 8 data'!AK12</f>
        <v>120</v>
      </c>
      <c r="I14" s="25">
        <f>'3 months Appendix 8 data'!M12+'3 months Appendix 8 data'!M51+'3 months Appendix 8 data'!AM12</f>
        <v>3</v>
      </c>
      <c r="J14" s="25">
        <f>'3 months Appendix 8 data'!AO12</f>
        <v>49</v>
      </c>
      <c r="K14" s="28">
        <f t="shared" si="2"/>
        <v>43.01075268817204</v>
      </c>
      <c r="L14" s="28">
        <f t="shared" si="3"/>
        <v>1.0752688172043012</v>
      </c>
      <c r="M14" s="28">
        <f t="shared" si="4"/>
        <v>38.351254480286741</v>
      </c>
      <c r="N14" s="29">
        <v>99.824253075571178</v>
      </c>
    </row>
    <row r="15" spans="1:14" ht="15.5" x14ac:dyDescent="0.35">
      <c r="A15" s="19"/>
      <c r="B15" s="30">
        <f t="shared" si="1"/>
        <v>9</v>
      </c>
      <c r="C15" s="75" t="s">
        <v>19</v>
      </c>
      <c r="D15" s="25">
        <f>'3 months Appendix 8 data'!C13</f>
        <v>1</v>
      </c>
      <c r="E15" s="25">
        <f>'3 months Appendix 8 data'!E13+'3 months Appendix 8 data'!E52+'3 months Appendix 8 data'!AE13</f>
        <v>6880</v>
      </c>
      <c r="F15" s="25">
        <f>'3 months Appendix 8 data'!G13+'3 months Appendix 8 data'!G52+'3 months Appendix 8 data'!AG13</f>
        <v>0</v>
      </c>
      <c r="G15" s="25">
        <f>'3 months Appendix 8 data'!I13+'3 months Appendix 8 data'!I52+'3 months Appendix 8 data'!AI13</f>
        <v>6879</v>
      </c>
      <c r="H15" s="25">
        <f>'3 months Appendix 8 data'!K13+'3 months Appendix 8 data'!K52+'3 months Appendix 8 data'!AK13</f>
        <v>0</v>
      </c>
      <c r="I15" s="25">
        <f>'3 months Appendix 8 data'!M13+'3 months Appendix 8 data'!M52+'3 months Appendix 8 data'!AM13</f>
        <v>0</v>
      </c>
      <c r="J15" s="25">
        <f>'3 months Appendix 8 data'!AO13</f>
        <v>2</v>
      </c>
      <c r="K15" s="28">
        <f t="shared" si="2"/>
        <v>0</v>
      </c>
      <c r="L15" s="28">
        <f t="shared" si="3"/>
        <v>0</v>
      </c>
      <c r="M15" s="28">
        <f t="shared" si="4"/>
        <v>99.970934457200983</v>
      </c>
      <c r="N15" s="29">
        <v>32.694763729246489</v>
      </c>
    </row>
    <row r="16" spans="1:14" ht="15.5" x14ac:dyDescent="0.35">
      <c r="A16" s="19"/>
      <c r="B16" s="30">
        <f t="shared" si="1"/>
        <v>10</v>
      </c>
      <c r="C16" s="75" t="s">
        <v>33</v>
      </c>
      <c r="D16" s="25">
        <f>'3 months Appendix 8 data'!C14</f>
        <v>527</v>
      </c>
      <c r="E16" s="25">
        <f>'3 months Appendix 8 data'!E14+'3 months Appendix 8 data'!E53+'3 months Appendix 8 data'!AE14</f>
        <v>29</v>
      </c>
      <c r="F16" s="25">
        <f>'3 months Appendix 8 data'!G14+'3 months Appendix 8 data'!G53+'3 months Appendix 8 data'!AG14</f>
        <v>0</v>
      </c>
      <c r="G16" s="25">
        <f>'3 months Appendix 8 data'!I14+'3 months Appendix 8 data'!I53+'3 months Appendix 8 data'!AI14</f>
        <v>49</v>
      </c>
      <c r="H16" s="25">
        <f>'3 months Appendix 8 data'!K14+'3 months Appendix 8 data'!K53+'3 months Appendix 8 data'!AK14</f>
        <v>0</v>
      </c>
      <c r="I16" s="25">
        <f>'3 months Appendix 8 data'!M14+'3 months Appendix 8 data'!M53+'3 months Appendix 8 data'!AM14</f>
        <v>0</v>
      </c>
      <c r="J16" s="25">
        <f>'3 months Appendix 8 data'!AO14</f>
        <v>507</v>
      </c>
      <c r="K16" s="28">
        <f t="shared" si="2"/>
        <v>0</v>
      </c>
      <c r="L16" s="28">
        <f t="shared" si="3"/>
        <v>0</v>
      </c>
      <c r="M16" s="28">
        <f t="shared" si="4"/>
        <v>8.8129496402877692</v>
      </c>
      <c r="N16" s="29">
        <v>84.890929965556822</v>
      </c>
    </row>
    <row r="17" spans="1:14" ht="15.5" x14ac:dyDescent="0.35">
      <c r="A17" s="19"/>
      <c r="B17" s="30">
        <f t="shared" si="1"/>
        <v>11</v>
      </c>
      <c r="C17" s="75" t="s">
        <v>20</v>
      </c>
      <c r="D17" s="25">
        <f>'3 months Appendix 8 data'!C15</f>
        <v>2607</v>
      </c>
      <c r="E17" s="25">
        <f>'3 months Appendix 8 data'!E15+'3 months Appendix 8 data'!E54+'3 months Appendix 8 data'!AE15</f>
        <v>22543</v>
      </c>
      <c r="F17" s="25">
        <f>'3 months Appendix 8 data'!G15+'3 months Appendix 8 data'!G54+'3 months Appendix 8 data'!AG15</f>
        <v>0</v>
      </c>
      <c r="G17" s="25">
        <f>'3 months Appendix 8 data'!I15+'3 months Appendix 8 data'!I54+'3 months Appendix 8 data'!AI15</f>
        <v>22595</v>
      </c>
      <c r="H17" s="25">
        <f>'3 months Appendix 8 data'!K15+'3 months Appendix 8 data'!K54+'3 months Appendix 8 data'!AK15</f>
        <v>0</v>
      </c>
      <c r="I17" s="25">
        <f>'3 months Appendix 8 data'!M15+'3 months Appendix 8 data'!M54+'3 months Appendix 8 data'!AM15</f>
        <v>5</v>
      </c>
      <c r="J17" s="25">
        <f>'3 months Appendix 8 data'!AO15</f>
        <v>2550</v>
      </c>
      <c r="K17" s="28">
        <f t="shared" si="2"/>
        <v>0</v>
      </c>
      <c r="L17" s="28">
        <f t="shared" si="3"/>
        <v>1.9880715705765408E-2</v>
      </c>
      <c r="M17" s="28">
        <f t="shared" si="4"/>
        <v>89.840954274353876</v>
      </c>
      <c r="N17" s="29">
        <v>83.991397375096497</v>
      </c>
    </row>
    <row r="18" spans="1:14" ht="15.5" x14ac:dyDescent="0.35">
      <c r="A18" s="19"/>
      <c r="B18" s="30">
        <f t="shared" si="1"/>
        <v>12</v>
      </c>
      <c r="C18" s="75" t="s">
        <v>21</v>
      </c>
      <c r="D18" s="25">
        <f>'3 months Appendix 8 data'!C16</f>
        <v>2896</v>
      </c>
      <c r="E18" s="25">
        <f>'3 months Appendix 8 data'!E16+'3 months Appendix 8 data'!E55+'3 months Appendix 8 data'!AE16</f>
        <v>12994</v>
      </c>
      <c r="F18" s="25">
        <f>'3 months Appendix 8 data'!G16+'3 months Appendix 8 data'!G55+'3 months Appendix 8 data'!AG16</f>
        <v>210</v>
      </c>
      <c r="G18" s="25">
        <f>'3 months Appendix 8 data'!I16+'3 months Appendix 8 data'!I55+'3 months Appendix 8 data'!AI16</f>
        <v>13494</v>
      </c>
      <c r="H18" s="25">
        <f>'3 months Appendix 8 data'!K16+'3 months Appendix 8 data'!K55+'3 months Appendix 8 data'!AK16</f>
        <v>10</v>
      </c>
      <c r="I18" s="25">
        <f>'3 months Appendix 8 data'!M16+'3 months Appendix 8 data'!M55+'3 months Appendix 8 data'!AM16</f>
        <v>190</v>
      </c>
      <c r="J18" s="25">
        <f>'3 months Appendix 8 data'!AO16</f>
        <v>2196</v>
      </c>
      <c r="K18" s="28">
        <f t="shared" si="2"/>
        <v>6.293266205160479E-2</v>
      </c>
      <c r="L18" s="28">
        <f t="shared" si="3"/>
        <v>1.195720578980491</v>
      </c>
      <c r="M18" s="28">
        <f t="shared" si="4"/>
        <v>84.921334172435493</v>
      </c>
      <c r="N18" s="29">
        <v>91.905773999291526</v>
      </c>
    </row>
    <row r="19" spans="1:14" ht="15.5" x14ac:dyDescent="0.35">
      <c r="A19" s="19"/>
      <c r="B19" s="30">
        <f t="shared" si="1"/>
        <v>13</v>
      </c>
      <c r="C19" s="75" t="s">
        <v>13</v>
      </c>
      <c r="D19" s="25">
        <f>'3 months Appendix 8 data'!C17</f>
        <v>446</v>
      </c>
      <c r="E19" s="25">
        <f>'3 months Appendix 8 data'!E17+'3 months Appendix 8 data'!E56+'3 months Appendix 8 data'!AE17</f>
        <v>2502</v>
      </c>
      <c r="F19" s="25">
        <f>'3 months Appendix 8 data'!G17+'3 months Appendix 8 data'!G56+'3 months Appendix 8 data'!AG17</f>
        <v>0</v>
      </c>
      <c r="G19" s="25">
        <f>'3 months Appendix 8 data'!I17+'3 months Appendix 8 data'!I56+'3 months Appendix 8 data'!AI17</f>
        <v>2460</v>
      </c>
      <c r="H19" s="25">
        <f>'3 months Appendix 8 data'!K17+'3 months Appendix 8 data'!K56+'3 months Appendix 8 data'!AK17</f>
        <v>5</v>
      </c>
      <c r="I19" s="25">
        <f>'3 months Appendix 8 data'!M17+'3 months Appendix 8 data'!M56+'3 months Appendix 8 data'!AM17</f>
        <v>39</v>
      </c>
      <c r="J19" s="25">
        <f>'3 months Appendix 8 data'!AO17</f>
        <v>444</v>
      </c>
      <c r="K19" s="28">
        <f t="shared" si="2"/>
        <v>0.16960651289009498</v>
      </c>
      <c r="L19" s="28">
        <f t="shared" si="3"/>
        <v>1.3229308005427409</v>
      </c>
      <c r="M19" s="28">
        <f t="shared" si="4"/>
        <v>83.446404341926723</v>
      </c>
      <c r="N19" s="29">
        <v>97.66803840877914</v>
      </c>
    </row>
    <row r="20" spans="1:14" ht="15.5" x14ac:dyDescent="0.35">
      <c r="A20" s="19"/>
      <c r="B20" s="30">
        <f t="shared" si="1"/>
        <v>14</v>
      </c>
      <c r="C20" s="76" t="s">
        <v>99</v>
      </c>
      <c r="D20" s="25">
        <f>'3 months Appendix 8 data'!C18</f>
        <v>17</v>
      </c>
      <c r="E20" s="25">
        <f>'3 months Appendix 8 data'!E18+'3 months Appendix 8 data'!E57+'3 months Appendix 8 data'!AE18</f>
        <v>13</v>
      </c>
      <c r="F20" s="25">
        <f>'3 months Appendix 8 data'!G18+'3 months Appendix 8 data'!G57+'3 months Appendix 8 data'!AG18</f>
        <v>0</v>
      </c>
      <c r="G20" s="25">
        <f>'3 months Appendix 8 data'!I18+'3 months Appendix 8 data'!I57+'3 months Appendix 8 data'!AI18</f>
        <v>9</v>
      </c>
      <c r="H20" s="25">
        <f>'3 months Appendix 8 data'!K18+'3 months Appendix 8 data'!K57+'3 months Appendix 8 data'!AK18</f>
        <v>0</v>
      </c>
      <c r="I20" s="25">
        <f>'3 months Appendix 8 data'!M18+'3 months Appendix 8 data'!M57+'3 months Appendix 8 data'!AM18</f>
        <v>0</v>
      </c>
      <c r="J20" s="25">
        <f>'3 months Appendix 8 data'!AO18</f>
        <v>21</v>
      </c>
      <c r="K20" s="28">
        <f t="shared" si="2"/>
        <v>0</v>
      </c>
      <c r="L20" s="28">
        <f t="shared" si="3"/>
        <v>0</v>
      </c>
      <c r="M20" s="28">
        <f t="shared" si="4"/>
        <v>30</v>
      </c>
      <c r="N20" s="29">
        <v>60.438782731776364</v>
      </c>
    </row>
    <row r="21" spans="1:14" ht="15.5" x14ac:dyDescent="0.35">
      <c r="A21" s="19"/>
      <c r="B21" s="30">
        <f t="shared" si="1"/>
        <v>15</v>
      </c>
      <c r="C21" s="76" t="s">
        <v>63</v>
      </c>
      <c r="D21" s="25">
        <f>'3 months Appendix 8 data'!C19</f>
        <v>556</v>
      </c>
      <c r="E21" s="25">
        <f>'3 months Appendix 8 data'!E19+'3 months Appendix 8 data'!E58+'3 months Appendix 8 data'!AE19</f>
        <v>750</v>
      </c>
      <c r="F21" s="25">
        <f>'3 months Appendix 8 data'!G19+'3 months Appendix 8 data'!G58+'3 months Appendix 8 data'!AG19</f>
        <v>0</v>
      </c>
      <c r="G21" s="25">
        <f>'3 months Appendix 8 data'!I19+'3 months Appendix 8 data'!I58+'3 months Appendix 8 data'!AI19</f>
        <v>472</v>
      </c>
      <c r="H21" s="25">
        <f>'3 months Appendix 8 data'!K19+'3 months Appendix 8 data'!K58+'3 months Appendix 8 data'!AK19</f>
        <v>1</v>
      </c>
      <c r="I21" s="25">
        <f>'3 months Appendix 8 data'!M19+'3 months Appendix 8 data'!M58+'3 months Appendix 8 data'!AM19</f>
        <v>0</v>
      </c>
      <c r="J21" s="25">
        <f>'3 months Appendix 8 data'!AO19</f>
        <v>833</v>
      </c>
      <c r="K21" s="28">
        <f t="shared" si="2"/>
        <v>7.6569678407350697E-2</v>
      </c>
      <c r="L21" s="28">
        <f t="shared" si="3"/>
        <v>0</v>
      </c>
      <c r="M21" s="28">
        <f t="shared" si="4"/>
        <v>36.140888208269523</v>
      </c>
      <c r="N21" s="45">
        <v>18.895250926237793</v>
      </c>
    </row>
    <row r="22" spans="1:14" ht="15.5" x14ac:dyDescent="0.35">
      <c r="A22" s="19"/>
      <c r="B22" s="30">
        <f t="shared" si="1"/>
        <v>16</v>
      </c>
      <c r="C22" s="76" t="s">
        <v>22</v>
      </c>
      <c r="D22" s="25">
        <f>'3 months Appendix 8 data'!C20</f>
        <v>4816</v>
      </c>
      <c r="E22" s="25">
        <f>'3 months Appendix 8 data'!E20+'3 months Appendix 8 data'!E59+'3 months Appendix 8 data'!AE20</f>
        <v>1652</v>
      </c>
      <c r="F22" s="25">
        <f>'3 months Appendix 8 data'!G20+'3 months Appendix 8 data'!G59+'3 months Appendix 8 data'!AG20</f>
        <v>0</v>
      </c>
      <c r="G22" s="25">
        <f>'3 months Appendix 8 data'!I20+'3 months Appendix 8 data'!I59+'3 months Appendix 8 data'!AI20</f>
        <v>1451</v>
      </c>
      <c r="H22" s="25">
        <f>'3 months Appendix 8 data'!K20+'3 months Appendix 8 data'!K59+'3 months Appendix 8 data'!AK20</f>
        <v>0</v>
      </c>
      <c r="I22" s="25">
        <f>'3 months Appendix 8 data'!M20+'3 months Appendix 8 data'!M59+'3 months Appendix 8 data'!AM20</f>
        <v>0</v>
      </c>
      <c r="J22" s="25">
        <f>'3 months Appendix 8 data'!AO20</f>
        <v>5017</v>
      </c>
      <c r="K22" s="28">
        <f t="shared" si="2"/>
        <v>0</v>
      </c>
      <c r="L22" s="28">
        <f t="shared" si="3"/>
        <v>0</v>
      </c>
      <c r="M22" s="28">
        <f t="shared" si="4"/>
        <v>22.433518862090292</v>
      </c>
      <c r="N22" s="29">
        <v>81.562029818082337</v>
      </c>
    </row>
    <row r="23" spans="1:14" ht="15.5" x14ac:dyDescent="0.35">
      <c r="A23" s="19"/>
      <c r="B23" s="30">
        <f t="shared" si="1"/>
        <v>17</v>
      </c>
      <c r="C23" s="75" t="s">
        <v>23</v>
      </c>
      <c r="D23" s="25">
        <f>'3 months Appendix 8 data'!C21</f>
        <v>1348</v>
      </c>
      <c r="E23" s="25">
        <f>'3 months Appendix 8 data'!E21+'3 months Appendix 8 data'!E60+'3 months Appendix 8 data'!AE21</f>
        <v>8429</v>
      </c>
      <c r="F23" s="25">
        <f>'3 months Appendix 8 data'!G21+'3 months Appendix 8 data'!G60+'3 months Appendix 8 data'!AG21</f>
        <v>0</v>
      </c>
      <c r="G23" s="25">
        <f>'3 months Appendix 8 data'!I21+'3 months Appendix 8 data'!I60+'3 months Appendix 8 data'!AI21</f>
        <v>8293</v>
      </c>
      <c r="H23" s="25">
        <f>'3 months Appendix 8 data'!K21+'3 months Appendix 8 data'!K60+'3 months Appendix 8 data'!AK21</f>
        <v>0</v>
      </c>
      <c r="I23" s="25">
        <f>'3 months Appendix 8 data'!M21+'3 months Appendix 8 data'!M60+'3 months Appendix 8 data'!AM21</f>
        <v>0</v>
      </c>
      <c r="J23" s="25">
        <f>'3 months Appendix 8 data'!AO21</f>
        <v>1484</v>
      </c>
      <c r="K23" s="28">
        <f t="shared" si="2"/>
        <v>0</v>
      </c>
      <c r="L23" s="28">
        <f t="shared" si="3"/>
        <v>0</v>
      </c>
      <c r="M23" s="28">
        <f t="shared" si="4"/>
        <v>84.821519893627908</v>
      </c>
      <c r="N23" s="29">
        <v>85.088458298230833</v>
      </c>
    </row>
    <row r="24" spans="1:14" ht="15.5" x14ac:dyDescent="0.35">
      <c r="A24" s="19"/>
      <c r="B24" s="30">
        <f t="shared" si="1"/>
        <v>18</v>
      </c>
      <c r="C24" s="75" t="s">
        <v>94</v>
      </c>
      <c r="D24" s="25">
        <f>'3 months Appendix 8 data'!C22</f>
        <v>1356</v>
      </c>
      <c r="E24" s="25">
        <f>'3 months Appendix 8 data'!E22+'3 months Appendix 8 data'!E61+'3 months Appendix 8 data'!AE22</f>
        <v>1283</v>
      </c>
      <c r="F24" s="25">
        <f>'3 months Appendix 8 data'!G22+'3 months Appendix 8 data'!G61+'3 months Appendix 8 data'!AG22</f>
        <v>1</v>
      </c>
      <c r="G24" s="25">
        <f>'3 months Appendix 8 data'!I22+'3 months Appendix 8 data'!I61+'3 months Appendix 8 data'!AI22</f>
        <v>1296</v>
      </c>
      <c r="H24" s="25">
        <f>'3 months Appendix 8 data'!K22+'3 months Appendix 8 data'!K61+'3 months Appendix 8 data'!AK22</f>
        <v>0</v>
      </c>
      <c r="I24" s="25">
        <f>'3 months Appendix 8 data'!M22+'3 months Appendix 8 data'!M61+'3 months Appendix 8 data'!AM22</f>
        <v>60</v>
      </c>
      <c r="J24" s="25">
        <f>'3 months Appendix 8 data'!AO22</f>
        <v>1283</v>
      </c>
      <c r="K24" s="28">
        <f t="shared" si="2"/>
        <v>0</v>
      </c>
      <c r="L24" s="28">
        <f t="shared" si="3"/>
        <v>2.2735884804850324</v>
      </c>
      <c r="M24" s="28">
        <f t="shared" si="4"/>
        <v>49.109511178476694</v>
      </c>
      <c r="N24" s="29">
        <v>55.641272902603667</v>
      </c>
    </row>
    <row r="25" spans="1:14" ht="15.5" x14ac:dyDescent="0.35">
      <c r="A25" s="19"/>
      <c r="B25" s="30">
        <f t="shared" si="1"/>
        <v>19</v>
      </c>
      <c r="C25" s="75" t="s">
        <v>92</v>
      </c>
      <c r="D25" s="25">
        <f>'3 months Appendix 8 data'!C23</f>
        <v>284</v>
      </c>
      <c r="E25" s="25">
        <f>'3 months Appendix 8 data'!E23+'3 months Appendix 8 data'!E62+'3 months Appendix 8 data'!AE23</f>
        <v>2311</v>
      </c>
      <c r="F25" s="25">
        <f>'3 months Appendix 8 data'!G23+'3 months Appendix 8 data'!G62+'3 months Appendix 8 data'!AG23</f>
        <v>0</v>
      </c>
      <c r="G25" s="25">
        <f>'3 months Appendix 8 data'!I23+'3 months Appendix 8 data'!I62+'3 months Appendix 8 data'!AI23</f>
        <v>2270</v>
      </c>
      <c r="H25" s="25">
        <f>'3 months Appendix 8 data'!K23+'3 months Appendix 8 data'!K62+'3 months Appendix 8 data'!AK23</f>
        <v>0</v>
      </c>
      <c r="I25" s="25">
        <f>'3 months Appendix 8 data'!M23+'3 months Appendix 8 data'!M62+'3 months Appendix 8 data'!AM23</f>
        <v>0</v>
      </c>
      <c r="J25" s="25">
        <f>'3 months Appendix 8 data'!AO23</f>
        <v>325</v>
      </c>
      <c r="K25" s="28">
        <f t="shared" si="2"/>
        <v>0</v>
      </c>
      <c r="L25" s="28">
        <f t="shared" si="3"/>
        <v>0</v>
      </c>
      <c r="M25" s="28">
        <f t="shared" si="4"/>
        <v>87.475915221579953</v>
      </c>
      <c r="N25" s="29">
        <v>89.597069597069606</v>
      </c>
    </row>
    <row r="26" spans="1:14" ht="15.5" x14ac:dyDescent="0.35">
      <c r="A26" s="19"/>
      <c r="B26" s="30">
        <f t="shared" si="1"/>
        <v>20</v>
      </c>
      <c r="C26" s="75" t="s">
        <v>24</v>
      </c>
      <c r="D26" s="25">
        <f>'3 months Appendix 8 data'!C24</f>
        <v>8372</v>
      </c>
      <c r="E26" s="25">
        <f>'3 months Appendix 8 data'!E24+'3 months Appendix 8 data'!E63+'3 months Appendix 8 data'!AE24</f>
        <v>4936</v>
      </c>
      <c r="F26" s="25">
        <f>'3 months Appendix 8 data'!G24+'3 months Appendix 8 data'!G63+'3 months Appendix 8 data'!AG24</f>
        <v>0</v>
      </c>
      <c r="G26" s="25">
        <f>'3 months Appendix 8 data'!I24+'3 months Appendix 8 data'!I63+'3 months Appendix 8 data'!AI24</f>
        <v>5024</v>
      </c>
      <c r="H26" s="25">
        <f>'3 months Appendix 8 data'!K24+'3 months Appendix 8 data'!K63+'3 months Appendix 8 data'!AK24</f>
        <v>2</v>
      </c>
      <c r="I26" s="25">
        <f>'3 months Appendix 8 data'!M24+'3 months Appendix 8 data'!M63+'3 months Appendix 8 data'!AM24</f>
        <v>0</v>
      </c>
      <c r="J26" s="25">
        <f>'3 months Appendix 8 data'!AO24</f>
        <v>8283</v>
      </c>
      <c r="K26" s="28">
        <f t="shared" si="2"/>
        <v>1.5027425050717559E-2</v>
      </c>
      <c r="L26" s="28">
        <f t="shared" si="3"/>
        <v>0</v>
      </c>
      <c r="M26" s="28">
        <f t="shared" si="4"/>
        <v>37.748891727402508</v>
      </c>
      <c r="N26" s="29">
        <v>40.17436044018865</v>
      </c>
    </row>
    <row r="27" spans="1:14" ht="15.5" x14ac:dyDescent="0.35">
      <c r="A27" s="19"/>
      <c r="B27" s="30">
        <f t="shared" si="1"/>
        <v>21</v>
      </c>
      <c r="C27" s="75" t="s">
        <v>25</v>
      </c>
      <c r="D27" s="25">
        <f>'3 months Appendix 8 data'!C25</f>
        <v>201</v>
      </c>
      <c r="E27" s="25">
        <f>'3 months Appendix 8 data'!E25+'3 months Appendix 8 data'!E64+'3 months Appendix 8 data'!AE25</f>
        <v>2018</v>
      </c>
      <c r="F27" s="25">
        <f>'3 months Appendix 8 data'!G25+'3 months Appendix 8 data'!G64+'3 months Appendix 8 data'!AG25</f>
        <v>0</v>
      </c>
      <c r="G27" s="25">
        <f>'3 months Appendix 8 data'!I25+'3 months Appendix 8 data'!I64+'3 months Appendix 8 data'!AI25</f>
        <v>2027</v>
      </c>
      <c r="H27" s="25">
        <f>'3 months Appendix 8 data'!K25+'3 months Appendix 8 data'!K64+'3 months Appendix 8 data'!AK25</f>
        <v>0</v>
      </c>
      <c r="I27" s="25">
        <f>'3 months Appendix 8 data'!M25+'3 months Appendix 8 data'!M64+'3 months Appendix 8 data'!AM25</f>
        <v>0</v>
      </c>
      <c r="J27" s="25">
        <f>'3 months Appendix 8 data'!AO25</f>
        <v>192</v>
      </c>
      <c r="K27" s="28">
        <f t="shared" si="2"/>
        <v>0</v>
      </c>
      <c r="L27" s="28">
        <f t="shared" si="3"/>
        <v>0</v>
      </c>
      <c r="M27" s="28">
        <f t="shared" si="4"/>
        <v>91.347453808021626</v>
      </c>
      <c r="N27" s="29">
        <v>93.116438356164394</v>
      </c>
    </row>
    <row r="28" spans="1:14" ht="15.5" x14ac:dyDescent="0.35">
      <c r="A28" s="19"/>
      <c r="B28" s="30">
        <f t="shared" si="1"/>
        <v>22</v>
      </c>
      <c r="C28" s="75" t="s">
        <v>26</v>
      </c>
      <c r="D28" s="25">
        <f>'3 months Appendix 8 data'!C26</f>
        <v>2682</v>
      </c>
      <c r="E28" s="25">
        <f>'3 months Appendix 8 data'!E26+'3 months Appendix 8 data'!E65+'3 months Appendix 8 data'!AE26</f>
        <v>3934</v>
      </c>
      <c r="F28" s="25">
        <f>'3 months Appendix 8 data'!G26+'3 months Appendix 8 data'!G65+'3 months Appendix 8 data'!AG26</f>
        <v>0</v>
      </c>
      <c r="G28" s="25">
        <f>'3 months Appendix 8 data'!I26+'3 months Appendix 8 data'!I65+'3 months Appendix 8 data'!AI26</f>
        <v>3761</v>
      </c>
      <c r="H28" s="25">
        <f>'3 months Appendix 8 data'!K26+'3 months Appendix 8 data'!K65+'3 months Appendix 8 data'!AK26</f>
        <v>15</v>
      </c>
      <c r="I28" s="25">
        <f>'3 months Appendix 8 data'!M26+'3 months Appendix 8 data'!M65+'3 months Appendix 8 data'!AM26</f>
        <v>210</v>
      </c>
      <c r="J28" s="25">
        <f>'3 months Appendix 8 data'!AO26</f>
        <v>2630</v>
      </c>
      <c r="K28" s="28">
        <f t="shared" si="2"/>
        <v>0.22672309552599759</v>
      </c>
      <c r="L28" s="28">
        <f t="shared" si="3"/>
        <v>3.1741233373639663</v>
      </c>
      <c r="M28" s="28">
        <f t="shared" si="4"/>
        <v>56.847037484885135</v>
      </c>
      <c r="N28" s="29">
        <v>58.159564823209429</v>
      </c>
    </row>
    <row r="29" spans="1:14" ht="15.5" x14ac:dyDescent="0.35">
      <c r="A29" s="19"/>
      <c r="B29" s="30">
        <f t="shared" si="1"/>
        <v>23</v>
      </c>
      <c r="C29" s="75" t="s">
        <v>95</v>
      </c>
      <c r="D29" s="25">
        <f>'3 months Appendix 8 data'!C27</f>
        <v>0</v>
      </c>
      <c r="E29" s="25">
        <f>'3 months Appendix 8 data'!E27+'3 months Appendix 8 data'!E66+'3 months Appendix 8 data'!AE27</f>
        <v>0</v>
      </c>
      <c r="F29" s="25">
        <f>'3 months Appendix 8 data'!G27+'3 months Appendix 8 data'!G66+'3 months Appendix 8 data'!AG27</f>
        <v>0</v>
      </c>
      <c r="G29" s="25">
        <f>'3 months Appendix 8 data'!I27+'3 months Appendix 8 data'!I66+'3 months Appendix 8 data'!AI27</f>
        <v>0</v>
      </c>
      <c r="H29" s="25">
        <f>'3 months Appendix 8 data'!K27+'3 months Appendix 8 data'!K66+'3 months Appendix 8 data'!AK27</f>
        <v>0</v>
      </c>
      <c r="I29" s="25">
        <f>'3 months Appendix 8 data'!M27+'3 months Appendix 8 data'!M66+'3 months Appendix 8 data'!AM27</f>
        <v>0</v>
      </c>
      <c r="J29" s="25">
        <f>'3 months Appendix 8 data'!AO27</f>
        <v>0</v>
      </c>
      <c r="K29" s="28">
        <f t="shared" si="2"/>
        <v>0</v>
      </c>
      <c r="L29" s="28">
        <f t="shared" si="3"/>
        <v>0</v>
      </c>
      <c r="M29" s="28">
        <f t="shared" si="4"/>
        <v>0</v>
      </c>
      <c r="N29" s="29">
        <v>0</v>
      </c>
    </row>
    <row r="30" spans="1:14" ht="15.5" x14ac:dyDescent="0.35">
      <c r="B30" s="30">
        <f t="shared" si="1"/>
        <v>24</v>
      </c>
      <c r="C30" s="75" t="s">
        <v>27</v>
      </c>
      <c r="D30" s="25">
        <f>'3 months Appendix 8 data'!C28</f>
        <v>94</v>
      </c>
      <c r="E30" s="25">
        <f>'3 months Appendix 8 data'!E28+'3 months Appendix 8 data'!E67+'3 months Appendix 8 data'!AE28</f>
        <v>1373</v>
      </c>
      <c r="F30" s="25">
        <f>'3 months Appendix 8 data'!G28+'3 months Appendix 8 data'!G67+'3 months Appendix 8 data'!AG28</f>
        <v>6</v>
      </c>
      <c r="G30" s="25">
        <f>'3 months Appendix 8 data'!I28+'3 months Appendix 8 data'!I67+'3 months Appendix 8 data'!AI28</f>
        <v>1376</v>
      </c>
      <c r="H30" s="25">
        <f>'3 months Appendix 8 data'!K28+'3 months Appendix 8 data'!K67+'3 months Appendix 8 data'!AK28</f>
        <v>0</v>
      </c>
      <c r="I30" s="25">
        <f>'3 months Appendix 8 data'!M28+'3 months Appendix 8 data'!M67+'3 months Appendix 8 data'!AM28</f>
        <v>0</v>
      </c>
      <c r="J30" s="25">
        <f>'3 months Appendix 8 data'!AO28</f>
        <v>91</v>
      </c>
      <c r="K30" s="28">
        <f t="shared" si="2"/>
        <v>0</v>
      </c>
      <c r="L30" s="28">
        <f t="shared" si="3"/>
        <v>0</v>
      </c>
      <c r="M30" s="28">
        <f t="shared" si="4"/>
        <v>93.796864349011585</v>
      </c>
      <c r="N30" s="29">
        <v>99.981142335328016</v>
      </c>
    </row>
    <row r="31" spans="1:14" ht="15.5" x14ac:dyDescent="0.35">
      <c r="B31" s="30">
        <f t="shared" si="1"/>
        <v>25</v>
      </c>
      <c r="C31" s="75" t="s">
        <v>15</v>
      </c>
      <c r="D31" s="25">
        <f>'3 months Appendix 8 data'!C29</f>
        <v>37</v>
      </c>
      <c r="E31" s="25">
        <f>'3 months Appendix 8 data'!E29+'3 months Appendix 8 data'!E68+'3 months Appendix 8 data'!AE29</f>
        <v>69</v>
      </c>
      <c r="F31" s="25">
        <f>'3 months Appendix 8 data'!G29+'3 months Appendix 8 data'!G68+'3 months Appendix 8 data'!AG29</f>
        <v>0</v>
      </c>
      <c r="G31" s="25">
        <f>'3 months Appendix 8 data'!I29+'3 months Appendix 8 data'!I68+'3 months Appendix 8 data'!AI29</f>
        <v>66</v>
      </c>
      <c r="H31" s="25">
        <f>'3 months Appendix 8 data'!K29+'3 months Appendix 8 data'!K68+'3 months Appendix 8 data'!AK29</f>
        <v>0</v>
      </c>
      <c r="I31" s="25">
        <f>'3 months Appendix 8 data'!M29+'3 months Appendix 8 data'!M68+'3 months Appendix 8 data'!AM29</f>
        <v>0</v>
      </c>
      <c r="J31" s="25">
        <f>'3 months Appendix 8 data'!AO29</f>
        <v>40</v>
      </c>
      <c r="K31" s="28">
        <f t="shared" si="2"/>
        <v>0</v>
      </c>
      <c r="L31" s="28">
        <f t="shared" si="3"/>
        <v>0</v>
      </c>
      <c r="M31" s="28">
        <f t="shared" si="4"/>
        <v>62.264150943396224</v>
      </c>
      <c r="N31" s="29">
        <v>56.470588235294116</v>
      </c>
    </row>
    <row r="32" spans="1:14" ht="16" thickBot="1" x14ac:dyDescent="0.4">
      <c r="B32" s="27"/>
      <c r="C32" s="105" t="s">
        <v>12</v>
      </c>
      <c r="D32" s="115">
        <f t="shared" ref="D32:J32" si="8">SUM(D7:D31)</f>
        <v>34271</v>
      </c>
      <c r="E32" s="115">
        <f t="shared" si="8"/>
        <v>109784</v>
      </c>
      <c r="F32" s="115">
        <f t="shared" si="8"/>
        <v>1585</v>
      </c>
      <c r="G32" s="115">
        <f>SUM(G7:G31)</f>
        <v>108428</v>
      </c>
      <c r="H32" s="115">
        <f t="shared" si="8"/>
        <v>181</v>
      </c>
      <c r="I32" s="115">
        <f t="shared" si="8"/>
        <v>694</v>
      </c>
      <c r="J32" s="115">
        <f t="shared" si="8"/>
        <v>34753</v>
      </c>
      <c r="K32" s="116">
        <f t="shared" ref="K32" si="9">IFERROR((H32/SUM($G32:$J32))*100,0)</f>
        <v>0.12564558227356029</v>
      </c>
      <c r="L32" s="116">
        <f t="shared" ref="L32" si="10">IFERROR((I32/SUM($G32:$J32))*100,0)</f>
        <v>0.48175709446326431</v>
      </c>
      <c r="M32" s="117">
        <f>IFERROR((G32/SUM($G32:$J32))*100,0)</f>
        <v>75.267951352251899</v>
      </c>
      <c r="N32" s="118">
        <v>96.19404025796193</v>
      </c>
    </row>
    <row r="33" spans="2:14" x14ac:dyDescent="0.35">
      <c r="B33" s="119"/>
      <c r="C33" s="119"/>
      <c r="D33" s="119"/>
      <c r="E33" s="119"/>
      <c r="F33" s="119"/>
      <c r="G33" s="119"/>
      <c r="H33" s="119"/>
      <c r="I33" s="119"/>
      <c r="J33" s="119"/>
      <c r="K33" s="119"/>
      <c r="L33" s="119"/>
      <c r="M33" s="119"/>
      <c r="N33" s="119"/>
    </row>
  </sheetData>
  <sheetProtection algorithmName="SHA-512" hashValue="HljdgkTGPCcN4I5mlCfAAYv4dMEJCAiTglFgNJ6Yj6RWAVRsADpCuxits/Fmv71aKymimRHl/e5Q+C2Rwsvj2Q==" saltValue="FGMCuLs3AxUyWBRhZVVQzw==" spinCount="100000" sheet="1" objects="1" scenarios="1"/>
  <sortState xmlns:xlrd2="http://schemas.microsoft.com/office/spreadsheetml/2017/richdata2" ref="C8:C29">
    <sortCondition ref="C8:C29"/>
  </sortState>
  <mergeCells count="13">
    <mergeCell ref="L4:L5"/>
    <mergeCell ref="M4:N4"/>
    <mergeCell ref="B3:N3"/>
    <mergeCell ref="G4:G5"/>
    <mergeCell ref="H4:H5"/>
    <mergeCell ref="I4:I5"/>
    <mergeCell ref="J4:J5"/>
    <mergeCell ref="K4:K5"/>
    <mergeCell ref="B4:B6"/>
    <mergeCell ref="C4:C6"/>
    <mergeCell ref="D4:D5"/>
    <mergeCell ref="E4:E5"/>
    <mergeCell ref="F4:F5"/>
  </mergeCells>
  <pageMargins left="0.7" right="0.7" top="0.75" bottom="0.75" header="0.3" footer="0.3"/>
  <pageSetup scale="42" orientation="landscape" r:id="rId1"/>
  <headerFooter>
    <oddHeader>&amp;L&amp;"arial"&amp;14&amp;K000000&amp;BClassification:&amp;B &amp;KFF0000&amp;BRestricted&amp;K000000&amp;B
This file contains %%POLICY%% data with breach. Please handle with care.</oddHeader>
    <evenHeader>&amp;L&amp;"arial"&amp;14&amp;K000000&amp;BClassification:&amp;B &amp;KFF0000&amp;BRestricted&amp;K000000&amp;B
This file contains %%POLICY%% data with breach. Please handle with care.</evenHeader>
    <firstHeader>&amp;L&amp;"arial"&amp;14&amp;K000000&amp;BClassification:&amp;B &amp;KFF0000&amp;BRestricted&amp;K000000&amp;B
This file contains %%POLICY%% data with breach. Please handle with care.</first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pageSetUpPr fitToPage="1"/>
  </sheetPr>
  <dimension ref="A1:N33"/>
  <sheetViews>
    <sheetView showGridLines="0" tabSelected="1" zoomScale="59" zoomScaleNormal="59" zoomScaleSheetLayoutView="100" workbookViewId="0">
      <selection activeCell="H32" sqref="H32"/>
    </sheetView>
  </sheetViews>
  <sheetFormatPr defaultColWidth="9.1796875" defaultRowHeight="14.5" x14ac:dyDescent="0.35"/>
  <cols>
    <col min="1" max="1" width="17.1796875" style="18" customWidth="1"/>
    <col min="2" max="2" width="6.26953125" style="18" bestFit="1" customWidth="1"/>
    <col min="3" max="3" width="49.81640625" style="18" bestFit="1" customWidth="1"/>
    <col min="4" max="4" width="23.81640625" style="18" customWidth="1"/>
    <col min="5" max="5" width="22.453125" style="18" bestFit="1" customWidth="1"/>
    <col min="6" max="6" width="14.54296875" style="18" bestFit="1" customWidth="1"/>
    <col min="7" max="7" width="16" style="18" bestFit="1" customWidth="1"/>
    <col min="8" max="9" width="19.54296875" style="18" customWidth="1"/>
    <col min="10" max="10" width="19.1796875" style="18" bestFit="1" customWidth="1"/>
    <col min="11" max="11" width="20.1796875" style="18" bestFit="1" customWidth="1"/>
    <col min="12" max="12" width="20.1796875" style="18" customWidth="1"/>
    <col min="13" max="13" width="21.1796875" style="18" customWidth="1"/>
    <col min="14" max="14" width="18" style="18" customWidth="1"/>
    <col min="15" max="15" width="12.1796875" style="18" bestFit="1" customWidth="1"/>
    <col min="16" max="16" width="12.453125" style="18" customWidth="1"/>
    <col min="17" max="17" width="11.54296875" style="18" bestFit="1" customWidth="1"/>
    <col min="18" max="18" width="15.1796875" style="18" customWidth="1"/>
    <col min="19" max="19" width="19.81640625" style="18" customWidth="1"/>
    <col min="20" max="20" width="20.81640625" style="18" customWidth="1"/>
    <col min="21" max="16384" width="9.1796875" style="18"/>
  </cols>
  <sheetData>
    <row r="1" spans="1:14" ht="30.75" customHeight="1" x14ac:dyDescent="0.35">
      <c r="L1" s="18" t="s">
        <v>73</v>
      </c>
    </row>
    <row r="2" spans="1:14" ht="15" thickBot="1" x14ac:dyDescent="0.4"/>
    <row r="3" spans="1:14" ht="27" customHeight="1" thickBot="1" x14ac:dyDescent="0.45">
      <c r="B3" s="205" t="str">
        <f>CONCATENATE("Appendix 6: Analysis of long-term insurance business claims movement (amount) for the quarter ended ",Details!$F$18)</f>
        <v>Appendix 6: Analysis of long-term insurance business claims movement (amount) for the quarter ended 30th June, 2023</v>
      </c>
      <c r="C3" s="206"/>
      <c r="D3" s="206"/>
      <c r="E3" s="206"/>
      <c r="F3" s="206"/>
      <c r="G3" s="206"/>
      <c r="H3" s="206"/>
      <c r="I3" s="206"/>
      <c r="J3" s="206"/>
      <c r="K3" s="206"/>
      <c r="L3" s="206"/>
      <c r="M3" s="206"/>
      <c r="N3" s="207"/>
    </row>
    <row r="4" spans="1:14" ht="66" customHeight="1" x14ac:dyDescent="0.35">
      <c r="B4" s="208" t="s">
        <v>7</v>
      </c>
      <c r="C4" s="191" t="s">
        <v>8</v>
      </c>
      <c r="D4" s="191" t="s">
        <v>9</v>
      </c>
      <c r="E4" s="191" t="s">
        <v>72</v>
      </c>
      <c r="F4" s="191" t="s">
        <v>71</v>
      </c>
      <c r="G4" s="191" t="s">
        <v>10</v>
      </c>
      <c r="H4" s="191" t="s">
        <v>68</v>
      </c>
      <c r="I4" s="191" t="s">
        <v>28</v>
      </c>
      <c r="J4" s="191" t="s">
        <v>11</v>
      </c>
      <c r="K4" s="196" t="s">
        <v>69</v>
      </c>
      <c r="L4" s="191" t="s">
        <v>57</v>
      </c>
      <c r="M4" s="204" t="s">
        <v>60</v>
      </c>
      <c r="N4" s="185"/>
    </row>
    <row r="5" spans="1:14" ht="31" x14ac:dyDescent="0.35">
      <c r="B5" s="209"/>
      <c r="C5" s="192"/>
      <c r="D5" s="192"/>
      <c r="E5" s="192"/>
      <c r="F5" s="192"/>
      <c r="G5" s="192"/>
      <c r="H5" s="192"/>
      <c r="I5" s="192"/>
      <c r="J5" s="192"/>
      <c r="K5" s="197"/>
      <c r="L5" s="192"/>
      <c r="M5" s="111" t="s">
        <v>167</v>
      </c>
      <c r="N5" s="112" t="s">
        <v>268</v>
      </c>
    </row>
    <row r="6" spans="1:14" ht="26.25" customHeight="1" thickBot="1" x14ac:dyDescent="0.4">
      <c r="B6" s="210"/>
      <c r="C6" s="193"/>
      <c r="D6" s="113">
        <v>-1</v>
      </c>
      <c r="E6" s="113">
        <v>-2</v>
      </c>
      <c r="F6" s="113">
        <v>-3</v>
      </c>
      <c r="G6" s="113">
        <v>-4</v>
      </c>
      <c r="H6" s="113">
        <v>-5</v>
      </c>
      <c r="I6" s="113">
        <v>-6</v>
      </c>
      <c r="J6" s="113">
        <v>-7</v>
      </c>
      <c r="K6" s="113">
        <v>-8</v>
      </c>
      <c r="L6" s="113">
        <v>-9</v>
      </c>
      <c r="M6" s="113">
        <v>-10</v>
      </c>
      <c r="N6" s="114">
        <v>-11</v>
      </c>
    </row>
    <row r="7" spans="1:14" ht="15.5" x14ac:dyDescent="0.35">
      <c r="A7" s="19"/>
      <c r="B7" s="26">
        <v>1</v>
      </c>
      <c r="C7" s="74" t="s">
        <v>66</v>
      </c>
      <c r="D7" s="25">
        <f>'3 months Appendix 8 data'!D5</f>
        <v>427070.20699999999</v>
      </c>
      <c r="E7" s="25">
        <f>'3 months Appendix 8 data'!F5+'3 months Appendix 8 data'!F44+'3 months Appendix 8 data'!AF5</f>
        <v>584597.58100000001</v>
      </c>
      <c r="F7" s="25">
        <f>'3 months Appendix 8 data'!H5+'3 months Appendix 8 data'!H44+'3 months Appendix 8 data'!AH5</f>
        <v>0</v>
      </c>
      <c r="G7" s="25">
        <f>'3 months Appendix 8 data'!J5+'3 months Appendix 8 data'!J44+'3 months Appendix 8 data'!AJ5</f>
        <v>665727.18299999996</v>
      </c>
      <c r="H7" s="25">
        <f>'3 months Appendix 8 data'!L5+'3 months Appendix 8 data'!L44+'3 months Appendix 8 data'!AL5</f>
        <v>0</v>
      </c>
      <c r="I7" s="25">
        <f>'3 months Appendix 8 data'!N5+'3 months Appendix 8 data'!N44+'3 months Appendix 8 data'!AN5</f>
        <v>-2490.6850000000004</v>
      </c>
      <c r="J7" s="25">
        <f>'3 months Appendix 8 data'!AP5</f>
        <v>348431.29100000003</v>
      </c>
      <c r="K7" s="28">
        <f>IFERROR((H7/SUM($G7:$J7))*100,0)</f>
        <v>0</v>
      </c>
      <c r="L7" s="28">
        <f>IFERROR((I7/SUM($G7:$J7))*100,0)</f>
        <v>-0.24619593774572582</v>
      </c>
      <c r="M7" s="77">
        <f>IFERROR((G7/SUM($G7:$J7))*100,0)</f>
        <v>65.804920373915351</v>
      </c>
      <c r="N7" s="29">
        <v>60.933747597232546</v>
      </c>
    </row>
    <row r="8" spans="1:14" ht="15.5" x14ac:dyDescent="0.35">
      <c r="A8" s="19"/>
      <c r="B8" s="30">
        <f>1+B7</f>
        <v>2</v>
      </c>
      <c r="C8" s="74" t="s">
        <v>64</v>
      </c>
      <c r="D8" s="25">
        <f>'3 months Appendix 8 data'!D6</f>
        <v>482449.51400000002</v>
      </c>
      <c r="E8" s="25">
        <f>'3 months Appendix 8 data'!F6+'3 months Appendix 8 data'!F45+'3 months Appendix 8 data'!AF6</f>
        <v>370902.14</v>
      </c>
      <c r="F8" s="25">
        <f>'3 months Appendix 8 data'!H6+'3 months Appendix 8 data'!H45+'3 months Appendix 8 data'!AH6</f>
        <v>2058.605</v>
      </c>
      <c r="G8" s="25">
        <f>'3 months Appendix 8 data'!J6+'3 months Appendix 8 data'!J45+'3 months Appendix 8 data'!AJ6</f>
        <v>261713.03200000001</v>
      </c>
      <c r="H8" s="25">
        <f>'3 months Appendix 8 data'!L6+'3 months Appendix 8 data'!L45+'3 months Appendix 8 data'!AL6</f>
        <v>0</v>
      </c>
      <c r="I8" s="25">
        <f>'3 months Appendix 8 data'!N6+'3 months Appendix 8 data'!N45+'3 months Appendix 8 data'!AN6</f>
        <v>31362.463000000003</v>
      </c>
      <c r="J8" s="25">
        <f>'3 months Appendix 8 data'!AP6</f>
        <v>562334.76399999997</v>
      </c>
      <c r="K8" s="28">
        <f>IFERROR((H8/SUM($G8:$J8))*100,0)</f>
        <v>0</v>
      </c>
      <c r="L8" s="28">
        <f t="shared" ref="L8:L32" si="0">IFERROR((I8/SUM($G8:$J8))*100,0)</f>
        <v>3.6663650768771068</v>
      </c>
      <c r="M8" s="28">
        <f>IFERROR((G8/SUM($G8:$J8))*100,0)</f>
        <v>30.595030775753184</v>
      </c>
      <c r="N8" s="29">
        <v>41.567494562492357</v>
      </c>
    </row>
    <row r="9" spans="1:14" ht="15.5" x14ac:dyDescent="0.35">
      <c r="A9" s="19"/>
      <c r="B9" s="30">
        <f t="shared" ref="B9:B31" si="1">1+B8</f>
        <v>3</v>
      </c>
      <c r="C9" s="75" t="s">
        <v>65</v>
      </c>
      <c r="D9" s="25">
        <f>'3 months Appendix 8 data'!D7</f>
        <v>951822.99399999995</v>
      </c>
      <c r="E9" s="25">
        <f>'3 months Appendix 8 data'!F7+'3 months Appendix 8 data'!F46+'3 months Appendix 8 data'!AF7</f>
        <v>4965145.25</v>
      </c>
      <c r="F9" s="25">
        <f>'3 months Appendix 8 data'!H7+'3 months Appendix 8 data'!H46+'3 months Appendix 8 data'!AH7</f>
        <v>0</v>
      </c>
      <c r="G9" s="25">
        <f>'3 months Appendix 8 data'!J7+'3 months Appendix 8 data'!J46+'3 months Appendix 8 data'!AJ7</f>
        <v>4941230.2779999999</v>
      </c>
      <c r="H9" s="25">
        <f>'3 months Appendix 8 data'!L7+'3 months Appendix 8 data'!L46+'3 months Appendix 8 data'!AL7</f>
        <v>0</v>
      </c>
      <c r="I9" s="25">
        <f>'3 months Appendix 8 data'!N7+'3 months Appendix 8 data'!N46+'3 months Appendix 8 data'!AN7</f>
        <v>0</v>
      </c>
      <c r="J9" s="25">
        <f>'3 months Appendix 8 data'!AP7</f>
        <v>975737.96499999997</v>
      </c>
      <c r="K9" s="28">
        <f t="shared" ref="K9:K32" si="2">IFERROR((H9/SUM($G9:$J9))*100,0)</f>
        <v>0</v>
      </c>
      <c r="L9" s="28">
        <f t="shared" si="0"/>
        <v>0</v>
      </c>
      <c r="M9" s="28">
        <f t="shared" ref="M9:M31" si="3">IFERROR((G9/SUM($G9:$J9))*100,0)</f>
        <v>83.509494644418027</v>
      </c>
      <c r="N9" s="29">
        <v>82.42516661487241</v>
      </c>
    </row>
    <row r="10" spans="1:14" ht="15.5" x14ac:dyDescent="0.35">
      <c r="A10" s="19"/>
      <c r="B10" s="30">
        <f t="shared" si="1"/>
        <v>4</v>
      </c>
      <c r="C10" s="75" t="s">
        <v>103</v>
      </c>
      <c r="D10" s="25">
        <f>'3 months Appendix 8 data'!D8</f>
        <v>10030.933999999999</v>
      </c>
      <c r="E10" s="25">
        <f>'3 months Appendix 8 data'!F8+'3 months Appendix 8 data'!F47+'3 months Appendix 8 data'!AF8</f>
        <v>82810.701000000001</v>
      </c>
      <c r="F10" s="25">
        <f>'3 months Appendix 8 data'!H8+'3 months Appendix 8 data'!H47+'3 months Appendix 8 data'!AH8</f>
        <v>0</v>
      </c>
      <c r="G10" s="25">
        <f>'3 months Appendix 8 data'!J8+'3 months Appendix 8 data'!J47+'3 months Appendix 8 data'!AJ8</f>
        <v>66605.319000000003</v>
      </c>
      <c r="H10" s="25">
        <f>'3 months Appendix 8 data'!L8+'3 months Appendix 8 data'!L47+'3 months Appendix 8 data'!AL8</f>
        <v>11131.2</v>
      </c>
      <c r="I10" s="25">
        <f>'3 months Appendix 8 data'!N8+'3 months Appendix 8 data'!N47+'3 months Appendix 8 data'!AN8</f>
        <v>11845.034</v>
      </c>
      <c r="J10" s="25">
        <f>'3 months Appendix 8 data'!AP8</f>
        <v>3260.0830000000001</v>
      </c>
      <c r="K10" s="28">
        <f t="shared" ref="K10" si="4">IFERROR((H10/SUM($G10:$J10))*100,0)</f>
        <v>11.989448354830801</v>
      </c>
      <c r="L10" s="28">
        <f t="shared" ref="L10" si="5">IFERROR((I10/SUM($G10:$J10))*100,0)</f>
        <v>12.758321061899425</v>
      </c>
      <c r="M10" s="28">
        <f t="shared" ref="M10" si="6">IFERROR((G10/SUM($G10:$J10))*100,0)</f>
        <v>71.740785567371958</v>
      </c>
      <c r="N10" s="29">
        <v>92.632155696618426</v>
      </c>
    </row>
    <row r="11" spans="1:14" ht="15.5" x14ac:dyDescent="0.35">
      <c r="A11" s="19"/>
      <c r="B11" s="30">
        <f t="shared" si="1"/>
        <v>5</v>
      </c>
      <c r="C11" s="75" t="s">
        <v>16</v>
      </c>
      <c r="D11" s="25">
        <f>'3 months Appendix 8 data'!D9</f>
        <v>6347.14</v>
      </c>
      <c r="E11" s="25">
        <f>'3 months Appendix 8 data'!F9+'3 months Appendix 8 data'!F48+'3 months Appendix 8 data'!AF9</f>
        <v>132222.408</v>
      </c>
      <c r="F11" s="25">
        <f>'3 months Appendix 8 data'!H9+'3 months Appendix 8 data'!H48+'3 months Appendix 8 data'!AH9</f>
        <v>0</v>
      </c>
      <c r="G11" s="25">
        <f>'3 months Appendix 8 data'!J9+'3 months Appendix 8 data'!J48+'3 months Appendix 8 data'!AJ9</f>
        <v>130616.30100000001</v>
      </c>
      <c r="H11" s="25">
        <f>'3 months Appendix 8 data'!L9+'3 months Appendix 8 data'!L48+'3 months Appendix 8 data'!AL9</f>
        <v>0</v>
      </c>
      <c r="I11" s="25">
        <f>'3 months Appendix 8 data'!N9+'3 months Appendix 8 data'!N48+'3 months Appendix 8 data'!AN9</f>
        <v>0</v>
      </c>
      <c r="J11" s="25">
        <f>'3 months Appendix 8 data'!AP9</f>
        <v>7953.2479999999996</v>
      </c>
      <c r="K11" s="28">
        <f t="shared" si="2"/>
        <v>0</v>
      </c>
      <c r="L11" s="28">
        <f t="shared" si="0"/>
        <v>0</v>
      </c>
      <c r="M11" s="28">
        <f t="shared" si="3"/>
        <v>94.260464829830696</v>
      </c>
      <c r="N11" s="29">
        <v>59.202873571264647</v>
      </c>
    </row>
    <row r="12" spans="1:14" ht="15.5" x14ac:dyDescent="0.35">
      <c r="A12" s="19"/>
      <c r="B12" s="30">
        <f t="shared" si="1"/>
        <v>6</v>
      </c>
      <c r="C12" s="75" t="s">
        <v>17</v>
      </c>
      <c r="D12" s="25">
        <f>'3 months Appendix 8 data'!D10</f>
        <v>444648.77299999999</v>
      </c>
      <c r="E12" s="25">
        <f>'3 months Appendix 8 data'!F10+'3 months Appendix 8 data'!F49+'3 months Appendix 8 data'!AF10</f>
        <v>605296.48400000005</v>
      </c>
      <c r="F12" s="25">
        <f>'3 months Appendix 8 data'!H10+'3 months Appendix 8 data'!H49+'3 months Appendix 8 data'!AH10</f>
        <v>172014.867</v>
      </c>
      <c r="G12" s="25">
        <f>'3 months Appendix 8 data'!J10+'3 months Appendix 8 data'!J49+'3 months Appendix 8 data'!AJ10</f>
        <v>697281.71600000001</v>
      </c>
      <c r="H12" s="25">
        <f>'3 months Appendix 8 data'!L10+'3 months Appendix 8 data'!L49+'3 months Appendix 8 data'!AL10</f>
        <v>3968.7150000000001</v>
      </c>
      <c r="I12" s="25">
        <f>'3 months Appendix 8 data'!N10+'3 months Appendix 8 data'!N49+'3 months Appendix 8 data'!AN10</f>
        <v>0</v>
      </c>
      <c r="J12" s="25">
        <f>'3 months Appendix 8 data'!AP10</f>
        <v>520709.69300000003</v>
      </c>
      <c r="K12" s="28">
        <f t="shared" si="2"/>
        <v>0.32478269315439623</v>
      </c>
      <c r="L12" s="28">
        <f t="shared" si="0"/>
        <v>0</v>
      </c>
      <c r="M12" s="28">
        <f t="shared" si="3"/>
        <v>57.062558941571481</v>
      </c>
      <c r="N12" s="29">
        <v>99.105964968079135</v>
      </c>
    </row>
    <row r="13" spans="1:14" ht="15.5" x14ac:dyDescent="0.35">
      <c r="A13" s="19"/>
      <c r="B13" s="30">
        <f t="shared" si="1"/>
        <v>7</v>
      </c>
      <c r="C13" s="75" t="s">
        <v>18</v>
      </c>
      <c r="D13" s="25">
        <f>'3 months Appendix 8 data'!D11</f>
        <v>198136.636</v>
      </c>
      <c r="E13" s="25">
        <f>'3 months Appendix 8 data'!F11+'3 months Appendix 8 data'!F50+'3 months Appendix 8 data'!AF11</f>
        <v>44281.690999999999</v>
      </c>
      <c r="F13" s="25">
        <f>'3 months Appendix 8 data'!H11+'3 months Appendix 8 data'!H50+'3 months Appendix 8 data'!AH11</f>
        <v>0</v>
      </c>
      <c r="G13" s="25">
        <f>'3 months Appendix 8 data'!J11+'3 months Appendix 8 data'!J50+'3 months Appendix 8 data'!AJ11</f>
        <v>13503.769</v>
      </c>
      <c r="H13" s="25">
        <f>'3 months Appendix 8 data'!L11+'3 months Appendix 8 data'!L50+'3 months Appendix 8 data'!AL11</f>
        <v>545.74099999999999</v>
      </c>
      <c r="I13" s="25">
        <f>'3 months Appendix 8 data'!N11+'3 months Appendix 8 data'!N50+'3 months Appendix 8 data'!AN11</f>
        <v>97.320999999999998</v>
      </c>
      <c r="J13" s="25">
        <f>'3 months Appendix 8 data'!AP11</f>
        <v>228271.49600000001</v>
      </c>
      <c r="K13" s="28">
        <f t="shared" si="2"/>
        <v>0.22512365577046486</v>
      </c>
      <c r="L13" s="28">
        <f t="shared" si="0"/>
        <v>4.0145892104931483E-2</v>
      </c>
      <c r="M13" s="28">
        <f t="shared" si="3"/>
        <v>5.5704406375183009</v>
      </c>
      <c r="N13" s="29">
        <v>35.718986287435477</v>
      </c>
    </row>
    <row r="14" spans="1:14" ht="15.5" x14ac:dyDescent="0.35">
      <c r="A14" s="19"/>
      <c r="B14" s="30">
        <f t="shared" si="1"/>
        <v>8</v>
      </c>
      <c r="C14" s="75" t="s">
        <v>97</v>
      </c>
      <c r="D14" s="25">
        <f>'3 months Appendix 8 data'!D12</f>
        <v>86701.15</v>
      </c>
      <c r="E14" s="25">
        <f>'3 months Appendix 8 data'!F12+'3 months Appendix 8 data'!F51+'3 months Appendix 8 data'!AF12</f>
        <v>105165.984</v>
      </c>
      <c r="F14" s="25">
        <f>'3 months Appendix 8 data'!H12+'3 months Appendix 8 data'!H51+'3 months Appendix 8 data'!AH12</f>
        <v>0</v>
      </c>
      <c r="G14" s="25">
        <f>'3 months Appendix 8 data'!J12+'3 months Appendix 8 data'!J51+'3 months Appendix 8 data'!AJ12</f>
        <v>65763.785999999993</v>
      </c>
      <c r="H14" s="25">
        <f>'3 months Appendix 8 data'!L12+'3 months Appendix 8 data'!L51+'3 months Appendix 8 data'!AL12</f>
        <v>67223.565000000002</v>
      </c>
      <c r="I14" s="25">
        <f>'3 months Appendix 8 data'!N12+'3 months Appendix 8 data'!N51+'3 months Appendix 8 data'!AN12</f>
        <v>1636.278</v>
      </c>
      <c r="J14" s="25">
        <f>'3 months Appendix 8 data'!AP12</f>
        <v>57243.504999999997</v>
      </c>
      <c r="K14" s="28">
        <f t="shared" si="2"/>
        <v>35.036519073662717</v>
      </c>
      <c r="L14" s="28">
        <f t="shared" si="0"/>
        <v>0.85281828413614602</v>
      </c>
      <c r="M14" s="28">
        <f t="shared" si="3"/>
        <v>34.275691010217521</v>
      </c>
      <c r="N14" s="29">
        <v>99.300468844348316</v>
      </c>
    </row>
    <row r="15" spans="1:14" ht="15.5" x14ac:dyDescent="0.35">
      <c r="A15" s="19"/>
      <c r="B15" s="30">
        <f t="shared" si="1"/>
        <v>9</v>
      </c>
      <c r="C15" s="75" t="s">
        <v>19</v>
      </c>
      <c r="D15" s="25">
        <f>'3 months Appendix 8 data'!D13</f>
        <v>3240</v>
      </c>
      <c r="E15" s="25">
        <f>'3 months Appendix 8 data'!F13+'3 months Appendix 8 data'!F52+'3 months Appendix 8 data'!AF13</f>
        <v>1037470.6190000001</v>
      </c>
      <c r="F15" s="25">
        <f>'3 months Appendix 8 data'!H13+'3 months Appendix 8 data'!H52+'3 months Appendix 8 data'!AH13</f>
        <v>0</v>
      </c>
      <c r="G15" s="25">
        <f>'3 months Appendix 8 data'!J13+'3 months Appendix 8 data'!J52+'3 months Appendix 8 data'!AJ13</f>
        <v>1025560.6190000001</v>
      </c>
      <c r="H15" s="25">
        <f>'3 months Appendix 8 data'!L13+'3 months Appendix 8 data'!L52+'3 months Appendix 8 data'!AL13</f>
        <v>0</v>
      </c>
      <c r="I15" s="25">
        <f>'3 months Appendix 8 data'!N13+'3 months Appendix 8 data'!N52+'3 months Appendix 8 data'!AN13</f>
        <v>0</v>
      </c>
      <c r="J15" s="25">
        <f>'3 months Appendix 8 data'!AP13</f>
        <v>15150</v>
      </c>
      <c r="K15" s="28">
        <f t="shared" si="2"/>
        <v>0</v>
      </c>
      <c r="L15" s="28">
        <f t="shared" si="0"/>
        <v>0</v>
      </c>
      <c r="M15" s="28">
        <f t="shared" si="3"/>
        <v>98.544263917038023</v>
      </c>
      <c r="N15" s="29">
        <v>18.522443406769678</v>
      </c>
    </row>
    <row r="16" spans="1:14" ht="15.5" x14ac:dyDescent="0.35">
      <c r="A16" s="19"/>
      <c r="B16" s="30">
        <f t="shared" si="1"/>
        <v>10</v>
      </c>
      <c r="C16" s="75" t="s">
        <v>33</v>
      </c>
      <c r="D16" s="25">
        <f>'3 months Appendix 8 data'!D14</f>
        <v>1231479.817</v>
      </c>
      <c r="E16" s="25">
        <f>'3 months Appendix 8 data'!F14+'3 months Appendix 8 data'!F53+'3 months Appendix 8 data'!AF14</f>
        <v>84281.728999999992</v>
      </c>
      <c r="F16" s="25">
        <f>'3 months Appendix 8 data'!H14+'3 months Appendix 8 data'!H53+'3 months Appendix 8 data'!AH14</f>
        <v>0</v>
      </c>
      <c r="G16" s="25">
        <f>'3 months Appendix 8 data'!J14+'3 months Appendix 8 data'!J53+'3 months Appendix 8 data'!AJ14</f>
        <v>209439.916</v>
      </c>
      <c r="H16" s="25">
        <f>'3 months Appendix 8 data'!L14+'3 months Appendix 8 data'!L53+'3 months Appendix 8 data'!AL14</f>
        <v>0</v>
      </c>
      <c r="I16" s="25">
        <f>'3 months Appendix 8 data'!N14+'3 months Appendix 8 data'!N53+'3 months Appendix 8 data'!AN14</f>
        <v>0</v>
      </c>
      <c r="J16" s="25">
        <f>'3 months Appendix 8 data'!AP14</f>
        <v>1106321.6299999999</v>
      </c>
      <c r="K16" s="28">
        <f t="shared" si="2"/>
        <v>0</v>
      </c>
      <c r="L16" s="28">
        <f t="shared" si="0"/>
        <v>0</v>
      </c>
      <c r="M16" s="28">
        <f t="shared" si="3"/>
        <v>15.917771471336192</v>
      </c>
      <c r="N16" s="29">
        <v>76.546973498379657</v>
      </c>
    </row>
    <row r="17" spans="1:14" ht="15.5" x14ac:dyDescent="0.35">
      <c r="A17" s="19"/>
      <c r="B17" s="30">
        <f t="shared" si="1"/>
        <v>11</v>
      </c>
      <c r="C17" s="75" t="s">
        <v>20</v>
      </c>
      <c r="D17" s="25">
        <f>'3 months Appendix 8 data'!D15</f>
        <v>547979.13100000005</v>
      </c>
      <c r="E17" s="25">
        <f>'3 months Appendix 8 data'!F15+'3 months Appendix 8 data'!F54+'3 months Appendix 8 data'!AF15</f>
        <v>3043241.3419999997</v>
      </c>
      <c r="F17" s="25">
        <f>'3 months Appendix 8 data'!H15+'3 months Appendix 8 data'!H54+'3 months Appendix 8 data'!AH15</f>
        <v>0</v>
      </c>
      <c r="G17" s="25">
        <f>'3 months Appendix 8 data'!J15+'3 months Appendix 8 data'!J54+'3 months Appendix 8 data'!AJ15</f>
        <v>3050727.571</v>
      </c>
      <c r="H17" s="25">
        <f>'3 months Appendix 8 data'!L15+'3 months Appendix 8 data'!L54+'3 months Appendix 8 data'!AL15</f>
        <v>0</v>
      </c>
      <c r="I17" s="25">
        <f>'3 months Appendix 8 data'!N15+'3 months Appendix 8 data'!N54+'3 months Appendix 8 data'!AN15</f>
        <v>846</v>
      </c>
      <c r="J17" s="25">
        <f>'3 months Appendix 8 data'!AP15</f>
        <v>539646.902</v>
      </c>
      <c r="K17" s="28">
        <f t="shared" si="2"/>
        <v>0</v>
      </c>
      <c r="L17" s="28">
        <f t="shared" si="0"/>
        <v>2.3557450910087856E-2</v>
      </c>
      <c r="M17" s="28">
        <f t="shared" si="3"/>
        <v>84.949604011683306</v>
      </c>
      <c r="N17" s="29">
        <v>74.184268149439319</v>
      </c>
    </row>
    <row r="18" spans="1:14" ht="15.5" x14ac:dyDescent="0.35">
      <c r="A18" s="19"/>
      <c r="B18" s="30">
        <f t="shared" si="1"/>
        <v>12</v>
      </c>
      <c r="C18" s="75" t="s">
        <v>21</v>
      </c>
      <c r="D18" s="25">
        <f>'3 months Appendix 8 data'!D16</f>
        <v>1023649.233</v>
      </c>
      <c r="E18" s="25">
        <f>'3 months Appendix 8 data'!F16+'3 months Appendix 8 data'!F55+'3 months Appendix 8 data'!AF16</f>
        <v>3674623.7439999999</v>
      </c>
      <c r="F18" s="25">
        <f>'3 months Appendix 8 data'!H16+'3 months Appendix 8 data'!H55+'3 months Appendix 8 data'!AH16</f>
        <v>3366.4810000000002</v>
      </c>
      <c r="G18" s="25">
        <f>'3 months Appendix 8 data'!J16+'3 months Appendix 8 data'!J55+'3 months Appendix 8 data'!AJ16</f>
        <v>3620162.13</v>
      </c>
      <c r="H18" s="25">
        <f>'3 months Appendix 8 data'!L16+'3 months Appendix 8 data'!L55+'3 months Appendix 8 data'!AL16</f>
        <v>8632.6029999999992</v>
      </c>
      <c r="I18" s="25">
        <f>'3 months Appendix 8 data'!N16+'3 months Appendix 8 data'!N55+'3 months Appendix 8 data'!AN16</f>
        <v>16147.328</v>
      </c>
      <c r="J18" s="25">
        <f>'3 months Appendix 8 data'!AP16</f>
        <v>1056697.3959999999</v>
      </c>
      <c r="K18" s="28">
        <f t="shared" si="2"/>
        <v>0.18360835787072982</v>
      </c>
      <c r="L18" s="28">
        <f t="shared" si="0"/>
        <v>0.34344037112329345</v>
      </c>
      <c r="M18" s="28">
        <f t="shared" si="3"/>
        <v>76.997867724845406</v>
      </c>
      <c r="N18" s="29">
        <v>83.810565419515896</v>
      </c>
    </row>
    <row r="19" spans="1:14" ht="15.5" x14ac:dyDescent="0.35">
      <c r="A19" s="19"/>
      <c r="B19" s="30">
        <f t="shared" si="1"/>
        <v>13</v>
      </c>
      <c r="C19" s="75" t="s">
        <v>13</v>
      </c>
      <c r="D19" s="25">
        <f>'3 months Appendix 8 data'!D17</f>
        <v>186175.114</v>
      </c>
      <c r="E19" s="25">
        <f>'3 months Appendix 8 data'!F17+'3 months Appendix 8 data'!F56+'3 months Appendix 8 data'!AF17</f>
        <v>863263.61499999999</v>
      </c>
      <c r="F19" s="25">
        <f>'3 months Appendix 8 data'!H17+'3 months Appendix 8 data'!H56+'3 months Appendix 8 data'!AH17</f>
        <v>0</v>
      </c>
      <c r="G19" s="25">
        <f>'3 months Appendix 8 data'!J17+'3 months Appendix 8 data'!J56+'3 months Appendix 8 data'!AJ17</f>
        <v>842016.61400000006</v>
      </c>
      <c r="H19" s="25">
        <f>'3 months Appendix 8 data'!L17+'3 months Appendix 8 data'!L56+'3 months Appendix 8 data'!AL17</f>
        <v>4268.3429999999998</v>
      </c>
      <c r="I19" s="25">
        <f>'3 months Appendix 8 data'!N17+'3 months Appendix 8 data'!N56+'3 months Appendix 8 data'!AN17</f>
        <v>8450.0540000000001</v>
      </c>
      <c r="J19" s="25">
        <f>'3 months Appendix 8 data'!AP17</f>
        <v>194703.71799999999</v>
      </c>
      <c r="K19" s="28">
        <f t="shared" si="2"/>
        <v>0.40672627015273799</v>
      </c>
      <c r="L19" s="28">
        <f t="shared" si="0"/>
        <v>0.80519746093723576</v>
      </c>
      <c r="M19" s="28">
        <f t="shared" si="3"/>
        <v>80.234947570721872</v>
      </c>
      <c r="N19" s="29">
        <v>96.968959440367627</v>
      </c>
    </row>
    <row r="20" spans="1:14" ht="15.5" x14ac:dyDescent="0.35">
      <c r="A20" s="19"/>
      <c r="B20" s="30">
        <f t="shared" si="1"/>
        <v>14</v>
      </c>
      <c r="C20" s="76" t="s">
        <v>99</v>
      </c>
      <c r="D20" s="25">
        <f>'3 months Appendix 8 data'!D18</f>
        <v>8807.5079999999998</v>
      </c>
      <c r="E20" s="25">
        <f>'3 months Appendix 8 data'!F18+'3 months Appendix 8 data'!F57+'3 months Appendix 8 data'!AF18</f>
        <v>13253.744999999999</v>
      </c>
      <c r="F20" s="25">
        <f>'3 months Appendix 8 data'!H18+'3 months Appendix 8 data'!H57+'3 months Appendix 8 data'!AH18</f>
        <v>0</v>
      </c>
      <c r="G20" s="25">
        <f>'3 months Appendix 8 data'!J18+'3 months Appendix 8 data'!J57+'3 months Appendix 8 data'!AJ18</f>
        <v>8097.0259999999998</v>
      </c>
      <c r="H20" s="25">
        <f>'3 months Appendix 8 data'!L18+'3 months Appendix 8 data'!L57+'3 months Appendix 8 data'!AL18</f>
        <v>0</v>
      </c>
      <c r="I20" s="25">
        <f>'3 months Appendix 8 data'!N18+'3 months Appendix 8 data'!N57+'3 months Appendix 8 data'!AN18</f>
        <v>0</v>
      </c>
      <c r="J20" s="25">
        <f>'3 months Appendix 8 data'!AP18</f>
        <v>13964.227000000001</v>
      </c>
      <c r="K20" s="28">
        <f t="shared" si="2"/>
        <v>0</v>
      </c>
      <c r="L20" s="28">
        <f t="shared" si="0"/>
        <v>0</v>
      </c>
      <c r="M20" s="28">
        <f t="shared" si="3"/>
        <v>36.702475602813671</v>
      </c>
      <c r="N20" s="29">
        <v>51.657436721502215</v>
      </c>
    </row>
    <row r="21" spans="1:14" ht="15.5" x14ac:dyDescent="0.35">
      <c r="A21" s="19"/>
      <c r="B21" s="30">
        <f t="shared" si="1"/>
        <v>15</v>
      </c>
      <c r="C21" s="76" t="s">
        <v>63</v>
      </c>
      <c r="D21" s="25">
        <f>'3 months Appendix 8 data'!D19</f>
        <v>256092.851</v>
      </c>
      <c r="E21" s="25">
        <f>'3 months Appendix 8 data'!F19+'3 months Appendix 8 data'!F58+'3 months Appendix 8 data'!AF19</f>
        <v>236924.40700000001</v>
      </c>
      <c r="F21" s="25">
        <f>'3 months Appendix 8 data'!H19+'3 months Appendix 8 data'!H58+'3 months Appendix 8 data'!AH19</f>
        <v>0</v>
      </c>
      <c r="G21" s="25">
        <f>'3 months Appendix 8 data'!J19+'3 months Appendix 8 data'!J58+'3 months Appendix 8 data'!AJ19</f>
        <v>149317.78700000001</v>
      </c>
      <c r="H21" s="25">
        <f>'3 months Appendix 8 data'!L19+'3 months Appendix 8 data'!L58+'3 months Appendix 8 data'!AL19</f>
        <v>36.536999999999999</v>
      </c>
      <c r="I21" s="25">
        <f>'3 months Appendix 8 data'!N19+'3 months Appendix 8 data'!N58+'3 months Appendix 8 data'!AN19</f>
        <v>0</v>
      </c>
      <c r="J21" s="25">
        <f>'3 months Appendix 8 data'!AP19</f>
        <v>343662.93400000001</v>
      </c>
      <c r="K21" s="28">
        <f t="shared" si="2"/>
        <v>7.4108967601292357E-3</v>
      </c>
      <c r="L21" s="28">
        <f t="shared" si="0"/>
        <v>0</v>
      </c>
      <c r="M21" s="28">
        <f t="shared" si="3"/>
        <v>30.286523357362878</v>
      </c>
      <c r="N21" s="45">
        <v>48.599020102901548</v>
      </c>
    </row>
    <row r="22" spans="1:14" ht="15.5" x14ac:dyDescent="0.35">
      <c r="A22" s="19"/>
      <c r="B22" s="30">
        <f t="shared" si="1"/>
        <v>16</v>
      </c>
      <c r="C22" s="76" t="s">
        <v>22</v>
      </c>
      <c r="D22" s="25">
        <f>'3 months Appendix 8 data'!D20</f>
        <v>478588.55</v>
      </c>
      <c r="E22" s="25">
        <f>'3 months Appendix 8 data'!F20+'3 months Appendix 8 data'!F59+'3 months Appendix 8 data'!AF20</f>
        <v>568907.19900000002</v>
      </c>
      <c r="F22" s="25">
        <f>'3 months Appendix 8 data'!H20+'3 months Appendix 8 data'!H59+'3 months Appendix 8 data'!AH20</f>
        <v>0</v>
      </c>
      <c r="G22" s="25">
        <f>'3 months Appendix 8 data'!J20+'3 months Appendix 8 data'!J59+'3 months Appendix 8 data'!AJ20</f>
        <v>660574.38300000003</v>
      </c>
      <c r="H22" s="25">
        <f>'3 months Appendix 8 data'!L20+'3 months Appendix 8 data'!L59+'3 months Appendix 8 data'!AL20</f>
        <v>0</v>
      </c>
      <c r="I22" s="25">
        <f>'3 months Appendix 8 data'!N20+'3 months Appendix 8 data'!N59+'3 months Appendix 8 data'!AN20</f>
        <v>0</v>
      </c>
      <c r="J22" s="25">
        <f>'3 months Appendix 8 data'!AP20</f>
        <v>386921.36599999998</v>
      </c>
      <c r="K22" s="28">
        <f t="shared" si="2"/>
        <v>0</v>
      </c>
      <c r="L22" s="28">
        <f t="shared" si="0"/>
        <v>0</v>
      </c>
      <c r="M22" s="28">
        <f t="shared" si="3"/>
        <v>63.062249525176824</v>
      </c>
      <c r="N22" s="29">
        <v>65.136339666291263</v>
      </c>
    </row>
    <row r="23" spans="1:14" ht="15.5" x14ac:dyDescent="0.35">
      <c r="A23" s="19"/>
      <c r="B23" s="30">
        <f t="shared" si="1"/>
        <v>17</v>
      </c>
      <c r="C23" s="75" t="s">
        <v>23</v>
      </c>
      <c r="D23" s="25">
        <f>'3 months Appendix 8 data'!D21</f>
        <v>343506.57400000002</v>
      </c>
      <c r="E23" s="25">
        <f>'3 months Appendix 8 data'!F21+'3 months Appendix 8 data'!F60+'3 months Appendix 8 data'!AF21</f>
        <v>644021.65599999996</v>
      </c>
      <c r="F23" s="25">
        <f>'3 months Appendix 8 data'!H21+'3 months Appendix 8 data'!H60+'3 months Appendix 8 data'!AH21</f>
        <v>-18041.557000000001</v>
      </c>
      <c r="G23" s="25">
        <f>'3 months Appendix 8 data'!J21+'3 months Appendix 8 data'!J60+'3 months Appendix 8 data'!AJ21</f>
        <v>652424.51099999994</v>
      </c>
      <c r="H23" s="25">
        <f>'3 months Appendix 8 data'!L21+'3 months Appendix 8 data'!L60+'3 months Appendix 8 data'!AL21</f>
        <v>0</v>
      </c>
      <c r="I23" s="25">
        <f>'3 months Appendix 8 data'!N21+'3 months Appendix 8 data'!N60+'3 months Appendix 8 data'!AN21</f>
        <v>0</v>
      </c>
      <c r="J23" s="25">
        <f>'3 months Appendix 8 data'!AP21</f>
        <v>317062.16200000001</v>
      </c>
      <c r="K23" s="28">
        <f t="shared" si="2"/>
        <v>0</v>
      </c>
      <c r="L23" s="28">
        <f t="shared" si="0"/>
        <v>0</v>
      </c>
      <c r="M23" s="28">
        <f t="shared" si="3"/>
        <v>67.295872049599595</v>
      </c>
      <c r="N23" s="29">
        <v>64.274728321914111</v>
      </c>
    </row>
    <row r="24" spans="1:14" ht="15.5" x14ac:dyDescent="0.35">
      <c r="A24" s="19"/>
      <c r="B24" s="30">
        <f t="shared" si="1"/>
        <v>18</v>
      </c>
      <c r="C24" s="75" t="s">
        <v>94</v>
      </c>
      <c r="D24" s="25">
        <f>'3 months Appendix 8 data'!D22</f>
        <v>300893.34299999999</v>
      </c>
      <c r="E24" s="25">
        <f>'3 months Appendix 8 data'!F22+'3 months Appendix 8 data'!F61+'3 months Appendix 8 data'!AF22</f>
        <v>610286.82700000005</v>
      </c>
      <c r="F24" s="25">
        <f>'3 months Appendix 8 data'!H22+'3 months Appendix 8 data'!H61+'3 months Appendix 8 data'!AH22</f>
        <v>-200</v>
      </c>
      <c r="G24" s="25">
        <f>'3 months Appendix 8 data'!J22+'3 months Appendix 8 data'!J61+'3 months Appendix 8 data'!AJ22</f>
        <v>544211.78599999996</v>
      </c>
      <c r="H24" s="25">
        <f>'3 months Appendix 8 data'!L22+'3 months Appendix 8 data'!L61+'3 months Appendix 8 data'!AL22</f>
        <v>0</v>
      </c>
      <c r="I24" s="25">
        <f>'3 months Appendix 8 data'!N22+'3 months Appendix 8 data'!N61+'3 months Appendix 8 data'!AN22</f>
        <v>9305.3310000000001</v>
      </c>
      <c r="J24" s="25">
        <f>'3 months Appendix 8 data'!AP22</f>
        <v>357463.05200000003</v>
      </c>
      <c r="K24" s="28">
        <f t="shared" si="2"/>
        <v>0</v>
      </c>
      <c r="L24" s="28">
        <f t="shared" si="0"/>
        <v>1.0214636187102335</v>
      </c>
      <c r="M24" s="28">
        <f t="shared" si="3"/>
        <v>59.739147406182447</v>
      </c>
      <c r="N24" s="29">
        <v>60.564408217973295</v>
      </c>
    </row>
    <row r="25" spans="1:14" ht="15.5" x14ac:dyDescent="0.35">
      <c r="A25" s="19"/>
      <c r="B25" s="30">
        <f t="shared" si="1"/>
        <v>19</v>
      </c>
      <c r="C25" s="75" t="s">
        <v>92</v>
      </c>
      <c r="D25" s="25">
        <f>'3 months Appendix 8 data'!D23</f>
        <v>409214.63199999998</v>
      </c>
      <c r="E25" s="25">
        <f>'3 months Appendix 8 data'!F23+'3 months Appendix 8 data'!F62+'3 months Appendix 8 data'!AF23</f>
        <v>730422.61499999999</v>
      </c>
      <c r="F25" s="25">
        <f>'3 months Appendix 8 data'!H23+'3 months Appendix 8 data'!H62+'3 months Appendix 8 data'!AH23</f>
        <v>0</v>
      </c>
      <c r="G25" s="25">
        <f>'3 months Appendix 8 data'!J23+'3 months Appendix 8 data'!J62+'3 months Appendix 8 data'!AJ23</f>
        <v>730255.64199999999</v>
      </c>
      <c r="H25" s="25">
        <f>'3 months Appendix 8 data'!L23+'3 months Appendix 8 data'!L62+'3 months Appendix 8 data'!AL23</f>
        <v>0</v>
      </c>
      <c r="I25" s="25">
        <f>'3 months Appendix 8 data'!N23+'3 months Appendix 8 data'!N62+'3 months Appendix 8 data'!AN23</f>
        <v>0</v>
      </c>
      <c r="J25" s="25">
        <f>'3 months Appendix 8 data'!AP23</f>
        <v>409381.60499999998</v>
      </c>
      <c r="K25" s="28">
        <f t="shared" si="2"/>
        <v>0</v>
      </c>
      <c r="L25" s="28">
        <f t="shared" si="0"/>
        <v>0</v>
      </c>
      <c r="M25" s="28">
        <f t="shared" si="3"/>
        <v>64.077902325703818</v>
      </c>
      <c r="N25" s="29">
        <v>63.681230703725525</v>
      </c>
    </row>
    <row r="26" spans="1:14" ht="15.5" x14ac:dyDescent="0.35">
      <c r="A26" s="19"/>
      <c r="B26" s="30">
        <f t="shared" si="1"/>
        <v>20</v>
      </c>
      <c r="C26" s="75" t="s">
        <v>24</v>
      </c>
      <c r="D26" s="25">
        <f>'3 months Appendix 8 data'!D24</f>
        <v>1351180.361</v>
      </c>
      <c r="E26" s="25">
        <f>'3 months Appendix 8 data'!F24+'3 months Appendix 8 data'!F63+'3 months Appendix 8 data'!AF24</f>
        <v>502798.28200000001</v>
      </c>
      <c r="F26" s="25">
        <f>'3 months Appendix 8 data'!H24+'3 months Appendix 8 data'!H63+'3 months Appendix 8 data'!AH24</f>
        <v>0</v>
      </c>
      <c r="G26" s="25">
        <f>'3 months Appendix 8 data'!J24+'3 months Appendix 8 data'!J63+'3 months Appendix 8 data'!AJ24</f>
        <v>667343.424</v>
      </c>
      <c r="H26" s="25">
        <f>'3 months Appendix 8 data'!L24+'3 months Appendix 8 data'!L63+'3 months Appendix 8 data'!AL24</f>
        <v>0</v>
      </c>
      <c r="I26" s="25">
        <f>'3 months Appendix 8 data'!N24+'3 months Appendix 8 data'!N63+'3 months Appendix 8 data'!AN24</f>
        <v>0</v>
      </c>
      <c r="J26" s="25">
        <f>'3 months Appendix 8 data'!AP24</f>
        <v>1186635.2180000001</v>
      </c>
      <c r="K26" s="28">
        <f t="shared" si="2"/>
        <v>0</v>
      </c>
      <c r="L26" s="28">
        <f t="shared" si="0"/>
        <v>0</v>
      </c>
      <c r="M26" s="28">
        <f t="shared" si="3"/>
        <v>35.995205601726667</v>
      </c>
      <c r="N26" s="29">
        <v>31.104343132802509</v>
      </c>
    </row>
    <row r="27" spans="1:14" ht="15.5" x14ac:dyDescent="0.35">
      <c r="A27" s="19"/>
      <c r="B27" s="30">
        <f t="shared" si="1"/>
        <v>21</v>
      </c>
      <c r="C27" s="75" t="s">
        <v>25</v>
      </c>
      <c r="D27" s="25">
        <f>'3 months Appendix 8 data'!D25</f>
        <v>8116.5510000000004</v>
      </c>
      <c r="E27" s="25">
        <f>'3 months Appendix 8 data'!F25+'3 months Appendix 8 data'!F64+'3 months Appendix 8 data'!AF25</f>
        <v>160975.68300000002</v>
      </c>
      <c r="F27" s="25">
        <f>'3 months Appendix 8 data'!H25+'3 months Appendix 8 data'!H64+'3 months Appendix 8 data'!AH25</f>
        <v>0</v>
      </c>
      <c r="G27" s="25">
        <f>'3 months Appendix 8 data'!J25+'3 months Appendix 8 data'!J64+'3 months Appendix 8 data'!AJ25</f>
        <v>160434.446</v>
      </c>
      <c r="H27" s="25">
        <f>'3 months Appendix 8 data'!L25+'3 months Appendix 8 data'!L64+'3 months Appendix 8 data'!AL25</f>
        <v>0</v>
      </c>
      <c r="I27" s="25">
        <f>'3 months Appendix 8 data'!N25+'3 months Appendix 8 data'!N64+'3 months Appendix 8 data'!AN25</f>
        <v>0</v>
      </c>
      <c r="J27" s="25">
        <f>'3 months Appendix 8 data'!AP25</f>
        <v>8657.7880000000005</v>
      </c>
      <c r="K27" s="28">
        <f t="shared" si="2"/>
        <v>0</v>
      </c>
      <c r="L27" s="28">
        <f t="shared" si="0"/>
        <v>0</v>
      </c>
      <c r="M27" s="28">
        <f t="shared" si="3"/>
        <v>94.879842914607181</v>
      </c>
      <c r="N27" s="29">
        <v>95.368830545339094</v>
      </c>
    </row>
    <row r="28" spans="1:14" ht="15.5" x14ac:dyDescent="0.35">
      <c r="A28" s="19"/>
      <c r="B28" s="30">
        <f t="shared" si="1"/>
        <v>22</v>
      </c>
      <c r="C28" s="75" t="s">
        <v>26</v>
      </c>
      <c r="D28" s="25">
        <f>'3 months Appendix 8 data'!D26</f>
        <v>609798.85400000005</v>
      </c>
      <c r="E28" s="25">
        <f>'3 months Appendix 8 data'!F26+'3 months Appendix 8 data'!F65+'3 months Appendix 8 data'!AF26</f>
        <v>877979.72899999993</v>
      </c>
      <c r="F28" s="25">
        <f>'3 months Appendix 8 data'!H26+'3 months Appendix 8 data'!H65+'3 months Appendix 8 data'!AH26</f>
        <v>265.75700000000001</v>
      </c>
      <c r="G28" s="25">
        <f>'3 months Appendix 8 data'!J26+'3 months Appendix 8 data'!J65+'3 months Appendix 8 data'!AJ26</f>
        <v>836824.66200000001</v>
      </c>
      <c r="H28" s="25">
        <f>'3 months Appendix 8 data'!L26+'3 months Appendix 8 data'!L65+'3 months Appendix 8 data'!AL26</f>
        <v>18408.830999999998</v>
      </c>
      <c r="I28" s="25">
        <f>'3 months Appendix 8 data'!N26+'3 months Appendix 8 data'!N65+'3 months Appendix 8 data'!AN26</f>
        <v>30509.616000000002</v>
      </c>
      <c r="J28" s="25">
        <f>'3 months Appendix 8 data'!AP26</f>
        <v>602301.23300000001</v>
      </c>
      <c r="K28" s="28">
        <f t="shared" si="2"/>
        <v>1.2371157552507932</v>
      </c>
      <c r="L28" s="28">
        <f t="shared" si="0"/>
        <v>2.0503163204796486</v>
      </c>
      <c r="M28" s="28">
        <f t="shared" si="3"/>
        <v>56.236540698462591</v>
      </c>
      <c r="N28" s="29">
        <v>52.579761140551405</v>
      </c>
    </row>
    <row r="29" spans="1:14" ht="15.5" x14ac:dyDescent="0.35">
      <c r="A29" s="19"/>
      <c r="B29" s="30">
        <f t="shared" si="1"/>
        <v>23</v>
      </c>
      <c r="C29" s="75" t="s">
        <v>95</v>
      </c>
      <c r="D29" s="25">
        <f>'3 months Appendix 8 data'!D27</f>
        <v>0</v>
      </c>
      <c r="E29" s="25">
        <f>'3 months Appendix 8 data'!F27+'3 months Appendix 8 data'!F66+'3 months Appendix 8 data'!AF27</f>
        <v>0</v>
      </c>
      <c r="F29" s="25">
        <f>'3 months Appendix 8 data'!H27+'3 months Appendix 8 data'!H66+'3 months Appendix 8 data'!AH27</f>
        <v>0</v>
      </c>
      <c r="G29" s="25">
        <f>'3 months Appendix 8 data'!J27+'3 months Appendix 8 data'!J66+'3 months Appendix 8 data'!AJ27</f>
        <v>0</v>
      </c>
      <c r="H29" s="25">
        <f>'3 months Appendix 8 data'!L27+'3 months Appendix 8 data'!L66+'3 months Appendix 8 data'!AL27</f>
        <v>0</v>
      </c>
      <c r="I29" s="25">
        <f>'3 months Appendix 8 data'!N27+'3 months Appendix 8 data'!N66+'3 months Appendix 8 data'!AN27</f>
        <v>0</v>
      </c>
      <c r="J29" s="25">
        <f>'3 months Appendix 8 data'!AP27</f>
        <v>0</v>
      </c>
      <c r="K29" s="28">
        <f t="shared" si="2"/>
        <v>0</v>
      </c>
      <c r="L29" s="28">
        <f t="shared" si="0"/>
        <v>0</v>
      </c>
      <c r="M29" s="28">
        <f t="shared" si="3"/>
        <v>0</v>
      </c>
      <c r="N29" s="29">
        <v>0</v>
      </c>
    </row>
    <row r="30" spans="1:14" ht="15.5" x14ac:dyDescent="0.35">
      <c r="A30" s="19"/>
      <c r="B30" s="30">
        <f t="shared" si="1"/>
        <v>24</v>
      </c>
      <c r="C30" s="75" t="s">
        <v>27</v>
      </c>
      <c r="D30" s="25">
        <f>'3 months Appendix 8 data'!D28</f>
        <v>281235.125</v>
      </c>
      <c r="E30" s="25">
        <f>'3 months Appendix 8 data'!F28+'3 months Appendix 8 data'!F67+'3 months Appendix 8 data'!AF28</f>
        <v>219293.524</v>
      </c>
      <c r="F30" s="25">
        <f>'3 months Appendix 8 data'!H28+'3 months Appendix 8 data'!H67+'3 months Appendix 8 data'!AH28</f>
        <v>-5700.3890000000001</v>
      </c>
      <c r="G30" s="25">
        <f>'3 months Appendix 8 data'!J28+'3 months Appendix 8 data'!J67+'3 months Appendix 8 data'!AJ28</f>
        <v>224879.91</v>
      </c>
      <c r="H30" s="25">
        <f>'3 months Appendix 8 data'!L28+'3 months Appendix 8 data'!L67+'3 months Appendix 8 data'!AL28</f>
        <v>0</v>
      </c>
      <c r="I30" s="25">
        <f>'3 months Appendix 8 data'!N28+'3 months Appendix 8 data'!N67+'3 months Appendix 8 data'!AN28</f>
        <v>0</v>
      </c>
      <c r="J30" s="25">
        <f>'3 months Appendix 8 data'!AP28</f>
        <v>269948.34899999999</v>
      </c>
      <c r="K30" s="28">
        <f t="shared" si="2"/>
        <v>0</v>
      </c>
      <c r="L30" s="28">
        <f t="shared" si="0"/>
        <v>0</v>
      </c>
      <c r="M30" s="28">
        <f t="shared" si="3"/>
        <v>45.446052425231443</v>
      </c>
      <c r="N30" s="29">
        <v>26.415274655790494</v>
      </c>
    </row>
    <row r="31" spans="1:14" ht="15.5" x14ac:dyDescent="0.35">
      <c r="B31" s="30">
        <f t="shared" si="1"/>
        <v>25</v>
      </c>
      <c r="C31" s="75" t="s">
        <v>15</v>
      </c>
      <c r="D31" s="25">
        <f>'3 months Appendix 8 data'!D29</f>
        <v>152598.05499999999</v>
      </c>
      <c r="E31" s="25">
        <f>'3 months Appendix 8 data'!F29+'3 months Appendix 8 data'!F68+'3 months Appendix 8 data'!AF29</f>
        <v>71805.974000000002</v>
      </c>
      <c r="F31" s="25">
        <f>'3 months Appendix 8 data'!H29+'3 months Appendix 8 data'!H68+'3 months Appendix 8 data'!AH29</f>
        <v>0</v>
      </c>
      <c r="G31" s="25">
        <f>'3 months Appendix 8 data'!J29+'3 months Appendix 8 data'!J68+'3 months Appendix 8 data'!AJ29</f>
        <v>14439.502999999999</v>
      </c>
      <c r="H31" s="25">
        <f>'3 months Appendix 8 data'!L29+'3 months Appendix 8 data'!L68+'3 months Appendix 8 data'!AL29</f>
        <v>0</v>
      </c>
      <c r="I31" s="25">
        <f>'3 months Appendix 8 data'!N29+'3 months Appendix 8 data'!N68+'3 months Appendix 8 data'!AN29</f>
        <v>0</v>
      </c>
      <c r="J31" s="25">
        <f>'3 months Appendix 8 data'!AP29</f>
        <v>209964.52600000001</v>
      </c>
      <c r="K31" s="28">
        <f t="shared" si="2"/>
        <v>0</v>
      </c>
      <c r="L31" s="28">
        <f t="shared" si="0"/>
        <v>0</v>
      </c>
      <c r="M31" s="28">
        <f t="shared" si="3"/>
        <v>6.4346006015783246</v>
      </c>
      <c r="N31" s="29">
        <v>2.0162965927196836</v>
      </c>
    </row>
    <row r="32" spans="1:14" ht="16" thickBot="1" x14ac:dyDescent="0.4">
      <c r="B32" s="27"/>
      <c r="C32" s="105" t="s">
        <v>12</v>
      </c>
      <c r="D32" s="115">
        <f t="shared" ref="D32:J32" si="7">SUM(D7:D31)</f>
        <v>9799763.0470000003</v>
      </c>
      <c r="E32" s="115">
        <f t="shared" si="7"/>
        <v>20229972.928999994</v>
      </c>
      <c r="F32" s="115">
        <f t="shared" si="7"/>
        <v>153763.76400000002</v>
      </c>
      <c r="G32" s="115">
        <f t="shared" si="7"/>
        <v>20239151.313999996</v>
      </c>
      <c r="H32" s="115">
        <f t="shared" si="7"/>
        <v>114215.535</v>
      </c>
      <c r="I32" s="115">
        <f t="shared" si="7"/>
        <v>107708.74000000002</v>
      </c>
      <c r="J32" s="115">
        <f t="shared" si="7"/>
        <v>9722424.1510000005</v>
      </c>
      <c r="K32" s="116">
        <f t="shared" si="2"/>
        <v>0.37840388286265714</v>
      </c>
      <c r="L32" s="116">
        <f t="shared" si="0"/>
        <v>0.35684642578826425</v>
      </c>
      <c r="M32" s="117">
        <f>IFERROR((G32/SUM($G32:$J32))*100,0)</f>
        <v>67.053693204365302</v>
      </c>
      <c r="N32" s="118">
        <v>64.542317080775007</v>
      </c>
    </row>
    <row r="33" spans="2:14" x14ac:dyDescent="0.35">
      <c r="B33" s="211"/>
      <c r="C33" s="211"/>
      <c r="D33" s="119"/>
      <c r="E33" s="119"/>
      <c r="F33" s="119"/>
      <c r="G33" s="119"/>
      <c r="H33" s="119"/>
      <c r="I33" s="119"/>
      <c r="J33" s="119"/>
      <c r="K33" s="119"/>
      <c r="L33" s="119"/>
      <c r="M33" s="198" t="s">
        <v>100</v>
      </c>
      <c r="N33" s="198"/>
    </row>
  </sheetData>
  <sheetProtection algorithmName="SHA-512" hashValue="hsdkYpNNhgHzEKXuhzEqoo+H13vN8oyqJsfN4AhGWsOU72qW4tBIKcf6Xl4U4wdv9ZhiexyE9szMeEn7+eKneA==" saltValue="wwHZ59RG9Q/px9+g7BUdew==" spinCount="100000" sheet="1" objects="1" scenarios="1"/>
  <mergeCells count="15">
    <mergeCell ref="M33:N33"/>
    <mergeCell ref="B33:C33"/>
    <mergeCell ref="K4:K5"/>
    <mergeCell ref="L4:L5"/>
    <mergeCell ref="M4:N4"/>
    <mergeCell ref="B3:N3"/>
    <mergeCell ref="B4:B6"/>
    <mergeCell ref="C4:C6"/>
    <mergeCell ref="D4:D5"/>
    <mergeCell ref="E4:E5"/>
    <mergeCell ref="F4:F5"/>
    <mergeCell ref="G4:G5"/>
    <mergeCell ref="H4:H5"/>
    <mergeCell ref="I4:I5"/>
    <mergeCell ref="J4:J5"/>
  </mergeCells>
  <pageMargins left="0.7" right="0.7" top="0.75" bottom="0.75" header="0.3" footer="0.3"/>
  <pageSetup scale="42" orientation="landscape" r:id="rId1"/>
  <headerFooter>
    <oddHeader>&amp;L&amp;"arial"&amp;14&amp;K000000&amp;BClassification:&amp;B &amp;KFF0000&amp;BRestricted&amp;K000000&amp;B
This file contains %%POLICY%% data with breach. Please handle with care.</oddHeader>
    <evenHeader>&amp;L&amp;"arial"&amp;14&amp;K000000&amp;BClassification:&amp;B &amp;KFF0000&amp;BRestricted&amp;K000000&amp;B
This file contains %%POLICY%% data with breach. Please handle with care.</evenHeader>
    <firstHeader>&amp;L&amp;"arial"&amp;14&amp;K000000&amp;BClassification:&amp;B &amp;KFF0000&amp;BRestricted&amp;K000000&amp;B
This file contains %%POLICY%% data with breach. Please handle with care.</first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98CE-651B-4C1E-A864-91CAA2D2C679}">
  <dimension ref="A2:E35"/>
  <sheetViews>
    <sheetView topLeftCell="A4" zoomScale="85" zoomScaleNormal="85" workbookViewId="0">
      <selection activeCell="E15" sqref="E15"/>
    </sheetView>
  </sheetViews>
  <sheetFormatPr defaultRowHeight="14.5" x14ac:dyDescent="0.35"/>
  <cols>
    <col min="1" max="1" width="45.1796875" customWidth="1"/>
    <col min="2" max="2" width="1.26953125" customWidth="1"/>
    <col min="4" max="4" width="21.1796875" bestFit="1" customWidth="1"/>
    <col min="5" max="5" width="19.1796875" bestFit="1" customWidth="1"/>
  </cols>
  <sheetData>
    <row r="2" spans="1:5" x14ac:dyDescent="0.35">
      <c r="A2" s="212" t="s">
        <v>263</v>
      </c>
      <c r="B2" s="212"/>
      <c r="C2" s="213"/>
      <c r="D2" s="151" t="s">
        <v>260</v>
      </c>
      <c r="E2" s="95" t="s">
        <v>261</v>
      </c>
    </row>
    <row r="3" spans="1:5" ht="15.5" x14ac:dyDescent="0.35">
      <c r="A3" s="155" t="s">
        <v>254</v>
      </c>
      <c r="B3" s="156"/>
      <c r="C3" s="157"/>
      <c r="D3" s="152">
        <f>SUM('Appendix 1'!$G$44:$J$44)</f>
        <v>158747</v>
      </c>
      <c r="E3" s="96" t="e">
        <f>SUM('Appendix 1'!#REF!)</f>
        <v>#REF!</v>
      </c>
    </row>
    <row r="4" spans="1:5" ht="15.5" x14ac:dyDescent="0.35">
      <c r="A4" s="153" t="s">
        <v>255</v>
      </c>
      <c r="B4" s="154"/>
      <c r="C4" s="158"/>
      <c r="D4" s="152">
        <f>'Appendix 1'!$E$44</f>
        <v>23351</v>
      </c>
      <c r="E4" s="96" t="e">
        <f>'Appendix 1'!#REF!</f>
        <v>#REF!</v>
      </c>
    </row>
    <row r="5" spans="1:5" ht="15.5" x14ac:dyDescent="0.35">
      <c r="A5" s="153" t="s">
        <v>256</v>
      </c>
      <c r="B5" s="154"/>
      <c r="C5" s="158"/>
      <c r="D5" s="152">
        <f>'Appendix 1'!$F$44</f>
        <v>14379</v>
      </c>
      <c r="E5" s="96" t="e">
        <f>'Appendix 1'!#REF!</f>
        <v>#REF!</v>
      </c>
    </row>
    <row r="6" spans="1:5" ht="15.5" x14ac:dyDescent="0.35">
      <c r="A6" s="153" t="s">
        <v>257</v>
      </c>
      <c r="B6" s="154"/>
      <c r="C6" s="158"/>
      <c r="D6" s="152">
        <f>'Appendix 1'!$G$44</f>
        <v>14075</v>
      </c>
      <c r="E6" s="96" t="e">
        <f>'Appendix 1'!#REF!</f>
        <v>#REF!</v>
      </c>
    </row>
    <row r="7" spans="1:5" ht="15.5" x14ac:dyDescent="0.35">
      <c r="A7" s="153" t="s">
        <v>258</v>
      </c>
      <c r="B7" s="154"/>
      <c r="C7" s="158"/>
      <c r="D7" s="152">
        <f>'Appendix 1'!$H$44</f>
        <v>54</v>
      </c>
      <c r="E7" s="96" t="e">
        <f>'Appendix 1'!#REF!</f>
        <v>#REF!</v>
      </c>
    </row>
    <row r="8" spans="1:5" ht="15.5" x14ac:dyDescent="0.35">
      <c r="A8" s="153" t="s">
        <v>259</v>
      </c>
      <c r="B8" s="154"/>
      <c r="C8" s="158"/>
      <c r="D8" s="152">
        <f>'Appendix 1'!$I$44</f>
        <v>3018</v>
      </c>
      <c r="E8" s="96" t="e">
        <f>'Appendix 1'!#REF!</f>
        <v>#REF!</v>
      </c>
    </row>
    <row r="11" spans="1:5" x14ac:dyDescent="0.35">
      <c r="A11" s="212" t="s">
        <v>264</v>
      </c>
      <c r="B11" s="212"/>
      <c r="C11" s="213"/>
      <c r="D11" s="159" t="s">
        <v>262</v>
      </c>
      <c r="E11" s="160" t="s">
        <v>261</v>
      </c>
    </row>
    <row r="12" spans="1:5" ht="15.5" x14ac:dyDescent="0.35">
      <c r="A12" s="155" t="s">
        <v>254</v>
      </c>
      <c r="B12" s="156"/>
      <c r="C12" s="157"/>
      <c r="D12" s="152">
        <f>SUM('Appendix 2'!$G$44:$J$44)</f>
        <v>38514953.861000001</v>
      </c>
      <c r="E12" s="96" t="e">
        <f>SUM('Appendix 2'!#REF!)</f>
        <v>#REF!</v>
      </c>
    </row>
    <row r="13" spans="1:5" ht="15.5" x14ac:dyDescent="0.35">
      <c r="A13" s="153" t="s">
        <v>255</v>
      </c>
      <c r="B13" s="156"/>
      <c r="C13" s="157"/>
      <c r="D13" s="152">
        <f>'Appendix 2'!$E$44</f>
        <v>4085082.6580000003</v>
      </c>
      <c r="E13" s="96" t="e">
        <f>'Appendix 2'!#REF!</f>
        <v>#REF!</v>
      </c>
    </row>
    <row r="14" spans="1:5" ht="15.5" x14ac:dyDescent="0.35">
      <c r="A14" s="153" t="s">
        <v>256</v>
      </c>
      <c r="B14" s="154"/>
      <c r="C14" s="158"/>
      <c r="D14" s="152">
        <f>'Appendix 2'!$F$44</f>
        <v>1381875.1619999995</v>
      </c>
      <c r="E14" s="96" t="e">
        <f>'Appendix 2'!#REF!</f>
        <v>#REF!</v>
      </c>
    </row>
    <row r="15" spans="1:5" ht="15.5" x14ac:dyDescent="0.35">
      <c r="A15" s="153" t="s">
        <v>257</v>
      </c>
      <c r="B15" s="154"/>
      <c r="C15" s="158"/>
      <c r="D15" s="152">
        <f>'Appendix 2'!$G$44</f>
        <v>4860338.0980000012</v>
      </c>
      <c r="E15" s="96" t="e">
        <f>'Appendix 2'!#REF!</f>
        <v>#REF!</v>
      </c>
    </row>
    <row r="16" spans="1:5" ht="15.5" x14ac:dyDescent="0.35">
      <c r="A16" s="153" t="s">
        <v>258</v>
      </c>
      <c r="B16" s="154"/>
      <c r="C16" s="158"/>
      <c r="D16" s="152">
        <f>'Appendix 2'!$H$44</f>
        <v>29315.766</v>
      </c>
      <c r="E16" s="96" t="e">
        <f>'Appendix 2'!#REF!</f>
        <v>#REF!</v>
      </c>
    </row>
    <row r="17" spans="1:5" ht="15.5" x14ac:dyDescent="0.35">
      <c r="A17" s="153" t="s">
        <v>259</v>
      </c>
      <c r="B17" s="154"/>
      <c r="C17" s="158"/>
      <c r="D17" s="152">
        <f>'Appendix 2'!$I$44</f>
        <v>448223.88199999993</v>
      </c>
      <c r="E17" s="96" t="e">
        <f>'Appendix 2'!#REF!</f>
        <v>#REF!</v>
      </c>
    </row>
    <row r="20" spans="1:5" x14ac:dyDescent="0.35">
      <c r="A20" s="212" t="s">
        <v>265</v>
      </c>
      <c r="B20" s="212"/>
      <c r="C20" s="213"/>
      <c r="D20" s="159" t="s">
        <v>262</v>
      </c>
      <c r="E20" s="160" t="s">
        <v>261</v>
      </c>
    </row>
    <row r="21" spans="1:5" ht="15.5" x14ac:dyDescent="0.35">
      <c r="A21" s="155" t="s">
        <v>254</v>
      </c>
      <c r="B21" s="156"/>
      <c r="C21" s="157"/>
      <c r="D21" s="152">
        <f>SUM('Appendix 3'!$G$44:$J$44)</f>
        <v>2848970</v>
      </c>
      <c r="E21" s="96" t="e">
        <f>SUM('Appendix 3'!#REF!)</f>
        <v>#REF!</v>
      </c>
    </row>
    <row r="22" spans="1:5" ht="15.5" x14ac:dyDescent="0.35">
      <c r="A22" s="153" t="s">
        <v>255</v>
      </c>
      <c r="B22" s="156"/>
      <c r="C22" s="157"/>
      <c r="D22" s="152">
        <f>'Appendix 3'!$E$44</f>
        <v>1914760</v>
      </c>
      <c r="E22" s="96" t="e">
        <f>'Appendix 3'!#REF!</f>
        <v>#REF!</v>
      </c>
    </row>
    <row r="23" spans="1:5" ht="15.5" x14ac:dyDescent="0.35">
      <c r="A23" s="153" t="s">
        <v>256</v>
      </c>
      <c r="B23" s="154"/>
      <c r="C23" s="158"/>
      <c r="D23" s="152">
        <f>'Appendix 3'!$F$44</f>
        <v>30039.207999999999</v>
      </c>
      <c r="E23" s="96" t="e">
        <f>'Appendix 3'!#REF!</f>
        <v>#REF!</v>
      </c>
    </row>
    <row r="24" spans="1:5" ht="15.5" x14ac:dyDescent="0.35">
      <c r="A24" s="153" t="s">
        <v>257</v>
      </c>
      <c r="B24" s="154"/>
      <c r="C24" s="158"/>
      <c r="D24" s="152">
        <f>'Appendix 3'!$G$44</f>
        <v>1935034</v>
      </c>
      <c r="E24" s="96" t="e">
        <f>'Appendix 3'!#REF!</f>
        <v>#REF!</v>
      </c>
    </row>
    <row r="25" spans="1:5" ht="15.5" x14ac:dyDescent="0.35">
      <c r="A25" s="153" t="s">
        <v>258</v>
      </c>
      <c r="B25" s="154"/>
      <c r="C25" s="158"/>
      <c r="D25" s="152">
        <f>'Appendix 3'!$H$44</f>
        <v>2407</v>
      </c>
      <c r="E25" s="96" t="e">
        <f>'Appendix 3'!#REF!</f>
        <v>#REF!</v>
      </c>
    </row>
    <row r="26" spans="1:5" ht="15.5" x14ac:dyDescent="0.35">
      <c r="A26" s="153" t="s">
        <v>259</v>
      </c>
      <c r="B26" s="154"/>
      <c r="C26" s="158"/>
      <c r="D26" s="152">
        <f>'Appendix 3'!$I$44</f>
        <v>14338</v>
      </c>
      <c r="E26" s="96" t="e">
        <f>'Appendix 3'!#REF!</f>
        <v>#REF!</v>
      </c>
    </row>
    <row r="29" spans="1:5" x14ac:dyDescent="0.35">
      <c r="A29" s="212" t="s">
        <v>266</v>
      </c>
      <c r="B29" s="212"/>
      <c r="C29" s="213"/>
      <c r="D29" s="159" t="s">
        <v>262</v>
      </c>
      <c r="E29" s="160" t="s">
        <v>261</v>
      </c>
    </row>
    <row r="30" spans="1:5" ht="15.5" x14ac:dyDescent="0.35">
      <c r="A30" s="155" t="s">
        <v>254</v>
      </c>
      <c r="B30" s="156"/>
      <c r="C30" s="157"/>
      <c r="D30" s="152">
        <f>SUM('Appendix 4'!$G$44:$J$44)</f>
        <v>58343947.113999993</v>
      </c>
      <c r="E30" s="96" t="e">
        <f>SUM('Appendix 4'!#REF!)</f>
        <v>#REF!</v>
      </c>
    </row>
    <row r="31" spans="1:5" ht="15.5" x14ac:dyDescent="0.35">
      <c r="A31" s="153" t="s">
        <v>255</v>
      </c>
      <c r="B31" s="156"/>
      <c r="C31" s="157"/>
      <c r="D31" s="152">
        <f>'Appendix 4'!$E$44</f>
        <v>16320263.269999998</v>
      </c>
      <c r="E31" s="96" t="e">
        <f>'Appendix 4'!#REF!</f>
        <v>#REF!</v>
      </c>
    </row>
    <row r="32" spans="1:5" ht="15.5" x14ac:dyDescent="0.35">
      <c r="A32" s="153" t="s">
        <v>256</v>
      </c>
      <c r="B32" s="154"/>
      <c r="C32" s="158"/>
      <c r="D32" s="152">
        <f>'Appendix 4'!$F$44</f>
        <v>770393381.23899996</v>
      </c>
      <c r="E32" s="96" t="e">
        <f>'Appendix 4'!#REF!</f>
        <v>#REF!</v>
      </c>
    </row>
    <row r="33" spans="1:5" ht="15.5" x14ac:dyDescent="0.35">
      <c r="A33" s="153" t="s">
        <v>257</v>
      </c>
      <c r="B33" s="154"/>
      <c r="C33" s="158"/>
      <c r="D33" s="152">
        <f>'Appendix 4'!$G$44</f>
        <v>17330746.307999998</v>
      </c>
      <c r="E33" s="96" t="e">
        <f>'Appendix 4'!#REF!</f>
        <v>#REF!</v>
      </c>
    </row>
    <row r="34" spans="1:5" ht="15.5" x14ac:dyDescent="0.35">
      <c r="A34" s="153" t="s">
        <v>258</v>
      </c>
      <c r="B34" s="154"/>
      <c r="C34" s="158"/>
      <c r="D34" s="152">
        <f>'Appendix 4'!$H$44</f>
        <v>183731.351</v>
      </c>
      <c r="E34" s="96" t="e">
        <f>'Appendix 4'!#REF!</f>
        <v>#REF!</v>
      </c>
    </row>
    <row r="35" spans="1:5" ht="15.5" x14ac:dyDescent="0.35">
      <c r="A35" s="153" t="s">
        <v>259</v>
      </c>
      <c r="B35" s="154"/>
      <c r="C35" s="158"/>
      <c r="D35" s="152">
        <f>'Appendix 4'!$I$44</f>
        <v>1014244.608</v>
      </c>
      <c r="E35" s="96" t="e">
        <f>'Appendix 4'!#REF!</f>
        <v>#REF!</v>
      </c>
    </row>
  </sheetData>
  <mergeCells count="4">
    <mergeCell ref="A2:C2"/>
    <mergeCell ref="A11:C11"/>
    <mergeCell ref="A20:C20"/>
    <mergeCell ref="A29:C2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C2:N51"/>
  <sheetViews>
    <sheetView topLeftCell="B1" zoomScale="69" workbookViewId="0">
      <selection activeCell="N42" sqref="N42"/>
    </sheetView>
  </sheetViews>
  <sheetFormatPr defaultRowHeight="14.5" x14ac:dyDescent="0.35"/>
  <cols>
    <col min="4" max="4" width="59.54296875" bestFit="1" customWidth="1"/>
    <col min="5" max="5" width="10.81640625" bestFit="1" customWidth="1"/>
    <col min="6" max="6" width="18.453125" bestFit="1" customWidth="1"/>
    <col min="7" max="7" width="10.81640625" bestFit="1" customWidth="1"/>
    <col min="8" max="8" width="18.26953125" bestFit="1" customWidth="1"/>
    <col min="9" max="9" width="10.81640625" bestFit="1" customWidth="1"/>
    <col min="10" max="10" width="18.453125" bestFit="1" customWidth="1"/>
    <col min="11" max="11" width="10.81640625" style="47" bestFit="1" customWidth="1"/>
    <col min="12" max="12" width="18.54296875" style="47" bestFit="1" customWidth="1"/>
    <col min="13" max="13" width="10.54296875" bestFit="1" customWidth="1"/>
    <col min="14" max="14" width="17.453125" bestFit="1" customWidth="1"/>
  </cols>
  <sheetData>
    <row r="2" spans="3:14" ht="15" thickBot="1" x14ac:dyDescent="0.4"/>
    <row r="3" spans="3:14" ht="16" thickBot="1" x14ac:dyDescent="0.4">
      <c r="C3" s="214" t="str">
        <f>CONCATENATE("Appendix 4: Analysis of general insurance business declined claims (numbers and amount) for the quarter ended ",Details!$F$18)</f>
        <v>Appendix 4: Analysis of general insurance business declined claims (numbers and amount) for the quarter ended 30th June, 2023</v>
      </c>
      <c r="D3" s="215"/>
      <c r="E3" s="215"/>
      <c r="F3" s="215"/>
      <c r="G3" s="215"/>
      <c r="H3" s="215"/>
      <c r="I3" s="215"/>
      <c r="J3" s="215"/>
      <c r="K3" s="215"/>
      <c r="L3" s="216"/>
      <c r="M3" s="78"/>
      <c r="N3" s="78"/>
    </row>
    <row r="4" spans="3:14" ht="14.5" customHeight="1" x14ac:dyDescent="0.35">
      <c r="C4" s="221" t="s">
        <v>78</v>
      </c>
      <c r="D4" s="218" t="s">
        <v>8</v>
      </c>
      <c r="E4" s="217" t="s">
        <v>250</v>
      </c>
      <c r="F4" s="217"/>
      <c r="G4" s="217" t="s">
        <v>251</v>
      </c>
      <c r="H4" s="217"/>
      <c r="I4" s="217" t="s">
        <v>252</v>
      </c>
      <c r="J4" s="217"/>
      <c r="K4" s="217" t="s">
        <v>253</v>
      </c>
      <c r="L4" s="217"/>
    </row>
    <row r="5" spans="3:14" ht="14.5" customHeight="1" x14ac:dyDescent="0.35">
      <c r="C5" s="222"/>
      <c r="D5" s="219"/>
      <c r="E5" s="48" t="s">
        <v>74</v>
      </c>
      <c r="F5" s="54" t="s">
        <v>75</v>
      </c>
      <c r="G5" s="48" t="s">
        <v>74</v>
      </c>
      <c r="H5" s="54" t="s">
        <v>75</v>
      </c>
      <c r="I5" s="48" t="s">
        <v>74</v>
      </c>
      <c r="J5" s="54" t="s">
        <v>75</v>
      </c>
      <c r="K5" s="48" t="s">
        <v>74</v>
      </c>
      <c r="L5" s="54" t="s">
        <v>75</v>
      </c>
    </row>
    <row r="6" spans="3:14" ht="14.5" customHeight="1" thickBot="1" x14ac:dyDescent="0.4">
      <c r="C6" s="223"/>
      <c r="D6" s="220"/>
      <c r="E6" s="66"/>
      <c r="F6" s="67" t="s">
        <v>79</v>
      </c>
      <c r="G6" s="66"/>
      <c r="H6" s="68" t="s">
        <v>79</v>
      </c>
      <c r="I6" s="66"/>
      <c r="J6" s="68" t="s">
        <v>79</v>
      </c>
      <c r="K6" s="66"/>
      <c r="L6" s="68" t="s">
        <v>79</v>
      </c>
    </row>
    <row r="7" spans="3:14" ht="15.5" x14ac:dyDescent="0.35">
      <c r="C7" s="59">
        <v>1</v>
      </c>
      <c r="D7" s="60" t="s">
        <v>196</v>
      </c>
      <c r="E7" s="61">
        <v>0</v>
      </c>
      <c r="F7" s="61">
        <v>0</v>
      </c>
      <c r="G7" s="61">
        <v>0</v>
      </c>
      <c r="H7" s="61">
        <v>0</v>
      </c>
      <c r="I7" s="61">
        <v>0</v>
      </c>
      <c r="J7" s="61">
        <v>0</v>
      </c>
      <c r="K7" s="62">
        <f>SUM(E7+G7+I7)</f>
        <v>0</v>
      </c>
      <c r="L7" s="62">
        <f>F7+H7+J7</f>
        <v>0</v>
      </c>
    </row>
    <row r="8" spans="3:14" ht="15.5" x14ac:dyDescent="0.35">
      <c r="C8" s="50">
        <v>2</v>
      </c>
      <c r="D8" s="42" t="s">
        <v>197</v>
      </c>
      <c r="E8" s="61">
        <v>0</v>
      </c>
      <c r="F8" s="61">
        <v>0</v>
      </c>
      <c r="G8" s="61">
        <v>5</v>
      </c>
      <c r="H8" s="61">
        <v>7058103</v>
      </c>
      <c r="I8" s="61">
        <v>0</v>
      </c>
      <c r="J8" s="61">
        <v>0</v>
      </c>
      <c r="K8" s="62">
        <f t="shared" ref="K8:K42" si="0">SUM(E8+G8+I8)</f>
        <v>5</v>
      </c>
      <c r="L8" s="62">
        <f t="shared" ref="L8:L42" si="1">F8+H8+J8</f>
        <v>7058103</v>
      </c>
    </row>
    <row r="9" spans="3:14" ht="15.5" x14ac:dyDescent="0.35">
      <c r="C9" s="50">
        <v>3</v>
      </c>
      <c r="D9" s="42" t="s">
        <v>198</v>
      </c>
      <c r="E9" s="61">
        <v>0</v>
      </c>
      <c r="F9" s="61">
        <v>0</v>
      </c>
      <c r="G9" s="61">
        <v>0</v>
      </c>
      <c r="H9" s="61">
        <v>0</v>
      </c>
      <c r="I9" s="61">
        <v>0</v>
      </c>
      <c r="J9" s="61">
        <v>0</v>
      </c>
      <c r="K9" s="62">
        <f t="shared" si="0"/>
        <v>0</v>
      </c>
      <c r="L9" s="62">
        <f t="shared" si="1"/>
        <v>0</v>
      </c>
    </row>
    <row r="10" spans="3:14" ht="15.5" x14ac:dyDescent="0.35">
      <c r="C10" s="50">
        <v>4</v>
      </c>
      <c r="D10" s="42" t="s">
        <v>199</v>
      </c>
      <c r="E10" s="61">
        <v>7</v>
      </c>
      <c r="F10" s="61">
        <v>942511</v>
      </c>
      <c r="G10" s="61">
        <v>7</v>
      </c>
      <c r="H10" s="61">
        <v>3162008</v>
      </c>
      <c r="I10" s="61">
        <v>7</v>
      </c>
      <c r="J10" s="61">
        <v>3162008</v>
      </c>
      <c r="K10" s="62">
        <f t="shared" si="0"/>
        <v>21</v>
      </c>
      <c r="L10" s="62">
        <f t="shared" si="1"/>
        <v>7266527</v>
      </c>
    </row>
    <row r="11" spans="3:14" ht="15.5" x14ac:dyDescent="0.35">
      <c r="C11" s="50">
        <v>5</v>
      </c>
      <c r="D11" s="42" t="s">
        <v>200</v>
      </c>
      <c r="E11" s="61">
        <v>13</v>
      </c>
      <c r="F11" s="61">
        <v>4503549</v>
      </c>
      <c r="G11" s="61">
        <v>15</v>
      </c>
      <c r="H11" s="61">
        <v>8191526</v>
      </c>
      <c r="I11" s="61">
        <v>13</v>
      </c>
      <c r="J11" s="61">
        <v>7818994</v>
      </c>
      <c r="K11" s="62">
        <f t="shared" si="0"/>
        <v>41</v>
      </c>
      <c r="L11" s="62">
        <f t="shared" si="1"/>
        <v>20514069</v>
      </c>
    </row>
    <row r="12" spans="3:14" ht="15.5" x14ac:dyDescent="0.35">
      <c r="C12" s="50">
        <v>6</v>
      </c>
      <c r="D12" s="42" t="s">
        <v>125</v>
      </c>
      <c r="E12" s="61">
        <v>19</v>
      </c>
      <c r="F12" s="61">
        <v>20449556</v>
      </c>
      <c r="G12" s="61">
        <v>3</v>
      </c>
      <c r="H12" s="61">
        <v>6047796</v>
      </c>
      <c r="I12" s="61">
        <v>0</v>
      </c>
      <c r="J12" s="61">
        <v>0</v>
      </c>
      <c r="K12" s="62">
        <f t="shared" si="0"/>
        <v>22</v>
      </c>
      <c r="L12" s="62">
        <f t="shared" si="1"/>
        <v>26497352</v>
      </c>
      <c r="N12" t="s">
        <v>73</v>
      </c>
    </row>
    <row r="13" spans="3:14" ht="15.5" x14ac:dyDescent="0.35">
      <c r="C13" s="50">
        <v>7</v>
      </c>
      <c r="D13" s="42" t="s">
        <v>201</v>
      </c>
      <c r="E13" s="61">
        <v>0</v>
      </c>
      <c r="F13" s="61">
        <v>0</v>
      </c>
      <c r="G13" s="61">
        <v>25</v>
      </c>
      <c r="H13" s="61">
        <v>26907710</v>
      </c>
      <c r="I13" s="61">
        <v>0</v>
      </c>
      <c r="J13" s="61">
        <v>0</v>
      </c>
      <c r="K13" s="62">
        <f t="shared" si="0"/>
        <v>25</v>
      </c>
      <c r="L13" s="62">
        <f t="shared" si="1"/>
        <v>26907710</v>
      </c>
    </row>
    <row r="14" spans="3:14" ht="15.5" x14ac:dyDescent="0.35">
      <c r="C14" s="50">
        <v>8</v>
      </c>
      <c r="D14" s="42" t="s">
        <v>202</v>
      </c>
      <c r="E14" s="61">
        <v>0</v>
      </c>
      <c r="F14" s="61">
        <v>0</v>
      </c>
      <c r="G14" s="61">
        <v>0</v>
      </c>
      <c r="H14" s="61">
        <v>0</v>
      </c>
      <c r="I14" s="61">
        <v>0</v>
      </c>
      <c r="J14" s="61">
        <v>0</v>
      </c>
      <c r="K14" s="62">
        <f t="shared" si="0"/>
        <v>0</v>
      </c>
      <c r="L14" s="62">
        <f t="shared" si="1"/>
        <v>0</v>
      </c>
    </row>
    <row r="15" spans="3:14" ht="15.5" x14ac:dyDescent="0.35">
      <c r="C15" s="50">
        <v>9</v>
      </c>
      <c r="D15" s="42" t="s">
        <v>203</v>
      </c>
      <c r="E15" s="61">
        <v>0</v>
      </c>
      <c r="F15" s="61">
        <v>0</v>
      </c>
      <c r="G15" s="61">
        <v>0</v>
      </c>
      <c r="H15" s="61">
        <v>0</v>
      </c>
      <c r="I15" s="61">
        <v>0</v>
      </c>
      <c r="J15" s="61">
        <v>0</v>
      </c>
      <c r="K15" s="62">
        <f t="shared" si="0"/>
        <v>0</v>
      </c>
      <c r="L15" s="62">
        <f t="shared" si="1"/>
        <v>0</v>
      </c>
    </row>
    <row r="16" spans="3:14" ht="15.5" x14ac:dyDescent="0.35">
      <c r="C16" s="50">
        <v>10</v>
      </c>
      <c r="D16" s="42" t="s">
        <v>204</v>
      </c>
      <c r="E16" s="61">
        <v>124</v>
      </c>
      <c r="F16" s="61">
        <v>18969163</v>
      </c>
      <c r="G16" s="61">
        <v>0</v>
      </c>
      <c r="H16" s="61">
        <v>0</v>
      </c>
      <c r="I16" s="61">
        <v>0</v>
      </c>
      <c r="J16" s="61">
        <v>0</v>
      </c>
      <c r="K16" s="62">
        <f t="shared" si="0"/>
        <v>124</v>
      </c>
      <c r="L16" s="62">
        <f t="shared" si="1"/>
        <v>18969163</v>
      </c>
    </row>
    <row r="17" spans="3:12" ht="15.5" x14ac:dyDescent="0.35">
      <c r="C17" s="50">
        <v>11</v>
      </c>
      <c r="D17" s="42" t="s">
        <v>205</v>
      </c>
      <c r="E17" s="61">
        <v>0</v>
      </c>
      <c r="F17" s="61">
        <v>0</v>
      </c>
      <c r="G17" s="61">
        <v>291</v>
      </c>
      <c r="H17" s="61">
        <v>35872045</v>
      </c>
      <c r="I17" s="61">
        <v>0</v>
      </c>
      <c r="J17" s="61">
        <v>0</v>
      </c>
      <c r="K17" s="62">
        <f t="shared" si="0"/>
        <v>291</v>
      </c>
      <c r="L17" s="62">
        <f t="shared" si="1"/>
        <v>35872045</v>
      </c>
    </row>
    <row r="18" spans="3:12" ht="15.5" x14ac:dyDescent="0.35">
      <c r="C18" s="50">
        <v>12</v>
      </c>
      <c r="D18" s="42" t="s">
        <v>206</v>
      </c>
      <c r="E18" s="61">
        <v>4</v>
      </c>
      <c r="F18" s="61">
        <v>1745060</v>
      </c>
      <c r="G18" s="61">
        <v>0</v>
      </c>
      <c r="H18" s="61">
        <v>0</v>
      </c>
      <c r="I18" s="61">
        <v>18</v>
      </c>
      <c r="J18" s="61">
        <v>20554217</v>
      </c>
      <c r="K18" s="62">
        <f t="shared" si="0"/>
        <v>22</v>
      </c>
      <c r="L18" s="62">
        <f t="shared" si="1"/>
        <v>22299277</v>
      </c>
    </row>
    <row r="19" spans="3:12" ht="15.5" x14ac:dyDescent="0.35">
      <c r="C19" s="50">
        <v>13</v>
      </c>
      <c r="D19" s="42" t="s">
        <v>207</v>
      </c>
      <c r="E19" s="61">
        <v>8</v>
      </c>
      <c r="F19" s="61">
        <v>7679595</v>
      </c>
      <c r="G19" s="61">
        <v>7</v>
      </c>
      <c r="H19" s="61">
        <v>2469083</v>
      </c>
      <c r="I19" s="61">
        <v>0</v>
      </c>
      <c r="J19" s="61">
        <v>0</v>
      </c>
      <c r="K19" s="62">
        <f t="shared" si="0"/>
        <v>15</v>
      </c>
      <c r="L19" s="62">
        <f t="shared" si="1"/>
        <v>10148678</v>
      </c>
    </row>
    <row r="20" spans="3:12" ht="15.5" x14ac:dyDescent="0.35">
      <c r="C20" s="50">
        <v>14</v>
      </c>
      <c r="D20" s="42" t="s">
        <v>208</v>
      </c>
      <c r="E20" s="61">
        <v>0</v>
      </c>
      <c r="F20" s="61">
        <v>0</v>
      </c>
      <c r="G20" s="61">
        <v>26</v>
      </c>
      <c r="H20" s="61">
        <v>6442751</v>
      </c>
      <c r="I20" s="61">
        <v>8</v>
      </c>
      <c r="J20" s="61">
        <v>1239982</v>
      </c>
      <c r="K20" s="62">
        <f t="shared" si="0"/>
        <v>34</v>
      </c>
      <c r="L20" s="62">
        <f t="shared" si="1"/>
        <v>7682733</v>
      </c>
    </row>
    <row r="21" spans="3:12" ht="15.5" x14ac:dyDescent="0.35">
      <c r="C21" s="50">
        <v>15</v>
      </c>
      <c r="D21" s="42" t="s">
        <v>209</v>
      </c>
      <c r="E21" s="61">
        <v>0</v>
      </c>
      <c r="F21" s="61">
        <v>0</v>
      </c>
      <c r="G21" s="61">
        <v>0</v>
      </c>
      <c r="H21" s="61">
        <v>0</v>
      </c>
      <c r="I21" s="61">
        <v>0</v>
      </c>
      <c r="J21" s="61">
        <v>0</v>
      </c>
      <c r="K21" s="62">
        <f t="shared" si="0"/>
        <v>0</v>
      </c>
      <c r="L21" s="62">
        <f t="shared" si="1"/>
        <v>0</v>
      </c>
    </row>
    <row r="22" spans="3:12" ht="15.5" x14ac:dyDescent="0.35">
      <c r="C22" s="50">
        <v>16</v>
      </c>
      <c r="D22" s="42" t="s">
        <v>210</v>
      </c>
      <c r="E22" s="61">
        <v>0</v>
      </c>
      <c r="F22" s="61">
        <v>0</v>
      </c>
      <c r="G22" s="61">
        <v>0</v>
      </c>
      <c r="H22" s="61">
        <v>0</v>
      </c>
      <c r="I22" s="61">
        <v>0</v>
      </c>
      <c r="J22" s="61">
        <v>0</v>
      </c>
      <c r="K22" s="62">
        <f t="shared" si="0"/>
        <v>0</v>
      </c>
      <c r="L22" s="62">
        <f t="shared" si="1"/>
        <v>0</v>
      </c>
    </row>
    <row r="23" spans="3:12" ht="15.5" x14ac:dyDescent="0.35">
      <c r="C23" s="50">
        <v>17</v>
      </c>
      <c r="D23" s="42" t="s">
        <v>211</v>
      </c>
      <c r="E23" s="61">
        <v>14</v>
      </c>
      <c r="F23" s="61">
        <v>23358544</v>
      </c>
      <c r="G23" s="61">
        <v>0</v>
      </c>
      <c r="H23" s="61">
        <v>0</v>
      </c>
      <c r="I23" s="61">
        <v>0</v>
      </c>
      <c r="J23" s="61">
        <v>0</v>
      </c>
      <c r="K23" s="62">
        <f t="shared" si="0"/>
        <v>14</v>
      </c>
      <c r="L23" s="62">
        <f t="shared" si="1"/>
        <v>23358544</v>
      </c>
    </row>
    <row r="24" spans="3:12" ht="15.5" x14ac:dyDescent="0.35">
      <c r="C24" s="50">
        <v>18</v>
      </c>
      <c r="D24" s="42" t="s">
        <v>212</v>
      </c>
      <c r="E24" s="61">
        <v>197</v>
      </c>
      <c r="F24" s="61">
        <v>3844846</v>
      </c>
      <c r="G24" s="61">
        <v>16</v>
      </c>
      <c r="H24" s="61">
        <v>12490841</v>
      </c>
      <c r="I24" s="61">
        <v>87</v>
      </c>
      <c r="J24" s="61">
        <v>112646073</v>
      </c>
      <c r="K24" s="62">
        <f t="shared" si="0"/>
        <v>300</v>
      </c>
      <c r="L24" s="62">
        <f t="shared" si="1"/>
        <v>128981760</v>
      </c>
    </row>
    <row r="25" spans="3:12" ht="15.5" x14ac:dyDescent="0.35">
      <c r="C25" s="50">
        <v>19</v>
      </c>
      <c r="D25" s="42" t="s">
        <v>213</v>
      </c>
      <c r="E25" s="61">
        <v>4</v>
      </c>
      <c r="F25" s="61">
        <v>1450200</v>
      </c>
      <c r="G25" s="61">
        <v>1064</v>
      </c>
      <c r="H25" s="61">
        <v>5354718</v>
      </c>
      <c r="I25" s="61">
        <v>1458</v>
      </c>
      <c r="J25" s="61">
        <v>8444589</v>
      </c>
      <c r="K25" s="62">
        <f t="shared" si="0"/>
        <v>2526</v>
      </c>
      <c r="L25" s="62">
        <f t="shared" si="1"/>
        <v>15249507</v>
      </c>
    </row>
    <row r="26" spans="3:12" ht="15.5" x14ac:dyDescent="0.35">
      <c r="C26" s="50">
        <v>20</v>
      </c>
      <c r="D26" s="42" t="s">
        <v>214</v>
      </c>
      <c r="E26" s="61">
        <v>0</v>
      </c>
      <c r="F26" s="61">
        <v>0</v>
      </c>
      <c r="G26" s="61">
        <v>0</v>
      </c>
      <c r="H26" s="61">
        <v>0</v>
      </c>
      <c r="I26" s="61">
        <v>0</v>
      </c>
      <c r="J26" s="61">
        <v>0</v>
      </c>
      <c r="K26" s="62">
        <f t="shared" si="0"/>
        <v>0</v>
      </c>
      <c r="L26" s="62">
        <f t="shared" si="1"/>
        <v>0</v>
      </c>
    </row>
    <row r="27" spans="3:12" ht="15.5" x14ac:dyDescent="0.35">
      <c r="C27" s="50">
        <v>21</v>
      </c>
      <c r="D27" s="42" t="s">
        <v>215</v>
      </c>
      <c r="E27" s="61">
        <v>0</v>
      </c>
      <c r="F27" s="61">
        <v>0</v>
      </c>
      <c r="G27" s="61">
        <v>8</v>
      </c>
      <c r="H27" s="61">
        <v>1485217</v>
      </c>
      <c r="I27" s="61">
        <v>0</v>
      </c>
      <c r="J27" s="61">
        <v>0</v>
      </c>
      <c r="K27" s="62">
        <f t="shared" si="0"/>
        <v>8</v>
      </c>
      <c r="L27" s="62">
        <f t="shared" si="1"/>
        <v>1485217</v>
      </c>
    </row>
    <row r="28" spans="3:12" ht="15.5" x14ac:dyDescent="0.35">
      <c r="C28" s="50">
        <v>22</v>
      </c>
      <c r="D28" s="42" t="s">
        <v>216</v>
      </c>
      <c r="E28" s="61">
        <v>0</v>
      </c>
      <c r="F28" s="61">
        <v>0</v>
      </c>
      <c r="G28" s="61">
        <v>0</v>
      </c>
      <c r="H28" s="61">
        <v>0</v>
      </c>
      <c r="I28" s="61">
        <v>0</v>
      </c>
      <c r="J28" s="61">
        <v>0</v>
      </c>
      <c r="K28" s="62">
        <f t="shared" si="0"/>
        <v>0</v>
      </c>
      <c r="L28" s="62">
        <f t="shared" si="1"/>
        <v>0</v>
      </c>
    </row>
    <row r="29" spans="3:12" ht="15.5" x14ac:dyDescent="0.35">
      <c r="C29" s="50">
        <v>23</v>
      </c>
      <c r="D29" s="42" t="s">
        <v>217</v>
      </c>
      <c r="E29" s="61">
        <v>2</v>
      </c>
      <c r="F29" s="61">
        <v>652480</v>
      </c>
      <c r="G29" s="61">
        <v>0</v>
      </c>
      <c r="H29" s="61">
        <v>0</v>
      </c>
      <c r="I29" s="61">
        <v>1</v>
      </c>
      <c r="J29" s="61">
        <v>142500</v>
      </c>
      <c r="K29" s="62">
        <f t="shared" si="0"/>
        <v>3</v>
      </c>
      <c r="L29" s="62">
        <f t="shared" si="1"/>
        <v>794980</v>
      </c>
    </row>
    <row r="30" spans="3:12" ht="15.5" x14ac:dyDescent="0.35">
      <c r="C30" s="50">
        <v>24</v>
      </c>
      <c r="D30" s="42" t="s">
        <v>218</v>
      </c>
      <c r="E30" s="61">
        <v>0</v>
      </c>
      <c r="F30" s="61">
        <v>0</v>
      </c>
      <c r="G30" s="61">
        <v>0</v>
      </c>
      <c r="H30" s="61">
        <v>0</v>
      </c>
      <c r="I30" s="61">
        <v>0</v>
      </c>
      <c r="J30" s="61">
        <v>0</v>
      </c>
      <c r="K30" s="62">
        <f t="shared" si="0"/>
        <v>0</v>
      </c>
      <c r="L30" s="62">
        <f t="shared" si="1"/>
        <v>0</v>
      </c>
    </row>
    <row r="31" spans="3:12" ht="15.5" x14ac:dyDescent="0.35">
      <c r="C31" s="50">
        <v>25</v>
      </c>
      <c r="D31" s="42" t="s">
        <v>219</v>
      </c>
      <c r="E31" s="61">
        <v>14</v>
      </c>
      <c r="F31" s="61">
        <v>4207780</v>
      </c>
      <c r="G31" s="61">
        <v>14</v>
      </c>
      <c r="H31" s="61">
        <v>7777400</v>
      </c>
      <c r="I31" s="61">
        <v>12</v>
      </c>
      <c r="J31" s="61">
        <v>10082627</v>
      </c>
      <c r="K31" s="62">
        <f t="shared" si="0"/>
        <v>40</v>
      </c>
      <c r="L31" s="62">
        <f t="shared" si="1"/>
        <v>22067807</v>
      </c>
    </row>
    <row r="32" spans="3:12" ht="15.5" x14ac:dyDescent="0.35">
      <c r="C32" s="50">
        <v>26</v>
      </c>
      <c r="D32" s="42" t="s">
        <v>146</v>
      </c>
      <c r="E32" s="61">
        <v>12</v>
      </c>
      <c r="F32" s="61">
        <v>2003786</v>
      </c>
      <c r="G32" s="61">
        <v>10</v>
      </c>
      <c r="H32" s="61">
        <v>8442820</v>
      </c>
      <c r="I32" s="61">
        <v>19</v>
      </c>
      <c r="J32" s="61">
        <v>17952325</v>
      </c>
      <c r="K32" s="62">
        <f t="shared" si="0"/>
        <v>41</v>
      </c>
      <c r="L32" s="62">
        <f t="shared" si="1"/>
        <v>28398931</v>
      </c>
    </row>
    <row r="33" spans="3:12" ht="15.5" x14ac:dyDescent="0.35">
      <c r="C33" s="50">
        <v>27</v>
      </c>
      <c r="D33" s="42" t="s">
        <v>220</v>
      </c>
      <c r="E33" s="61">
        <v>0</v>
      </c>
      <c r="F33" s="61">
        <v>0</v>
      </c>
      <c r="G33" s="61">
        <v>0</v>
      </c>
      <c r="H33" s="61">
        <v>0</v>
      </c>
      <c r="I33" s="61">
        <v>1</v>
      </c>
      <c r="J33" s="61">
        <v>500000</v>
      </c>
      <c r="K33" s="62">
        <f t="shared" si="0"/>
        <v>1</v>
      </c>
      <c r="L33" s="62">
        <f t="shared" si="1"/>
        <v>500000</v>
      </c>
    </row>
    <row r="34" spans="3:12" ht="15.5" x14ac:dyDescent="0.35">
      <c r="C34" s="50">
        <v>28</v>
      </c>
      <c r="D34" s="42" t="s">
        <v>221</v>
      </c>
      <c r="E34" s="61">
        <v>5</v>
      </c>
      <c r="F34" s="61">
        <v>20298273</v>
      </c>
      <c r="G34" s="61">
        <v>14</v>
      </c>
      <c r="H34" s="61">
        <v>4827528</v>
      </c>
      <c r="I34" s="61">
        <v>7</v>
      </c>
      <c r="J34" s="61">
        <v>3215472</v>
      </c>
      <c r="K34" s="62">
        <f t="shared" si="0"/>
        <v>26</v>
      </c>
      <c r="L34" s="62">
        <f t="shared" si="1"/>
        <v>28341273</v>
      </c>
    </row>
    <row r="35" spans="3:12" ht="15.5" x14ac:dyDescent="0.35">
      <c r="C35" s="50">
        <v>29</v>
      </c>
      <c r="D35" s="42" t="s">
        <v>222</v>
      </c>
      <c r="E35" s="61">
        <v>1</v>
      </c>
      <c r="F35" s="61">
        <v>520000</v>
      </c>
      <c r="G35" s="61">
        <v>0</v>
      </c>
      <c r="H35" s="61">
        <v>0</v>
      </c>
      <c r="I35" s="61">
        <v>0</v>
      </c>
      <c r="J35" s="61">
        <v>0</v>
      </c>
      <c r="K35" s="62">
        <f t="shared" si="0"/>
        <v>1</v>
      </c>
      <c r="L35" s="62">
        <f t="shared" si="1"/>
        <v>520000</v>
      </c>
    </row>
    <row r="36" spans="3:12" ht="15.5" x14ac:dyDescent="0.35">
      <c r="C36" s="50">
        <v>30</v>
      </c>
      <c r="D36" s="42" t="s">
        <v>150</v>
      </c>
      <c r="E36" s="61">
        <v>0</v>
      </c>
      <c r="F36" s="61">
        <v>0</v>
      </c>
      <c r="G36" s="61">
        <v>0</v>
      </c>
      <c r="H36" s="61">
        <v>0</v>
      </c>
      <c r="I36" s="61">
        <v>0</v>
      </c>
      <c r="J36" s="61">
        <v>0</v>
      </c>
      <c r="K36" s="62">
        <f t="shared" si="0"/>
        <v>0</v>
      </c>
      <c r="L36" s="62">
        <f t="shared" si="1"/>
        <v>0</v>
      </c>
    </row>
    <row r="37" spans="3:12" ht="15.5" x14ac:dyDescent="0.35">
      <c r="C37" s="50">
        <v>31</v>
      </c>
      <c r="D37" s="42" t="s">
        <v>223</v>
      </c>
      <c r="E37" s="61">
        <v>3</v>
      </c>
      <c r="F37" s="61">
        <v>2000000</v>
      </c>
      <c r="G37" s="61">
        <v>7</v>
      </c>
      <c r="H37" s="61">
        <v>9073750</v>
      </c>
      <c r="I37" s="61">
        <v>2</v>
      </c>
      <c r="J37" s="61">
        <v>2301000</v>
      </c>
      <c r="K37" s="62">
        <f t="shared" si="0"/>
        <v>12</v>
      </c>
      <c r="L37" s="62">
        <f t="shared" si="1"/>
        <v>13374750</v>
      </c>
    </row>
    <row r="38" spans="3:12" ht="15.5" x14ac:dyDescent="0.35">
      <c r="C38" s="50">
        <v>32</v>
      </c>
      <c r="D38" s="42" t="s">
        <v>224</v>
      </c>
      <c r="E38" s="61">
        <v>0</v>
      </c>
      <c r="F38" s="61">
        <v>0</v>
      </c>
      <c r="G38" s="61">
        <v>0</v>
      </c>
      <c r="H38" s="61">
        <v>0</v>
      </c>
      <c r="I38" s="61">
        <v>1</v>
      </c>
      <c r="J38" s="61">
        <v>1998894</v>
      </c>
      <c r="K38" s="62">
        <f t="shared" si="0"/>
        <v>1</v>
      </c>
      <c r="L38" s="62">
        <f t="shared" si="1"/>
        <v>1998894</v>
      </c>
    </row>
    <row r="39" spans="3:12" ht="15.5" x14ac:dyDescent="0.35">
      <c r="C39" s="50">
        <v>33</v>
      </c>
      <c r="D39" s="42" t="s">
        <v>225</v>
      </c>
      <c r="E39" s="61">
        <v>2</v>
      </c>
      <c r="F39" s="61">
        <v>1789386</v>
      </c>
      <c r="G39" s="61">
        <v>1</v>
      </c>
      <c r="H39" s="61">
        <v>63220</v>
      </c>
      <c r="I39" s="61">
        <v>4</v>
      </c>
      <c r="J39" s="61">
        <v>4954570</v>
      </c>
      <c r="K39" s="62">
        <f t="shared" si="0"/>
        <v>7</v>
      </c>
      <c r="L39" s="62">
        <f t="shared" si="1"/>
        <v>6807176</v>
      </c>
    </row>
    <row r="40" spans="3:12" ht="15.5" x14ac:dyDescent="0.35">
      <c r="C40" s="50">
        <v>34</v>
      </c>
      <c r="D40" s="42" t="s">
        <v>226</v>
      </c>
      <c r="E40" s="61">
        <v>4</v>
      </c>
      <c r="F40" s="61">
        <v>1897574</v>
      </c>
      <c r="G40" s="61">
        <v>0</v>
      </c>
      <c r="H40" s="61">
        <v>0</v>
      </c>
      <c r="I40" s="61">
        <v>0</v>
      </c>
      <c r="J40" s="61">
        <v>0</v>
      </c>
      <c r="K40" s="62">
        <f t="shared" si="0"/>
        <v>4</v>
      </c>
      <c r="L40" s="62">
        <f t="shared" si="1"/>
        <v>1897574</v>
      </c>
    </row>
    <row r="41" spans="3:12" ht="15.5" x14ac:dyDescent="0.35">
      <c r="C41" s="50">
        <v>35</v>
      </c>
      <c r="D41" s="42" t="s">
        <v>227</v>
      </c>
      <c r="E41" s="61">
        <v>0</v>
      </c>
      <c r="F41" s="61">
        <v>0</v>
      </c>
      <c r="G41" s="61">
        <v>0</v>
      </c>
      <c r="H41" s="61">
        <v>0</v>
      </c>
      <c r="I41" s="61">
        <v>0</v>
      </c>
      <c r="J41" s="61">
        <v>0</v>
      </c>
      <c r="K41" s="62">
        <f t="shared" si="0"/>
        <v>0</v>
      </c>
      <c r="L41" s="62">
        <f t="shared" si="1"/>
        <v>0</v>
      </c>
    </row>
    <row r="42" spans="3:12" ht="15.5" x14ac:dyDescent="0.35">
      <c r="C42" s="50">
        <v>36</v>
      </c>
      <c r="D42" s="42" t="s">
        <v>228</v>
      </c>
      <c r="E42" s="61">
        <v>0</v>
      </c>
      <c r="F42" s="61">
        <v>0</v>
      </c>
      <c r="G42" s="61">
        <v>0</v>
      </c>
      <c r="H42" s="61">
        <v>0</v>
      </c>
      <c r="I42" s="61">
        <v>0</v>
      </c>
      <c r="J42" s="61">
        <v>0</v>
      </c>
      <c r="K42" s="62">
        <f t="shared" si="0"/>
        <v>0</v>
      </c>
      <c r="L42" s="62">
        <f t="shared" si="1"/>
        <v>0</v>
      </c>
    </row>
    <row r="43" spans="3:12" s="47" customFormat="1" ht="16" thickBot="1" x14ac:dyDescent="0.4">
      <c r="C43" s="51"/>
      <c r="D43" s="52" t="s">
        <v>77</v>
      </c>
      <c r="E43" s="53">
        <f t="shared" ref="E43:L43" si="2">SUM(E7:E42)</f>
        <v>433</v>
      </c>
      <c r="F43" s="53">
        <f t="shared" si="2"/>
        <v>116312303</v>
      </c>
      <c r="G43" s="53">
        <f t="shared" si="2"/>
        <v>1513</v>
      </c>
      <c r="H43" s="53">
        <f t="shared" si="2"/>
        <v>145666516</v>
      </c>
      <c r="I43" s="53">
        <f t="shared" si="2"/>
        <v>1638</v>
      </c>
      <c r="J43" s="53">
        <f t="shared" si="2"/>
        <v>195013251</v>
      </c>
      <c r="K43" s="53">
        <f t="shared" si="2"/>
        <v>3584</v>
      </c>
      <c r="L43" s="53">
        <f t="shared" si="2"/>
        <v>456992070</v>
      </c>
    </row>
    <row r="45" spans="3:12" x14ac:dyDescent="0.35">
      <c r="K45" s="47" t="b">
        <f>K43=vi!S43</f>
        <v>1</v>
      </c>
      <c r="L45" s="47" t="b">
        <f>L43=vi!T43</f>
        <v>1</v>
      </c>
    </row>
    <row r="51" spans="10:10" x14ac:dyDescent="0.35">
      <c r="J51" t="s">
        <v>73</v>
      </c>
    </row>
  </sheetData>
  <mergeCells count="7">
    <mergeCell ref="C3:L3"/>
    <mergeCell ref="K4:L4"/>
    <mergeCell ref="D4:D6"/>
    <mergeCell ref="C4:C6"/>
    <mergeCell ref="E4:F4"/>
    <mergeCell ref="G4:H4"/>
    <mergeCell ref="I4:J4"/>
  </mergeCells>
  <pageMargins left="0.7" right="0.7" top="0.75" bottom="0.75" header="0.3" footer="0.3"/>
  <pageSetup orientation="portrait" r:id="rId1"/>
  <headerFooter>
    <oddHeader>&amp;L&amp;"arial"&amp;14&amp;K000000&amp;BClassification:&amp;B &amp;KFF0000&amp;BRestricted&amp;K000000&amp;B
This file contains %%POLICY%% data with breach. Please handle with care.</oddHeader>
    <evenHeader>&amp;L&amp;"arial"&amp;14&amp;K000000&amp;BClassification:&amp;B &amp;KFF0000&amp;BRestricted&amp;K000000&amp;B
This file contains %%POLICY%% data with breach. Please handle with care.</evenHeader>
    <firstHeader>&amp;L&amp;"arial"&amp;14&amp;K000000&amp;BClassification:&amp;B &amp;KFF0000&amp;BRestricted&amp;K000000&amp;B
This file contains %%POLICY%% data with breach. Please handle with care.</firstHead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C2:Q34"/>
  <sheetViews>
    <sheetView zoomScale="68" workbookViewId="0">
      <selection activeCell="L39" sqref="L39"/>
    </sheetView>
  </sheetViews>
  <sheetFormatPr defaultRowHeight="14.5" x14ac:dyDescent="0.35"/>
  <cols>
    <col min="3" max="3" width="8.81640625" bestFit="1" customWidth="1"/>
    <col min="4" max="4" width="44.7265625" bestFit="1" customWidth="1"/>
    <col min="5" max="5" width="11" bestFit="1" customWidth="1"/>
    <col min="6" max="6" width="17.1796875" bestFit="1" customWidth="1"/>
    <col min="7" max="7" width="11" bestFit="1" customWidth="1"/>
    <col min="8" max="8" width="17" bestFit="1" customWidth="1"/>
    <col min="9" max="9" width="11" bestFit="1" customWidth="1"/>
    <col min="10" max="10" width="17" bestFit="1" customWidth="1"/>
    <col min="11" max="11" width="11" bestFit="1" customWidth="1"/>
    <col min="12" max="12" width="18.453125" bestFit="1" customWidth="1"/>
    <col min="13" max="13" width="9.81640625" bestFit="1" customWidth="1"/>
    <col min="14" max="14" width="17.1796875" bestFit="1" customWidth="1"/>
  </cols>
  <sheetData>
    <row r="2" spans="3:17" ht="15" thickBot="1" x14ac:dyDescent="0.4"/>
    <row r="3" spans="3:17" ht="16" thickBot="1" x14ac:dyDescent="0.4">
      <c r="C3" s="214" t="s">
        <v>80</v>
      </c>
      <c r="D3" s="215"/>
      <c r="E3" s="215"/>
      <c r="F3" s="215"/>
      <c r="G3" s="215"/>
      <c r="H3" s="215"/>
      <c r="I3" s="215"/>
      <c r="J3" s="215"/>
      <c r="K3" s="215"/>
      <c r="L3" s="216"/>
      <c r="M3" s="78"/>
      <c r="N3" s="78"/>
    </row>
    <row r="4" spans="3:17" ht="15.5" x14ac:dyDescent="0.35">
      <c r="C4" s="228" t="s">
        <v>78</v>
      </c>
      <c r="D4" s="224" t="s">
        <v>8</v>
      </c>
      <c r="E4" s="217" t="s">
        <v>250</v>
      </c>
      <c r="F4" s="217"/>
      <c r="G4" s="217" t="s">
        <v>251</v>
      </c>
      <c r="H4" s="217"/>
      <c r="I4" s="217" t="s">
        <v>252</v>
      </c>
      <c r="J4" s="217"/>
      <c r="K4" s="217" t="s">
        <v>81</v>
      </c>
      <c r="L4" s="227"/>
    </row>
    <row r="5" spans="3:17" ht="15.5" x14ac:dyDescent="0.35">
      <c r="C5" s="229"/>
      <c r="D5" s="225"/>
      <c r="E5" s="69" t="s">
        <v>74</v>
      </c>
      <c r="F5" s="69" t="s">
        <v>75</v>
      </c>
      <c r="G5" s="69" t="s">
        <v>74</v>
      </c>
      <c r="H5" s="69" t="s">
        <v>75</v>
      </c>
      <c r="I5" s="69" t="s">
        <v>74</v>
      </c>
      <c r="J5" s="69" t="s">
        <v>75</v>
      </c>
      <c r="K5" s="69" t="s">
        <v>74</v>
      </c>
      <c r="L5" s="93" t="s">
        <v>75</v>
      </c>
      <c r="Q5" t="s">
        <v>73</v>
      </c>
    </row>
    <row r="6" spans="3:17" ht="16" thickBot="1" x14ac:dyDescent="0.4">
      <c r="C6" s="230"/>
      <c r="D6" s="226"/>
      <c r="E6" s="65"/>
      <c r="F6" s="65" t="s">
        <v>79</v>
      </c>
      <c r="G6" s="65"/>
      <c r="H6" s="65" t="s">
        <v>79</v>
      </c>
      <c r="I6" s="65"/>
      <c r="J6" s="65" t="s">
        <v>79</v>
      </c>
      <c r="K6" s="65"/>
      <c r="L6" s="94" t="s">
        <v>79</v>
      </c>
    </row>
    <row r="7" spans="3:17" ht="15.5" x14ac:dyDescent="0.35">
      <c r="C7" s="63">
        <v>1</v>
      </c>
      <c r="D7" s="64" t="s">
        <v>229</v>
      </c>
      <c r="E7" s="61">
        <v>0</v>
      </c>
      <c r="F7" s="61">
        <v>0</v>
      </c>
      <c r="G7" s="61">
        <v>0</v>
      </c>
      <c r="H7" s="61">
        <v>0</v>
      </c>
      <c r="I7" s="61">
        <v>0</v>
      </c>
      <c r="J7" s="61">
        <v>0</v>
      </c>
      <c r="K7" s="61">
        <f t="shared" ref="K7:K31" si="0">I7+G7+E7</f>
        <v>0</v>
      </c>
      <c r="L7" s="61">
        <f>J7+H7+F7</f>
        <v>0</v>
      </c>
    </row>
    <row r="8" spans="3:17" ht="15.5" x14ac:dyDescent="0.35">
      <c r="C8" s="58">
        <f>C7+1</f>
        <v>2</v>
      </c>
      <c r="D8" s="56" t="s">
        <v>230</v>
      </c>
      <c r="E8" s="61">
        <v>0</v>
      </c>
      <c r="F8" s="61">
        <v>0</v>
      </c>
      <c r="G8" s="61">
        <v>0</v>
      </c>
      <c r="H8" s="61">
        <v>0</v>
      </c>
      <c r="I8" s="61">
        <v>0</v>
      </c>
      <c r="J8" s="61">
        <v>0</v>
      </c>
      <c r="K8" s="49">
        <f t="shared" si="0"/>
        <v>0</v>
      </c>
      <c r="L8" s="49">
        <f t="shared" ref="L8:L31" si="1">J8+H8+F8</f>
        <v>0</v>
      </c>
      <c r="N8" t="s">
        <v>73</v>
      </c>
    </row>
    <row r="9" spans="3:17" ht="15.5" x14ac:dyDescent="0.35">
      <c r="C9" s="58">
        <f t="shared" ref="C9:C31" si="2">C8+1</f>
        <v>3</v>
      </c>
      <c r="D9" s="56" t="s">
        <v>231</v>
      </c>
      <c r="E9" s="61">
        <v>0</v>
      </c>
      <c r="F9" s="61">
        <v>0</v>
      </c>
      <c r="G9" s="61">
        <v>0</v>
      </c>
      <c r="H9" s="61">
        <v>0</v>
      </c>
      <c r="I9" s="61">
        <v>0</v>
      </c>
      <c r="J9" s="61">
        <v>0</v>
      </c>
      <c r="K9" s="49">
        <f t="shared" si="0"/>
        <v>0</v>
      </c>
      <c r="L9" s="49">
        <f t="shared" si="1"/>
        <v>0</v>
      </c>
    </row>
    <row r="10" spans="3:17" ht="15.5" x14ac:dyDescent="0.35">
      <c r="C10" s="58">
        <f t="shared" si="2"/>
        <v>4</v>
      </c>
      <c r="D10" s="56" t="s">
        <v>176</v>
      </c>
      <c r="E10" s="61">
        <v>0</v>
      </c>
      <c r="F10" s="61">
        <v>0</v>
      </c>
      <c r="G10" s="61">
        <v>2</v>
      </c>
      <c r="H10" s="61">
        <v>10881200</v>
      </c>
      <c r="I10" s="61">
        <v>1</v>
      </c>
      <c r="J10" s="61">
        <v>250000</v>
      </c>
      <c r="K10" s="49">
        <f t="shared" si="0"/>
        <v>3</v>
      </c>
      <c r="L10" s="49">
        <f t="shared" si="1"/>
        <v>11131200</v>
      </c>
    </row>
    <row r="11" spans="3:17" ht="15.5" x14ac:dyDescent="0.35">
      <c r="C11" s="58">
        <f t="shared" si="2"/>
        <v>5</v>
      </c>
      <c r="D11" s="56" t="s">
        <v>232</v>
      </c>
      <c r="E11" s="61">
        <v>5</v>
      </c>
      <c r="F11" s="61">
        <v>754695</v>
      </c>
      <c r="G11" s="61">
        <v>0</v>
      </c>
      <c r="H11" s="61">
        <v>0</v>
      </c>
      <c r="I11" s="61">
        <v>0</v>
      </c>
      <c r="J11" s="61">
        <v>0</v>
      </c>
      <c r="K11" s="49">
        <f t="shared" si="0"/>
        <v>5</v>
      </c>
      <c r="L11" s="49">
        <f t="shared" si="1"/>
        <v>754695</v>
      </c>
    </row>
    <row r="12" spans="3:17" ht="15.5" x14ac:dyDescent="0.35">
      <c r="C12" s="58">
        <f t="shared" si="2"/>
        <v>6</v>
      </c>
      <c r="D12" s="56" t="s">
        <v>233</v>
      </c>
      <c r="E12" s="61">
        <v>0</v>
      </c>
      <c r="F12" s="61">
        <v>0</v>
      </c>
      <c r="G12" s="61">
        <v>6</v>
      </c>
      <c r="H12" s="61">
        <v>514230</v>
      </c>
      <c r="I12" s="61">
        <v>9</v>
      </c>
      <c r="J12" s="61">
        <v>2699791</v>
      </c>
      <c r="K12" s="49">
        <f t="shared" si="0"/>
        <v>15</v>
      </c>
      <c r="L12" s="49">
        <f t="shared" si="1"/>
        <v>3214021</v>
      </c>
    </row>
    <row r="13" spans="3:17" ht="15.5" x14ac:dyDescent="0.35">
      <c r="C13" s="58">
        <f t="shared" si="2"/>
        <v>7</v>
      </c>
      <c r="D13" s="56" t="s">
        <v>202</v>
      </c>
      <c r="E13" s="61">
        <v>0</v>
      </c>
      <c r="F13" s="61">
        <v>0</v>
      </c>
      <c r="G13" s="61">
        <v>0</v>
      </c>
      <c r="H13" s="61">
        <v>0</v>
      </c>
      <c r="I13" s="61">
        <v>0</v>
      </c>
      <c r="J13" s="61">
        <v>0</v>
      </c>
      <c r="K13" s="49">
        <f t="shared" si="0"/>
        <v>0</v>
      </c>
      <c r="L13" s="49">
        <f t="shared" si="1"/>
        <v>0</v>
      </c>
      <c r="P13" t="s">
        <v>73</v>
      </c>
    </row>
    <row r="14" spans="3:17" ht="15.5" x14ac:dyDescent="0.35">
      <c r="C14" s="58">
        <f t="shared" si="2"/>
        <v>8</v>
      </c>
      <c r="D14" s="56" t="s">
        <v>234</v>
      </c>
      <c r="E14" s="61">
        <v>0</v>
      </c>
      <c r="F14" s="61">
        <v>0</v>
      </c>
      <c r="G14" s="61">
        <v>86</v>
      </c>
      <c r="H14" s="61">
        <v>54830292</v>
      </c>
      <c r="I14" s="61">
        <v>0</v>
      </c>
      <c r="J14" s="61">
        <v>0</v>
      </c>
      <c r="K14" s="49">
        <f t="shared" si="0"/>
        <v>86</v>
      </c>
      <c r="L14" s="49">
        <f t="shared" si="1"/>
        <v>54830292</v>
      </c>
    </row>
    <row r="15" spans="3:17" ht="15.5" x14ac:dyDescent="0.35">
      <c r="C15" s="58">
        <f t="shared" si="2"/>
        <v>9</v>
      </c>
      <c r="D15" s="56" t="s">
        <v>235</v>
      </c>
      <c r="E15" s="61">
        <v>0</v>
      </c>
      <c r="F15" s="61">
        <v>0</v>
      </c>
      <c r="G15" s="61">
        <v>0</v>
      </c>
      <c r="H15" s="61">
        <v>0</v>
      </c>
      <c r="I15" s="61">
        <v>0</v>
      </c>
      <c r="J15" s="61">
        <v>0</v>
      </c>
      <c r="K15" s="49">
        <f t="shared" si="0"/>
        <v>0</v>
      </c>
      <c r="L15" s="49">
        <f t="shared" si="1"/>
        <v>0</v>
      </c>
    </row>
    <row r="16" spans="3:17" ht="15.5" x14ac:dyDescent="0.35">
      <c r="C16" s="58">
        <f t="shared" si="2"/>
        <v>10</v>
      </c>
      <c r="D16" s="56" t="s">
        <v>236</v>
      </c>
      <c r="E16" s="61">
        <v>0</v>
      </c>
      <c r="F16" s="61">
        <v>0</v>
      </c>
      <c r="G16" s="61">
        <v>0</v>
      </c>
      <c r="H16" s="61">
        <v>0</v>
      </c>
      <c r="I16" s="61">
        <v>0</v>
      </c>
      <c r="J16" s="61">
        <v>0</v>
      </c>
      <c r="K16" s="49">
        <f t="shared" si="0"/>
        <v>0</v>
      </c>
      <c r="L16" s="49">
        <f t="shared" si="1"/>
        <v>0</v>
      </c>
    </row>
    <row r="17" spans="3:12" ht="15.5" x14ac:dyDescent="0.35">
      <c r="C17" s="58">
        <f t="shared" si="2"/>
        <v>11</v>
      </c>
      <c r="D17" s="56" t="s">
        <v>237</v>
      </c>
      <c r="E17" s="61">
        <v>0</v>
      </c>
      <c r="F17" s="61">
        <v>0</v>
      </c>
      <c r="G17" s="61">
        <v>0</v>
      </c>
      <c r="H17" s="61">
        <v>0</v>
      </c>
      <c r="I17" s="61">
        <v>0</v>
      </c>
      <c r="J17" s="61">
        <v>0</v>
      </c>
      <c r="K17" s="49">
        <f t="shared" si="0"/>
        <v>0</v>
      </c>
      <c r="L17" s="49">
        <f t="shared" si="1"/>
        <v>0</v>
      </c>
    </row>
    <row r="18" spans="3:12" ht="15.5" x14ac:dyDescent="0.35">
      <c r="C18" s="58">
        <f t="shared" si="2"/>
        <v>12</v>
      </c>
      <c r="D18" s="56" t="s">
        <v>238</v>
      </c>
      <c r="E18" s="61">
        <v>4</v>
      </c>
      <c r="F18" s="61">
        <v>4038427</v>
      </c>
      <c r="G18" s="61">
        <v>0</v>
      </c>
      <c r="H18" s="61">
        <v>0</v>
      </c>
      <c r="I18" s="61">
        <v>0</v>
      </c>
      <c r="J18" s="61">
        <v>0</v>
      </c>
      <c r="K18" s="49">
        <f t="shared" si="0"/>
        <v>4</v>
      </c>
      <c r="L18" s="49">
        <f t="shared" si="1"/>
        <v>4038427</v>
      </c>
    </row>
    <row r="19" spans="3:12" ht="15.5" x14ac:dyDescent="0.35">
      <c r="C19" s="58">
        <f t="shared" si="2"/>
        <v>13</v>
      </c>
      <c r="D19" s="56" t="s">
        <v>239</v>
      </c>
      <c r="E19" s="61">
        <v>0</v>
      </c>
      <c r="F19" s="61">
        <v>0</v>
      </c>
      <c r="G19" s="61">
        <v>0</v>
      </c>
      <c r="H19" s="61">
        <v>0</v>
      </c>
      <c r="I19" s="61">
        <v>0</v>
      </c>
      <c r="J19" s="61">
        <v>0</v>
      </c>
      <c r="K19" s="49">
        <f t="shared" si="0"/>
        <v>0</v>
      </c>
      <c r="L19" s="49">
        <f t="shared" si="1"/>
        <v>0</v>
      </c>
    </row>
    <row r="20" spans="3:12" ht="15.5" x14ac:dyDescent="0.35">
      <c r="C20" s="58">
        <f t="shared" si="2"/>
        <v>14</v>
      </c>
      <c r="D20" s="56" t="s">
        <v>240</v>
      </c>
      <c r="E20" s="61">
        <v>0</v>
      </c>
      <c r="F20" s="61">
        <v>0</v>
      </c>
      <c r="G20" s="61">
        <v>0</v>
      </c>
      <c r="H20" s="61">
        <v>0</v>
      </c>
      <c r="I20" s="61">
        <v>0</v>
      </c>
      <c r="J20" s="61">
        <v>0</v>
      </c>
      <c r="K20" s="49">
        <f t="shared" si="0"/>
        <v>0</v>
      </c>
      <c r="L20" s="49">
        <f t="shared" si="1"/>
        <v>0</v>
      </c>
    </row>
    <row r="21" spans="3:12" ht="15.5" x14ac:dyDescent="0.35">
      <c r="C21" s="58">
        <f t="shared" si="2"/>
        <v>15</v>
      </c>
      <c r="D21" s="56" t="s">
        <v>241</v>
      </c>
      <c r="E21" s="61">
        <v>0</v>
      </c>
      <c r="F21" s="61">
        <v>0</v>
      </c>
      <c r="G21" s="61">
        <v>1</v>
      </c>
      <c r="H21" s="61">
        <v>3513</v>
      </c>
      <c r="I21" s="61">
        <v>0</v>
      </c>
      <c r="J21" s="61">
        <v>0</v>
      </c>
      <c r="K21" s="49">
        <f t="shared" si="0"/>
        <v>1</v>
      </c>
      <c r="L21" s="49">
        <f t="shared" si="1"/>
        <v>3513</v>
      </c>
    </row>
    <row r="22" spans="3:12" ht="15.5" x14ac:dyDescent="0.35">
      <c r="C22" s="58">
        <f t="shared" si="2"/>
        <v>16</v>
      </c>
      <c r="D22" s="56" t="s">
        <v>242</v>
      </c>
      <c r="E22" s="61">
        <v>0</v>
      </c>
      <c r="F22" s="61">
        <v>0</v>
      </c>
      <c r="G22" s="61">
        <v>2</v>
      </c>
      <c r="H22" s="61">
        <v>2219808</v>
      </c>
      <c r="I22" s="61">
        <v>0</v>
      </c>
      <c r="J22" s="61">
        <v>0</v>
      </c>
      <c r="K22" s="49">
        <f t="shared" si="0"/>
        <v>2</v>
      </c>
      <c r="L22" s="49">
        <f t="shared" si="1"/>
        <v>2219808</v>
      </c>
    </row>
    <row r="23" spans="3:12" ht="15.5" x14ac:dyDescent="0.35">
      <c r="C23" s="58">
        <f t="shared" si="2"/>
        <v>17</v>
      </c>
      <c r="D23" s="56" t="s">
        <v>216</v>
      </c>
      <c r="E23" s="61">
        <v>0</v>
      </c>
      <c r="F23" s="61">
        <v>0</v>
      </c>
      <c r="G23" s="61">
        <v>0</v>
      </c>
      <c r="H23" s="61">
        <v>0</v>
      </c>
      <c r="I23" s="61">
        <v>3</v>
      </c>
      <c r="J23" s="61">
        <v>2177532</v>
      </c>
      <c r="K23" s="49">
        <f t="shared" si="0"/>
        <v>3</v>
      </c>
      <c r="L23" s="49">
        <f t="shared" si="1"/>
        <v>2177532</v>
      </c>
    </row>
    <row r="24" spans="3:12" ht="15.5" x14ac:dyDescent="0.35">
      <c r="C24" s="58">
        <f t="shared" si="2"/>
        <v>18</v>
      </c>
      <c r="D24" s="56" t="s">
        <v>243</v>
      </c>
      <c r="E24" s="61">
        <v>0</v>
      </c>
      <c r="F24" s="61">
        <v>0</v>
      </c>
      <c r="G24" s="61">
        <v>0</v>
      </c>
      <c r="H24" s="61">
        <v>0</v>
      </c>
      <c r="I24" s="61">
        <v>0</v>
      </c>
      <c r="J24" s="61">
        <v>0</v>
      </c>
      <c r="K24" s="49">
        <f t="shared" si="0"/>
        <v>0</v>
      </c>
      <c r="L24" s="49">
        <f t="shared" si="1"/>
        <v>0</v>
      </c>
    </row>
    <row r="25" spans="3:12" ht="15.5" x14ac:dyDescent="0.35">
      <c r="C25" s="58">
        <f t="shared" si="2"/>
        <v>19</v>
      </c>
      <c r="D25" s="56" t="s">
        <v>244</v>
      </c>
      <c r="E25" s="61">
        <v>0</v>
      </c>
      <c r="F25" s="61">
        <v>0</v>
      </c>
      <c r="G25" s="61">
        <v>0</v>
      </c>
      <c r="H25" s="61">
        <v>0</v>
      </c>
      <c r="I25" s="61">
        <v>0</v>
      </c>
      <c r="J25" s="61">
        <v>0</v>
      </c>
      <c r="K25" s="49">
        <f t="shared" si="0"/>
        <v>0</v>
      </c>
      <c r="L25" s="49">
        <f t="shared" si="1"/>
        <v>0</v>
      </c>
    </row>
    <row r="26" spans="3:12" ht="15.5" x14ac:dyDescent="0.35">
      <c r="C26" s="58">
        <f t="shared" si="2"/>
        <v>20</v>
      </c>
      <c r="D26" s="56" t="s">
        <v>245</v>
      </c>
      <c r="E26" s="61">
        <v>0</v>
      </c>
      <c r="F26" s="61">
        <v>0</v>
      </c>
      <c r="G26" s="61">
        <v>0</v>
      </c>
      <c r="H26" s="61">
        <v>0</v>
      </c>
      <c r="I26" s="61">
        <v>0</v>
      </c>
      <c r="J26" s="61">
        <v>0</v>
      </c>
      <c r="K26" s="49">
        <f t="shared" si="0"/>
        <v>0</v>
      </c>
      <c r="L26" s="49">
        <f t="shared" si="1"/>
        <v>0</v>
      </c>
    </row>
    <row r="27" spans="3:12" ht="15.5" x14ac:dyDescent="0.35">
      <c r="C27" s="58">
        <f t="shared" si="2"/>
        <v>21</v>
      </c>
      <c r="D27" s="56" t="s">
        <v>246</v>
      </c>
      <c r="E27" s="61">
        <v>0</v>
      </c>
      <c r="F27" s="61">
        <v>0</v>
      </c>
      <c r="G27" s="61">
        <v>0</v>
      </c>
      <c r="H27" s="61">
        <v>0</v>
      </c>
      <c r="I27" s="61">
        <v>0</v>
      </c>
      <c r="J27" s="61">
        <v>0</v>
      </c>
      <c r="K27" s="49">
        <f t="shared" si="0"/>
        <v>0</v>
      </c>
      <c r="L27" s="49">
        <f t="shared" si="1"/>
        <v>0</v>
      </c>
    </row>
    <row r="28" spans="3:12" ht="15.5" x14ac:dyDescent="0.35">
      <c r="C28" s="58">
        <f t="shared" si="2"/>
        <v>22</v>
      </c>
      <c r="D28" s="56" t="s">
        <v>247</v>
      </c>
      <c r="E28" s="61">
        <v>8</v>
      </c>
      <c r="F28" s="61">
        <v>730165</v>
      </c>
      <c r="G28" s="61">
        <v>11</v>
      </c>
      <c r="H28" s="61">
        <v>18051363</v>
      </c>
      <c r="I28" s="61">
        <v>7</v>
      </c>
      <c r="J28" s="61">
        <v>2868593</v>
      </c>
      <c r="K28" s="49">
        <f t="shared" si="0"/>
        <v>26</v>
      </c>
      <c r="L28" s="49">
        <f t="shared" si="1"/>
        <v>21650121</v>
      </c>
    </row>
    <row r="29" spans="3:12" ht="15.5" x14ac:dyDescent="0.35">
      <c r="C29" s="58">
        <f t="shared" si="2"/>
        <v>23</v>
      </c>
      <c r="D29" s="56" t="s">
        <v>191</v>
      </c>
      <c r="E29" s="61">
        <v>0</v>
      </c>
      <c r="F29" s="61">
        <v>0</v>
      </c>
      <c r="G29" s="61">
        <v>0</v>
      </c>
      <c r="H29" s="61">
        <v>0</v>
      </c>
      <c r="I29" s="61">
        <v>0</v>
      </c>
      <c r="J29" s="61">
        <v>0</v>
      </c>
      <c r="K29" s="49"/>
      <c r="L29" s="49"/>
    </row>
    <row r="30" spans="3:12" ht="15.5" x14ac:dyDescent="0.35">
      <c r="C30" s="58">
        <f t="shared" si="2"/>
        <v>24</v>
      </c>
      <c r="D30" s="56" t="s">
        <v>248</v>
      </c>
      <c r="E30" s="61">
        <v>0</v>
      </c>
      <c r="F30" s="61">
        <v>0</v>
      </c>
      <c r="G30" s="61">
        <v>0</v>
      </c>
      <c r="H30" s="61">
        <v>0</v>
      </c>
      <c r="I30" s="61">
        <v>0</v>
      </c>
      <c r="J30" s="61">
        <v>0</v>
      </c>
      <c r="K30" s="49"/>
      <c r="L30" s="49"/>
    </row>
    <row r="31" spans="3:12" ht="15.5" x14ac:dyDescent="0.35">
      <c r="C31" s="58">
        <f t="shared" si="2"/>
        <v>25</v>
      </c>
      <c r="D31" s="56" t="s">
        <v>249</v>
      </c>
      <c r="E31" s="61">
        <v>0</v>
      </c>
      <c r="F31" s="61">
        <v>0</v>
      </c>
      <c r="G31" s="61">
        <v>0</v>
      </c>
      <c r="H31" s="61">
        <v>0</v>
      </c>
      <c r="I31" s="61">
        <v>0</v>
      </c>
      <c r="J31" s="61">
        <v>0</v>
      </c>
      <c r="K31" s="49">
        <f t="shared" si="0"/>
        <v>0</v>
      </c>
      <c r="L31" s="49">
        <f t="shared" si="1"/>
        <v>0</v>
      </c>
    </row>
    <row r="32" spans="3:12" ht="16" thickBot="1" x14ac:dyDescent="0.4">
      <c r="C32" s="57"/>
      <c r="D32" s="55" t="s">
        <v>76</v>
      </c>
      <c r="E32" s="53">
        <f>SUM(E7:E31)</f>
        <v>17</v>
      </c>
      <c r="F32" s="53">
        <f>SUM(F7:F31)</f>
        <v>5523287</v>
      </c>
      <c r="G32" s="53">
        <f t="shared" ref="G32:L32" si="3">SUM(G7:G31)</f>
        <v>108</v>
      </c>
      <c r="H32" s="53">
        <f t="shared" si="3"/>
        <v>86500406</v>
      </c>
      <c r="I32" s="53">
        <f t="shared" si="3"/>
        <v>20</v>
      </c>
      <c r="J32" s="53">
        <f t="shared" si="3"/>
        <v>7995916</v>
      </c>
      <c r="K32" s="53">
        <f t="shared" si="3"/>
        <v>145</v>
      </c>
      <c r="L32" s="53">
        <f t="shared" si="3"/>
        <v>100019609</v>
      </c>
    </row>
    <row r="34" spans="11:12" x14ac:dyDescent="0.35">
      <c r="K34" t="b">
        <f>K32='Appendix 7'!S32</f>
        <v>1</v>
      </c>
      <c r="L34" t="b">
        <f>L32='Appendix 7'!T32</f>
        <v>1</v>
      </c>
    </row>
  </sheetData>
  <mergeCells count="7">
    <mergeCell ref="C3:L3"/>
    <mergeCell ref="D4:D6"/>
    <mergeCell ref="E4:F4"/>
    <mergeCell ref="G4:H4"/>
    <mergeCell ref="I4:J4"/>
    <mergeCell ref="K4:L4"/>
    <mergeCell ref="C4:C6"/>
  </mergeCells>
  <pageMargins left="0.7" right="0.7" top="0.75" bottom="0.75" header="0.3" footer="0.3"/>
  <pageSetup orientation="portrait" r:id="rId1"/>
  <headerFooter>
    <oddHeader>&amp;L&amp;"arial"&amp;14&amp;K000000&amp;BClassification:&amp;B &amp;KFF0000&amp;BRestricted&amp;K000000&amp;B
This file contains %%POLICY%% data with breach. Please handle with care.</oddHeader>
    <evenHeader>&amp;L&amp;"arial"&amp;14&amp;K000000&amp;BClassification:&amp;B &amp;KFF0000&amp;BRestricted&amp;K000000&amp;B
This file contains %%POLICY%% data with breach. Please handle with care.</evenHeader>
    <firstHeader>&amp;L&amp;"arial"&amp;14&amp;K000000&amp;BClassification:&amp;B &amp;KFF0000&amp;BRestricted&amp;K000000&amp;B
This file contains %%POLICY%% data with breach. Please handle with care.</first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C2:T49"/>
  <sheetViews>
    <sheetView zoomScale="55" zoomScaleNormal="55" workbookViewId="0">
      <selection activeCell="S46" sqref="S46"/>
    </sheetView>
  </sheetViews>
  <sheetFormatPr defaultRowHeight="14.5" x14ac:dyDescent="0.35"/>
  <cols>
    <col min="3" max="3" width="7.453125" bestFit="1" customWidth="1"/>
    <col min="4" max="4" width="45.1796875" customWidth="1"/>
    <col min="5" max="5" width="12.26953125" bestFit="1" customWidth="1"/>
    <col min="6" max="6" width="16.26953125" bestFit="1" customWidth="1"/>
    <col min="7" max="7" width="12.26953125" bestFit="1" customWidth="1"/>
    <col min="8" max="8" width="13.453125" bestFit="1" customWidth="1"/>
    <col min="9" max="9" width="12.26953125" bestFit="1" customWidth="1"/>
    <col min="10" max="10" width="19.54296875" bestFit="1" customWidth="1"/>
    <col min="11" max="11" width="12.26953125" bestFit="1" customWidth="1"/>
    <col min="12" max="12" width="18.54296875" bestFit="1" customWidth="1"/>
    <col min="13" max="13" width="12.26953125" bestFit="1" customWidth="1"/>
    <col min="14" max="14" width="17.26953125" bestFit="1" customWidth="1"/>
    <col min="15" max="15" width="12.26953125" bestFit="1" customWidth="1"/>
    <col min="16" max="16" width="16.7265625" bestFit="1" customWidth="1"/>
    <col min="17" max="17" width="12.26953125" bestFit="1" customWidth="1"/>
    <col min="18" max="18" width="15.7265625" bestFit="1" customWidth="1"/>
    <col min="19" max="19" width="12.26953125" bestFit="1" customWidth="1"/>
    <col min="20" max="20" width="20.1796875" bestFit="1" customWidth="1"/>
  </cols>
  <sheetData>
    <row r="2" spans="3:20" ht="15" thickBot="1" x14ac:dyDescent="0.4"/>
    <row r="3" spans="3:20" ht="16" thickBot="1" x14ac:dyDescent="0.4">
      <c r="C3" s="231" t="str">
        <f>CONCATENATE("Appendix 6: Analysis of reasons for declined claims under general insurance business for the quarter ended ",Details!$F$18)</f>
        <v>Appendix 6: Analysis of reasons for declined claims under general insurance business for the quarter ended 30th June, 2023</v>
      </c>
      <c r="D3" s="232"/>
      <c r="E3" s="232"/>
      <c r="F3" s="232"/>
      <c r="G3" s="232"/>
      <c r="H3" s="232"/>
      <c r="I3" s="232"/>
      <c r="J3" s="232"/>
      <c r="K3" s="232"/>
      <c r="L3" s="232"/>
      <c r="M3" s="232"/>
      <c r="N3" s="232"/>
      <c r="O3" s="232"/>
      <c r="P3" s="232"/>
      <c r="Q3" s="232"/>
      <c r="R3" s="232"/>
      <c r="S3" s="232"/>
      <c r="T3" s="233"/>
    </row>
    <row r="4" spans="3:20" ht="48" customHeight="1" x14ac:dyDescent="0.35">
      <c r="C4" s="234" t="s">
        <v>78</v>
      </c>
      <c r="D4" s="237" t="s">
        <v>8</v>
      </c>
      <c r="E4" s="242" t="s">
        <v>82</v>
      </c>
      <c r="F4" s="243"/>
      <c r="G4" s="244" t="s">
        <v>83</v>
      </c>
      <c r="H4" s="243"/>
      <c r="I4" s="244" t="s">
        <v>84</v>
      </c>
      <c r="J4" s="243"/>
      <c r="K4" s="244" t="s">
        <v>85</v>
      </c>
      <c r="L4" s="243"/>
      <c r="M4" s="244" t="s">
        <v>86</v>
      </c>
      <c r="N4" s="243"/>
      <c r="O4" s="244" t="s">
        <v>87</v>
      </c>
      <c r="P4" s="243"/>
      <c r="Q4" s="240" t="s">
        <v>88</v>
      </c>
      <c r="R4" s="241"/>
      <c r="S4" s="217" t="s">
        <v>89</v>
      </c>
      <c r="T4" s="227"/>
    </row>
    <row r="5" spans="3:20" ht="15.5" x14ac:dyDescent="0.35">
      <c r="C5" s="235"/>
      <c r="D5" s="238"/>
      <c r="E5" s="80" t="s">
        <v>74</v>
      </c>
      <c r="F5" s="81" t="s">
        <v>75</v>
      </c>
      <c r="G5" s="81" t="s">
        <v>74</v>
      </c>
      <c r="H5" s="81" t="s">
        <v>75</v>
      </c>
      <c r="I5" s="81" t="s">
        <v>74</v>
      </c>
      <c r="J5" s="80" t="s">
        <v>75</v>
      </c>
      <c r="K5" s="81" t="s">
        <v>74</v>
      </c>
      <c r="L5" s="80" t="s">
        <v>75</v>
      </c>
      <c r="M5" s="81" t="s">
        <v>74</v>
      </c>
      <c r="N5" s="80" t="s">
        <v>75</v>
      </c>
      <c r="O5" s="81" t="s">
        <v>74</v>
      </c>
      <c r="P5" s="80" t="s">
        <v>75</v>
      </c>
      <c r="Q5" s="81" t="s">
        <v>74</v>
      </c>
      <c r="R5" s="80" t="s">
        <v>75</v>
      </c>
      <c r="S5" s="81" t="s">
        <v>74</v>
      </c>
      <c r="T5" s="88" t="s">
        <v>75</v>
      </c>
    </row>
    <row r="6" spans="3:20" ht="16" thickBot="1" x14ac:dyDescent="0.4">
      <c r="C6" s="236"/>
      <c r="D6" s="239"/>
      <c r="E6" s="89"/>
      <c r="F6" s="90" t="s">
        <v>79</v>
      </c>
      <c r="G6" s="90"/>
      <c r="H6" s="90" t="s">
        <v>79</v>
      </c>
      <c r="I6" s="90"/>
      <c r="J6" s="90" t="s">
        <v>79</v>
      </c>
      <c r="K6" s="90"/>
      <c r="L6" s="90" t="s">
        <v>79</v>
      </c>
      <c r="M6" s="90"/>
      <c r="N6" s="90" t="s">
        <v>79</v>
      </c>
      <c r="O6" s="90"/>
      <c r="P6" s="90" t="s">
        <v>79</v>
      </c>
      <c r="Q6" s="90"/>
      <c r="R6" s="90" t="s">
        <v>79</v>
      </c>
      <c r="S6" s="91"/>
      <c r="T6" s="92" t="s">
        <v>79</v>
      </c>
    </row>
    <row r="7" spans="3:20" ht="15.5" x14ac:dyDescent="0.35">
      <c r="C7" s="86">
        <v>1</v>
      </c>
      <c r="D7" s="61" t="s">
        <v>196</v>
      </c>
      <c r="E7" s="87">
        <v>0</v>
      </c>
      <c r="F7" s="87">
        <v>0</v>
      </c>
      <c r="G7" s="87">
        <v>0</v>
      </c>
      <c r="H7" s="87">
        <v>0</v>
      </c>
      <c r="I7" s="87">
        <v>0</v>
      </c>
      <c r="J7" s="87">
        <v>0</v>
      </c>
      <c r="K7" s="87">
        <v>0</v>
      </c>
      <c r="L7" s="87">
        <v>0</v>
      </c>
      <c r="M7" s="87">
        <v>0</v>
      </c>
      <c r="N7" s="87">
        <v>0</v>
      </c>
      <c r="O7" s="87">
        <v>0</v>
      </c>
      <c r="P7" s="87">
        <v>0</v>
      </c>
      <c r="Q7" s="87">
        <v>0</v>
      </c>
      <c r="R7" s="87">
        <v>0</v>
      </c>
      <c r="S7" s="87">
        <f>E7+G7+I7+K7+M7+O7+Q7</f>
        <v>0</v>
      </c>
      <c r="T7" s="87">
        <f>F7+H7+J7+L7+N7+P7+R7</f>
        <v>0</v>
      </c>
    </row>
    <row r="8" spans="3:20" ht="15.5" x14ac:dyDescent="0.35">
      <c r="C8" s="82">
        <f>C7+1</f>
        <v>2</v>
      </c>
      <c r="D8" s="49" t="s">
        <v>197</v>
      </c>
      <c r="E8" s="87">
        <v>0</v>
      </c>
      <c r="F8" s="87">
        <v>0</v>
      </c>
      <c r="G8" s="87">
        <v>0</v>
      </c>
      <c r="H8" s="87">
        <v>0</v>
      </c>
      <c r="I8" s="87">
        <v>1</v>
      </c>
      <c r="J8" s="87">
        <v>2429503</v>
      </c>
      <c r="K8" s="87">
        <v>3</v>
      </c>
      <c r="L8" s="87">
        <v>4471600</v>
      </c>
      <c r="M8" s="87">
        <v>1</v>
      </c>
      <c r="N8" s="87">
        <v>157000</v>
      </c>
      <c r="O8" s="87">
        <v>0</v>
      </c>
      <c r="P8" s="87">
        <v>0</v>
      </c>
      <c r="Q8" s="87">
        <v>0</v>
      </c>
      <c r="R8" s="87">
        <v>0</v>
      </c>
      <c r="S8" s="87">
        <f t="shared" ref="S8:S42" si="0">E8+G8+I8+K8+M8+O8+Q8</f>
        <v>5</v>
      </c>
      <c r="T8" s="87">
        <f t="shared" ref="T8:T42" si="1">F8+H8+J8+L8+N8+P8+R8</f>
        <v>7058103</v>
      </c>
    </row>
    <row r="9" spans="3:20" ht="15.5" x14ac:dyDescent="0.35">
      <c r="C9" s="82">
        <f t="shared" ref="C9:C42" si="2">C8+1</f>
        <v>3</v>
      </c>
      <c r="D9" s="49" t="s">
        <v>198</v>
      </c>
      <c r="E9" s="87">
        <v>0</v>
      </c>
      <c r="F9" s="87">
        <v>0</v>
      </c>
      <c r="G9" s="87">
        <v>0</v>
      </c>
      <c r="H9" s="87">
        <v>0</v>
      </c>
      <c r="I9" s="87">
        <v>0</v>
      </c>
      <c r="J9" s="87">
        <v>0</v>
      </c>
      <c r="K9" s="87">
        <v>0</v>
      </c>
      <c r="L9" s="87">
        <v>0</v>
      </c>
      <c r="M9" s="87">
        <v>0</v>
      </c>
      <c r="N9" s="87">
        <v>0</v>
      </c>
      <c r="O9" s="87">
        <v>0</v>
      </c>
      <c r="P9" s="87">
        <v>0</v>
      </c>
      <c r="Q9" s="87">
        <v>0</v>
      </c>
      <c r="R9" s="87">
        <v>0</v>
      </c>
      <c r="S9" s="87">
        <f t="shared" si="0"/>
        <v>0</v>
      </c>
      <c r="T9" s="87">
        <f t="shared" si="1"/>
        <v>0</v>
      </c>
    </row>
    <row r="10" spans="3:20" ht="15.5" x14ac:dyDescent="0.35">
      <c r="C10" s="82">
        <f t="shared" si="2"/>
        <v>4</v>
      </c>
      <c r="D10" s="49" t="s">
        <v>199</v>
      </c>
      <c r="E10" s="87">
        <v>1</v>
      </c>
      <c r="F10" s="87">
        <v>481252</v>
      </c>
      <c r="G10" s="87">
        <v>0</v>
      </c>
      <c r="H10" s="87">
        <v>0</v>
      </c>
      <c r="I10" s="87">
        <v>15</v>
      </c>
      <c r="J10" s="87">
        <v>5840257</v>
      </c>
      <c r="K10" s="87">
        <v>5</v>
      </c>
      <c r="L10" s="87">
        <v>945018</v>
      </c>
      <c r="M10" s="87">
        <v>0</v>
      </c>
      <c r="N10" s="87">
        <v>0</v>
      </c>
      <c r="O10" s="87">
        <v>0</v>
      </c>
      <c r="P10" s="87">
        <v>0</v>
      </c>
      <c r="Q10" s="87">
        <v>0</v>
      </c>
      <c r="R10" s="87">
        <v>0</v>
      </c>
      <c r="S10" s="87">
        <f t="shared" si="0"/>
        <v>21</v>
      </c>
      <c r="T10" s="87">
        <f t="shared" si="1"/>
        <v>7266527</v>
      </c>
    </row>
    <row r="11" spans="3:20" ht="15.5" x14ac:dyDescent="0.35">
      <c r="C11" s="82">
        <f t="shared" si="2"/>
        <v>5</v>
      </c>
      <c r="D11" s="49" t="s">
        <v>200</v>
      </c>
      <c r="E11" s="87">
        <v>4</v>
      </c>
      <c r="F11" s="87">
        <v>74650</v>
      </c>
      <c r="G11" s="87">
        <v>4</v>
      </c>
      <c r="H11" s="87">
        <v>85880</v>
      </c>
      <c r="I11" s="87">
        <v>29</v>
      </c>
      <c r="J11" s="87">
        <v>19821469</v>
      </c>
      <c r="K11" s="87">
        <v>3</v>
      </c>
      <c r="L11" s="87">
        <v>512070</v>
      </c>
      <c r="M11" s="87">
        <v>1</v>
      </c>
      <c r="N11" s="87">
        <v>20000</v>
      </c>
      <c r="O11" s="87">
        <v>0</v>
      </c>
      <c r="P11" s="87">
        <v>0</v>
      </c>
      <c r="Q11" s="87">
        <v>0</v>
      </c>
      <c r="R11" s="87">
        <v>0</v>
      </c>
      <c r="S11" s="87">
        <f t="shared" si="0"/>
        <v>41</v>
      </c>
      <c r="T11" s="87">
        <f t="shared" si="1"/>
        <v>20514069</v>
      </c>
    </row>
    <row r="12" spans="3:20" ht="15.5" x14ac:dyDescent="0.35">
      <c r="C12" s="82">
        <f t="shared" si="2"/>
        <v>6</v>
      </c>
      <c r="D12" s="49" t="s">
        <v>125</v>
      </c>
      <c r="E12" s="87">
        <v>0</v>
      </c>
      <c r="F12" s="87">
        <v>0</v>
      </c>
      <c r="G12" s="87">
        <v>0</v>
      </c>
      <c r="H12" s="87">
        <v>0</v>
      </c>
      <c r="I12" s="87">
        <v>17</v>
      </c>
      <c r="J12" s="87">
        <v>13227353</v>
      </c>
      <c r="K12" s="87">
        <v>5</v>
      </c>
      <c r="L12" s="87">
        <v>13269999</v>
      </c>
      <c r="M12" s="87">
        <v>0</v>
      </c>
      <c r="N12" s="87">
        <v>0</v>
      </c>
      <c r="O12" s="87">
        <v>0</v>
      </c>
      <c r="P12" s="87">
        <v>0</v>
      </c>
      <c r="Q12" s="87">
        <v>0</v>
      </c>
      <c r="R12" s="87">
        <v>0</v>
      </c>
      <c r="S12" s="87">
        <f t="shared" si="0"/>
        <v>22</v>
      </c>
      <c r="T12" s="87">
        <f t="shared" si="1"/>
        <v>26497352</v>
      </c>
    </row>
    <row r="13" spans="3:20" ht="15.5" x14ac:dyDescent="0.35">
      <c r="C13" s="82">
        <f t="shared" si="2"/>
        <v>7</v>
      </c>
      <c r="D13" s="49" t="s">
        <v>201</v>
      </c>
      <c r="E13" s="87">
        <v>0</v>
      </c>
      <c r="F13" s="87">
        <v>0</v>
      </c>
      <c r="G13" s="87">
        <v>0</v>
      </c>
      <c r="H13" s="87">
        <v>0</v>
      </c>
      <c r="I13" s="87">
        <v>23</v>
      </c>
      <c r="J13" s="87">
        <v>10787415</v>
      </c>
      <c r="K13" s="87">
        <v>2</v>
      </c>
      <c r="L13" s="87">
        <v>16120295</v>
      </c>
      <c r="M13" s="87">
        <v>0</v>
      </c>
      <c r="N13" s="87">
        <v>0</v>
      </c>
      <c r="O13" s="87">
        <v>0</v>
      </c>
      <c r="P13" s="87">
        <v>0</v>
      </c>
      <c r="Q13" s="87">
        <v>0</v>
      </c>
      <c r="R13" s="87">
        <v>0</v>
      </c>
      <c r="S13" s="87">
        <f t="shared" si="0"/>
        <v>25</v>
      </c>
      <c r="T13" s="87">
        <f t="shared" si="1"/>
        <v>26907710</v>
      </c>
    </row>
    <row r="14" spans="3:20" ht="15.5" x14ac:dyDescent="0.35">
      <c r="C14" s="82">
        <f t="shared" si="2"/>
        <v>8</v>
      </c>
      <c r="D14" s="49" t="s">
        <v>202</v>
      </c>
      <c r="E14" s="87">
        <v>0</v>
      </c>
      <c r="F14" s="87">
        <v>0</v>
      </c>
      <c r="G14" s="87">
        <v>0</v>
      </c>
      <c r="H14" s="87">
        <v>0</v>
      </c>
      <c r="I14" s="87">
        <v>0</v>
      </c>
      <c r="J14" s="87">
        <v>0</v>
      </c>
      <c r="K14" s="87">
        <v>0</v>
      </c>
      <c r="L14" s="87">
        <v>0</v>
      </c>
      <c r="M14" s="87">
        <v>0</v>
      </c>
      <c r="N14" s="87">
        <v>0</v>
      </c>
      <c r="O14" s="87">
        <v>0</v>
      </c>
      <c r="P14" s="87">
        <v>0</v>
      </c>
      <c r="Q14" s="87">
        <v>0</v>
      </c>
      <c r="R14" s="87">
        <v>0</v>
      </c>
      <c r="S14" s="87">
        <f t="shared" si="0"/>
        <v>0</v>
      </c>
      <c r="T14" s="87">
        <f t="shared" si="1"/>
        <v>0</v>
      </c>
    </row>
    <row r="15" spans="3:20" ht="15.5" x14ac:dyDescent="0.35">
      <c r="C15" s="82">
        <f t="shared" si="2"/>
        <v>9</v>
      </c>
      <c r="D15" s="49" t="s">
        <v>203</v>
      </c>
      <c r="E15" s="87">
        <v>0</v>
      </c>
      <c r="F15" s="87">
        <v>0</v>
      </c>
      <c r="G15" s="87">
        <v>0</v>
      </c>
      <c r="H15" s="87">
        <v>0</v>
      </c>
      <c r="I15" s="87">
        <v>0</v>
      </c>
      <c r="J15" s="87">
        <v>0</v>
      </c>
      <c r="K15" s="87">
        <v>0</v>
      </c>
      <c r="L15" s="87">
        <v>0</v>
      </c>
      <c r="M15" s="87">
        <v>0</v>
      </c>
      <c r="N15" s="87">
        <v>0</v>
      </c>
      <c r="O15" s="87">
        <v>0</v>
      </c>
      <c r="P15" s="87">
        <v>0</v>
      </c>
      <c r="Q15" s="87">
        <v>0</v>
      </c>
      <c r="R15" s="87">
        <v>0</v>
      </c>
      <c r="S15" s="87">
        <f t="shared" si="0"/>
        <v>0</v>
      </c>
      <c r="T15" s="87">
        <f t="shared" si="1"/>
        <v>0</v>
      </c>
    </row>
    <row r="16" spans="3:20" ht="15.5" x14ac:dyDescent="0.35">
      <c r="C16" s="82">
        <f t="shared" si="2"/>
        <v>10</v>
      </c>
      <c r="D16" s="49" t="s">
        <v>204</v>
      </c>
      <c r="E16" s="87">
        <v>0</v>
      </c>
      <c r="F16" s="87">
        <v>0</v>
      </c>
      <c r="G16" s="87">
        <v>0</v>
      </c>
      <c r="H16" s="87">
        <v>0</v>
      </c>
      <c r="I16" s="87">
        <v>124</v>
      </c>
      <c r="J16" s="87">
        <v>18969163</v>
      </c>
      <c r="K16" s="87">
        <v>0</v>
      </c>
      <c r="L16" s="87">
        <v>0</v>
      </c>
      <c r="M16" s="87">
        <v>0</v>
      </c>
      <c r="N16" s="87">
        <v>0</v>
      </c>
      <c r="O16" s="87">
        <v>0</v>
      </c>
      <c r="P16" s="87">
        <v>0</v>
      </c>
      <c r="Q16" s="87">
        <v>0</v>
      </c>
      <c r="R16" s="87">
        <v>0</v>
      </c>
      <c r="S16" s="87">
        <f t="shared" si="0"/>
        <v>124</v>
      </c>
      <c r="T16" s="87">
        <f t="shared" si="1"/>
        <v>18969163</v>
      </c>
    </row>
    <row r="17" spans="3:20" ht="15.5" x14ac:dyDescent="0.35">
      <c r="C17" s="82">
        <f t="shared" si="2"/>
        <v>11</v>
      </c>
      <c r="D17" s="49" t="s">
        <v>205</v>
      </c>
      <c r="E17" s="87">
        <v>0</v>
      </c>
      <c r="F17" s="87">
        <v>0</v>
      </c>
      <c r="G17" s="87">
        <v>0</v>
      </c>
      <c r="H17" s="87">
        <v>0</v>
      </c>
      <c r="I17" s="87">
        <v>291</v>
      </c>
      <c r="J17" s="87">
        <v>35872045</v>
      </c>
      <c r="K17" s="87">
        <v>0</v>
      </c>
      <c r="L17" s="87">
        <v>0</v>
      </c>
      <c r="M17" s="87">
        <v>0</v>
      </c>
      <c r="N17" s="87">
        <v>0</v>
      </c>
      <c r="O17" s="87">
        <v>0</v>
      </c>
      <c r="P17" s="87">
        <v>0</v>
      </c>
      <c r="Q17" s="87">
        <v>0</v>
      </c>
      <c r="R17" s="87">
        <v>0</v>
      </c>
      <c r="S17" s="87">
        <f t="shared" si="0"/>
        <v>291</v>
      </c>
      <c r="T17" s="87">
        <f t="shared" si="1"/>
        <v>35872045</v>
      </c>
    </row>
    <row r="18" spans="3:20" ht="15.5" x14ac:dyDescent="0.35">
      <c r="C18" s="82">
        <f t="shared" si="2"/>
        <v>12</v>
      </c>
      <c r="D18" s="49" t="s">
        <v>206</v>
      </c>
      <c r="E18" s="87">
        <v>0</v>
      </c>
      <c r="F18" s="87">
        <v>0</v>
      </c>
      <c r="G18" s="87">
        <v>0</v>
      </c>
      <c r="H18" s="87">
        <v>0</v>
      </c>
      <c r="I18" s="87">
        <v>22</v>
      </c>
      <c r="J18" s="87">
        <v>22299277</v>
      </c>
      <c r="K18" s="87">
        <v>0</v>
      </c>
      <c r="L18" s="87">
        <v>0</v>
      </c>
      <c r="M18" s="87">
        <v>0</v>
      </c>
      <c r="N18" s="87">
        <v>0</v>
      </c>
      <c r="O18" s="87">
        <v>0</v>
      </c>
      <c r="P18" s="87">
        <v>0</v>
      </c>
      <c r="Q18" s="87">
        <v>0</v>
      </c>
      <c r="R18" s="87">
        <v>0</v>
      </c>
      <c r="S18" s="87">
        <f t="shared" si="0"/>
        <v>22</v>
      </c>
      <c r="T18" s="87">
        <f t="shared" si="1"/>
        <v>22299277</v>
      </c>
    </row>
    <row r="19" spans="3:20" ht="15.5" x14ac:dyDescent="0.35">
      <c r="C19" s="82">
        <f t="shared" si="2"/>
        <v>13</v>
      </c>
      <c r="D19" s="49" t="s">
        <v>207</v>
      </c>
      <c r="E19" s="87">
        <v>0</v>
      </c>
      <c r="F19" s="87">
        <v>0</v>
      </c>
      <c r="G19" s="87">
        <v>0</v>
      </c>
      <c r="H19" s="87">
        <v>0</v>
      </c>
      <c r="I19" s="87">
        <v>13</v>
      </c>
      <c r="J19" s="87">
        <v>6213979</v>
      </c>
      <c r="K19" s="87">
        <v>2</v>
      </c>
      <c r="L19" s="87">
        <v>3934699</v>
      </c>
      <c r="M19" s="87">
        <v>0</v>
      </c>
      <c r="N19" s="87">
        <v>0</v>
      </c>
      <c r="O19" s="87">
        <v>0</v>
      </c>
      <c r="P19" s="87">
        <v>0</v>
      </c>
      <c r="Q19" s="87">
        <v>0</v>
      </c>
      <c r="R19" s="87">
        <v>0</v>
      </c>
      <c r="S19" s="87">
        <f t="shared" si="0"/>
        <v>15</v>
      </c>
      <c r="T19" s="87">
        <f t="shared" si="1"/>
        <v>10148678</v>
      </c>
    </row>
    <row r="20" spans="3:20" ht="15.5" x14ac:dyDescent="0.35">
      <c r="C20" s="82">
        <f t="shared" si="2"/>
        <v>14</v>
      </c>
      <c r="D20" s="49" t="s">
        <v>208</v>
      </c>
      <c r="E20" s="87">
        <v>0</v>
      </c>
      <c r="F20" s="87">
        <v>0</v>
      </c>
      <c r="G20" s="87">
        <v>0</v>
      </c>
      <c r="H20" s="87">
        <v>0</v>
      </c>
      <c r="I20" s="87">
        <v>30</v>
      </c>
      <c r="J20" s="87">
        <v>6034405</v>
      </c>
      <c r="K20" s="87">
        <v>4</v>
      </c>
      <c r="L20" s="87">
        <v>1648328</v>
      </c>
      <c r="M20" s="87">
        <v>0</v>
      </c>
      <c r="N20" s="87">
        <v>0</v>
      </c>
      <c r="O20" s="87">
        <v>0</v>
      </c>
      <c r="P20" s="87">
        <v>0</v>
      </c>
      <c r="Q20" s="87">
        <v>0</v>
      </c>
      <c r="R20" s="87">
        <v>0</v>
      </c>
      <c r="S20" s="87">
        <f t="shared" si="0"/>
        <v>34</v>
      </c>
      <c r="T20" s="87">
        <f t="shared" si="1"/>
        <v>7682733</v>
      </c>
    </row>
    <row r="21" spans="3:20" ht="15.5" x14ac:dyDescent="0.35">
      <c r="C21" s="82">
        <f t="shared" si="2"/>
        <v>15</v>
      </c>
      <c r="D21" s="49" t="s">
        <v>209</v>
      </c>
      <c r="E21" s="87">
        <v>0</v>
      </c>
      <c r="F21" s="87">
        <v>0</v>
      </c>
      <c r="G21" s="87">
        <v>0</v>
      </c>
      <c r="H21" s="87">
        <v>0</v>
      </c>
      <c r="I21" s="87">
        <v>0</v>
      </c>
      <c r="J21" s="87">
        <v>0</v>
      </c>
      <c r="K21" s="87">
        <v>0</v>
      </c>
      <c r="L21" s="87">
        <v>0</v>
      </c>
      <c r="M21" s="87">
        <v>0</v>
      </c>
      <c r="N21" s="87">
        <v>0</v>
      </c>
      <c r="O21" s="87">
        <v>0</v>
      </c>
      <c r="P21" s="87">
        <v>0</v>
      </c>
      <c r="Q21" s="87">
        <v>0</v>
      </c>
      <c r="R21" s="87">
        <v>0</v>
      </c>
      <c r="S21" s="87">
        <f t="shared" si="0"/>
        <v>0</v>
      </c>
      <c r="T21" s="87">
        <f t="shared" si="1"/>
        <v>0</v>
      </c>
    </row>
    <row r="22" spans="3:20" ht="15.5" x14ac:dyDescent="0.35">
      <c r="C22" s="82">
        <f t="shared" si="2"/>
        <v>16</v>
      </c>
      <c r="D22" s="49" t="s">
        <v>210</v>
      </c>
      <c r="E22" s="87">
        <v>0</v>
      </c>
      <c r="F22" s="87">
        <v>0</v>
      </c>
      <c r="G22" s="87">
        <v>0</v>
      </c>
      <c r="H22" s="87">
        <v>0</v>
      </c>
      <c r="I22" s="87">
        <v>0</v>
      </c>
      <c r="J22" s="87">
        <v>0</v>
      </c>
      <c r="K22" s="87">
        <v>0</v>
      </c>
      <c r="L22" s="87">
        <v>0</v>
      </c>
      <c r="M22" s="87">
        <v>0</v>
      </c>
      <c r="N22" s="87">
        <v>0</v>
      </c>
      <c r="O22" s="87">
        <v>0</v>
      </c>
      <c r="P22" s="87">
        <v>0</v>
      </c>
      <c r="Q22" s="87">
        <v>0</v>
      </c>
      <c r="R22" s="87">
        <v>0</v>
      </c>
      <c r="S22" s="87">
        <f t="shared" si="0"/>
        <v>0</v>
      </c>
      <c r="T22" s="87">
        <f t="shared" si="1"/>
        <v>0</v>
      </c>
    </row>
    <row r="23" spans="3:20" ht="15.5" x14ac:dyDescent="0.35">
      <c r="C23" s="82">
        <f t="shared" si="2"/>
        <v>17</v>
      </c>
      <c r="D23" s="49" t="s">
        <v>211</v>
      </c>
      <c r="E23" s="87">
        <v>0</v>
      </c>
      <c r="F23" s="87">
        <v>0</v>
      </c>
      <c r="G23" s="87">
        <v>0</v>
      </c>
      <c r="H23" s="87">
        <v>0</v>
      </c>
      <c r="I23" s="87">
        <v>13</v>
      </c>
      <c r="J23" s="87">
        <v>19358544</v>
      </c>
      <c r="K23" s="87">
        <v>0</v>
      </c>
      <c r="L23" s="87">
        <v>0</v>
      </c>
      <c r="M23" s="87">
        <v>1</v>
      </c>
      <c r="N23" s="87">
        <v>4000000</v>
      </c>
      <c r="O23" s="87">
        <v>0</v>
      </c>
      <c r="P23" s="87">
        <v>0</v>
      </c>
      <c r="Q23" s="87">
        <v>0</v>
      </c>
      <c r="R23" s="87">
        <v>0</v>
      </c>
      <c r="S23" s="87">
        <f t="shared" si="0"/>
        <v>14</v>
      </c>
      <c r="T23" s="87">
        <f t="shared" si="1"/>
        <v>23358544</v>
      </c>
    </row>
    <row r="24" spans="3:20" ht="15.5" x14ac:dyDescent="0.35">
      <c r="C24" s="82">
        <f t="shared" si="2"/>
        <v>18</v>
      </c>
      <c r="D24" s="49" t="s">
        <v>212</v>
      </c>
      <c r="E24" s="87">
        <v>28</v>
      </c>
      <c r="F24" s="87">
        <v>1501930</v>
      </c>
      <c r="G24" s="87">
        <v>0</v>
      </c>
      <c r="H24" s="87">
        <v>0</v>
      </c>
      <c r="I24" s="87">
        <v>115</v>
      </c>
      <c r="J24" s="87">
        <v>125891390</v>
      </c>
      <c r="K24" s="87">
        <v>0</v>
      </c>
      <c r="L24" s="87">
        <v>0</v>
      </c>
      <c r="M24" s="87">
        <v>0</v>
      </c>
      <c r="N24" s="87">
        <v>0</v>
      </c>
      <c r="O24" s="87">
        <v>5</v>
      </c>
      <c r="P24" s="87">
        <v>462377</v>
      </c>
      <c r="Q24" s="87">
        <v>152</v>
      </c>
      <c r="R24" s="87">
        <v>1126063</v>
      </c>
      <c r="S24" s="87">
        <f t="shared" si="0"/>
        <v>300</v>
      </c>
      <c r="T24" s="87">
        <f t="shared" si="1"/>
        <v>128981760</v>
      </c>
    </row>
    <row r="25" spans="3:20" ht="15.5" x14ac:dyDescent="0.35">
      <c r="C25" s="82">
        <f t="shared" si="2"/>
        <v>19</v>
      </c>
      <c r="D25" s="49" t="s">
        <v>213</v>
      </c>
      <c r="E25" s="87">
        <v>247</v>
      </c>
      <c r="F25" s="87">
        <v>4040039</v>
      </c>
      <c r="G25" s="87">
        <v>0</v>
      </c>
      <c r="H25" s="87">
        <v>0</v>
      </c>
      <c r="I25" s="87">
        <v>205</v>
      </c>
      <c r="J25" s="87">
        <v>3135546</v>
      </c>
      <c r="K25" s="87">
        <v>0</v>
      </c>
      <c r="L25" s="87">
        <v>0</v>
      </c>
      <c r="M25" s="87">
        <v>4</v>
      </c>
      <c r="N25" s="87">
        <v>9029</v>
      </c>
      <c r="O25" s="87">
        <v>22</v>
      </c>
      <c r="P25" s="87">
        <v>173639</v>
      </c>
      <c r="Q25" s="87">
        <v>2048</v>
      </c>
      <c r="R25" s="87">
        <v>7891254</v>
      </c>
      <c r="S25" s="87">
        <f t="shared" si="0"/>
        <v>2526</v>
      </c>
      <c r="T25" s="87">
        <f t="shared" si="1"/>
        <v>15249507</v>
      </c>
    </row>
    <row r="26" spans="3:20" ht="15.5" x14ac:dyDescent="0.35">
      <c r="C26" s="82">
        <f t="shared" si="2"/>
        <v>20</v>
      </c>
      <c r="D26" s="49" t="s">
        <v>214</v>
      </c>
      <c r="E26" s="87">
        <v>0</v>
      </c>
      <c r="F26" s="87">
        <v>0</v>
      </c>
      <c r="G26" s="87">
        <v>0</v>
      </c>
      <c r="H26" s="87">
        <v>0</v>
      </c>
      <c r="I26" s="87">
        <v>0</v>
      </c>
      <c r="J26" s="87">
        <v>0</v>
      </c>
      <c r="K26" s="87">
        <v>0</v>
      </c>
      <c r="L26" s="87">
        <v>0</v>
      </c>
      <c r="M26" s="87">
        <v>0</v>
      </c>
      <c r="N26" s="87">
        <v>0</v>
      </c>
      <c r="O26" s="87">
        <v>0</v>
      </c>
      <c r="P26" s="87">
        <v>0</v>
      </c>
      <c r="Q26" s="87">
        <v>0</v>
      </c>
      <c r="R26" s="87">
        <v>0</v>
      </c>
      <c r="S26" s="87">
        <f t="shared" si="0"/>
        <v>0</v>
      </c>
      <c r="T26" s="87">
        <f t="shared" si="1"/>
        <v>0</v>
      </c>
    </row>
    <row r="27" spans="3:20" ht="15.5" x14ac:dyDescent="0.35">
      <c r="C27" s="82">
        <f t="shared" si="2"/>
        <v>21</v>
      </c>
      <c r="D27" s="49" t="s">
        <v>215</v>
      </c>
      <c r="E27" s="87">
        <v>0</v>
      </c>
      <c r="F27" s="87">
        <v>0</v>
      </c>
      <c r="G27" s="87">
        <v>0</v>
      </c>
      <c r="H27" s="87">
        <v>0</v>
      </c>
      <c r="I27" s="87">
        <v>4</v>
      </c>
      <c r="J27" s="87">
        <v>414113</v>
      </c>
      <c r="K27" s="87">
        <v>4</v>
      </c>
      <c r="L27" s="87">
        <v>1071104</v>
      </c>
      <c r="M27" s="87">
        <v>0</v>
      </c>
      <c r="N27" s="87">
        <v>0</v>
      </c>
      <c r="O27" s="87">
        <v>0</v>
      </c>
      <c r="P27" s="87">
        <v>0</v>
      </c>
      <c r="Q27" s="87">
        <v>0</v>
      </c>
      <c r="R27" s="87">
        <v>0</v>
      </c>
      <c r="S27" s="87">
        <f t="shared" si="0"/>
        <v>8</v>
      </c>
      <c r="T27" s="87">
        <f t="shared" si="1"/>
        <v>1485217</v>
      </c>
    </row>
    <row r="28" spans="3:20" ht="15.5" x14ac:dyDescent="0.35">
      <c r="C28" s="82">
        <f t="shared" si="2"/>
        <v>22</v>
      </c>
      <c r="D28" s="49" t="s">
        <v>216</v>
      </c>
      <c r="E28" s="87">
        <v>0</v>
      </c>
      <c r="F28" s="87">
        <v>0</v>
      </c>
      <c r="G28" s="87">
        <v>0</v>
      </c>
      <c r="H28" s="87">
        <v>0</v>
      </c>
      <c r="I28" s="87">
        <v>0</v>
      </c>
      <c r="J28" s="87">
        <v>0</v>
      </c>
      <c r="K28" s="87">
        <v>0</v>
      </c>
      <c r="L28" s="87">
        <v>0</v>
      </c>
      <c r="M28" s="87">
        <v>0</v>
      </c>
      <c r="N28" s="87">
        <v>0</v>
      </c>
      <c r="O28" s="87">
        <v>0</v>
      </c>
      <c r="P28" s="87">
        <v>0</v>
      </c>
      <c r="Q28" s="87">
        <v>0</v>
      </c>
      <c r="R28" s="87">
        <v>0</v>
      </c>
      <c r="S28" s="87">
        <f t="shared" si="0"/>
        <v>0</v>
      </c>
      <c r="T28" s="87">
        <f t="shared" si="1"/>
        <v>0</v>
      </c>
    </row>
    <row r="29" spans="3:20" ht="15.5" x14ac:dyDescent="0.35">
      <c r="C29" s="82">
        <f t="shared" si="2"/>
        <v>23</v>
      </c>
      <c r="D29" s="49" t="s">
        <v>217</v>
      </c>
      <c r="E29" s="87">
        <v>0</v>
      </c>
      <c r="F29" s="87">
        <v>0</v>
      </c>
      <c r="G29" s="87">
        <v>0</v>
      </c>
      <c r="H29" s="87">
        <v>0</v>
      </c>
      <c r="I29" s="87">
        <v>2</v>
      </c>
      <c r="J29" s="87">
        <v>471572</v>
      </c>
      <c r="K29" s="87">
        <v>1</v>
      </c>
      <c r="L29" s="87">
        <v>323408</v>
      </c>
      <c r="M29" s="87">
        <v>0</v>
      </c>
      <c r="N29" s="87">
        <v>0</v>
      </c>
      <c r="O29" s="87">
        <v>0</v>
      </c>
      <c r="P29" s="87">
        <v>0</v>
      </c>
      <c r="Q29" s="87">
        <v>0</v>
      </c>
      <c r="R29" s="87">
        <v>0</v>
      </c>
      <c r="S29" s="87">
        <f t="shared" si="0"/>
        <v>3</v>
      </c>
      <c r="T29" s="87">
        <f t="shared" si="1"/>
        <v>794980</v>
      </c>
    </row>
    <row r="30" spans="3:20" ht="15.5" x14ac:dyDescent="0.35">
      <c r="C30" s="82">
        <f t="shared" si="2"/>
        <v>24</v>
      </c>
      <c r="D30" s="49" t="s">
        <v>218</v>
      </c>
      <c r="E30" s="87">
        <v>0</v>
      </c>
      <c r="F30" s="87">
        <v>0</v>
      </c>
      <c r="G30" s="87">
        <v>0</v>
      </c>
      <c r="H30" s="87">
        <v>0</v>
      </c>
      <c r="I30" s="87">
        <v>0</v>
      </c>
      <c r="J30" s="87">
        <v>0</v>
      </c>
      <c r="K30" s="87">
        <v>0</v>
      </c>
      <c r="L30" s="87">
        <v>0</v>
      </c>
      <c r="M30" s="87">
        <v>0</v>
      </c>
      <c r="N30" s="87">
        <v>0</v>
      </c>
      <c r="O30" s="87">
        <v>0</v>
      </c>
      <c r="P30" s="87">
        <v>0</v>
      </c>
      <c r="Q30" s="87">
        <v>0</v>
      </c>
      <c r="R30" s="87">
        <v>0</v>
      </c>
      <c r="S30" s="87">
        <f t="shared" si="0"/>
        <v>0</v>
      </c>
      <c r="T30" s="87">
        <f t="shared" si="1"/>
        <v>0</v>
      </c>
    </row>
    <row r="31" spans="3:20" ht="15.5" x14ac:dyDescent="0.35">
      <c r="C31" s="82">
        <f t="shared" si="2"/>
        <v>25</v>
      </c>
      <c r="D31" s="49" t="s">
        <v>219</v>
      </c>
      <c r="E31" s="87">
        <v>6</v>
      </c>
      <c r="F31" s="87">
        <v>851920</v>
      </c>
      <c r="G31" s="87">
        <v>0</v>
      </c>
      <c r="H31" s="87">
        <v>0</v>
      </c>
      <c r="I31" s="87">
        <v>22</v>
      </c>
      <c r="J31" s="87">
        <v>11017487</v>
      </c>
      <c r="K31" s="87">
        <v>12</v>
      </c>
      <c r="L31" s="87">
        <v>10198400</v>
      </c>
      <c r="M31" s="87">
        <v>0</v>
      </c>
      <c r="N31" s="87">
        <v>0</v>
      </c>
      <c r="O31" s="87">
        <v>0</v>
      </c>
      <c r="P31" s="87">
        <v>0</v>
      </c>
      <c r="Q31" s="87">
        <v>0</v>
      </c>
      <c r="R31" s="87">
        <v>0</v>
      </c>
      <c r="S31" s="87">
        <f t="shared" si="0"/>
        <v>40</v>
      </c>
      <c r="T31" s="87">
        <f t="shared" si="1"/>
        <v>22067807</v>
      </c>
    </row>
    <row r="32" spans="3:20" ht="15.5" x14ac:dyDescent="0.35">
      <c r="C32" s="82">
        <f t="shared" si="2"/>
        <v>26</v>
      </c>
      <c r="D32" s="49" t="s">
        <v>146</v>
      </c>
      <c r="E32" s="87">
        <v>12</v>
      </c>
      <c r="F32" s="87">
        <v>1499070</v>
      </c>
      <c r="G32" s="87">
        <v>0</v>
      </c>
      <c r="H32" s="87">
        <v>0</v>
      </c>
      <c r="I32" s="87">
        <v>19</v>
      </c>
      <c r="J32" s="87">
        <v>22981925</v>
      </c>
      <c r="K32" s="87">
        <v>5</v>
      </c>
      <c r="L32" s="87">
        <v>3619736</v>
      </c>
      <c r="M32" s="87">
        <v>4</v>
      </c>
      <c r="N32" s="87">
        <v>220000</v>
      </c>
      <c r="O32" s="87">
        <v>1</v>
      </c>
      <c r="P32" s="87">
        <v>78200</v>
      </c>
      <c r="Q32" s="87">
        <v>0</v>
      </c>
      <c r="R32" s="87">
        <v>0</v>
      </c>
      <c r="S32" s="87">
        <f t="shared" si="0"/>
        <v>41</v>
      </c>
      <c r="T32" s="87">
        <f t="shared" si="1"/>
        <v>28398931</v>
      </c>
    </row>
    <row r="33" spans="3:20" ht="15.5" x14ac:dyDescent="0.35">
      <c r="C33" s="82">
        <f t="shared" si="2"/>
        <v>27</v>
      </c>
      <c r="D33" s="49" t="s">
        <v>220</v>
      </c>
      <c r="E33" s="87">
        <v>0</v>
      </c>
      <c r="F33" s="87">
        <v>0</v>
      </c>
      <c r="G33" s="87">
        <v>0</v>
      </c>
      <c r="H33" s="87">
        <v>0</v>
      </c>
      <c r="I33" s="87">
        <v>1</v>
      </c>
      <c r="J33" s="87">
        <v>500000</v>
      </c>
      <c r="K33" s="87">
        <v>0</v>
      </c>
      <c r="L33" s="87">
        <v>0</v>
      </c>
      <c r="M33" s="87">
        <v>0</v>
      </c>
      <c r="N33" s="87">
        <v>0</v>
      </c>
      <c r="O33" s="87">
        <v>0</v>
      </c>
      <c r="P33" s="87">
        <v>0</v>
      </c>
      <c r="Q33" s="87">
        <v>0</v>
      </c>
      <c r="R33" s="87">
        <v>0</v>
      </c>
      <c r="S33" s="87">
        <f t="shared" si="0"/>
        <v>1</v>
      </c>
      <c r="T33" s="87">
        <f t="shared" si="1"/>
        <v>500000</v>
      </c>
    </row>
    <row r="34" spans="3:20" ht="15.5" x14ac:dyDescent="0.35">
      <c r="C34" s="82">
        <f t="shared" si="2"/>
        <v>28</v>
      </c>
      <c r="D34" s="49" t="s">
        <v>221</v>
      </c>
      <c r="E34" s="87">
        <v>0</v>
      </c>
      <c r="F34" s="87">
        <v>0</v>
      </c>
      <c r="G34" s="87">
        <v>0</v>
      </c>
      <c r="H34" s="87">
        <v>0</v>
      </c>
      <c r="I34" s="87">
        <v>10</v>
      </c>
      <c r="J34" s="87">
        <v>4495672</v>
      </c>
      <c r="K34" s="87">
        <v>16</v>
      </c>
      <c r="L34" s="87">
        <v>23845601</v>
      </c>
      <c r="M34" s="87">
        <v>0</v>
      </c>
      <c r="N34" s="87">
        <v>0</v>
      </c>
      <c r="O34" s="87">
        <v>0</v>
      </c>
      <c r="P34" s="87">
        <v>0</v>
      </c>
      <c r="Q34" s="87">
        <v>0</v>
      </c>
      <c r="R34" s="87">
        <v>0</v>
      </c>
      <c r="S34" s="87">
        <f t="shared" si="0"/>
        <v>26</v>
      </c>
      <c r="T34" s="87">
        <f t="shared" si="1"/>
        <v>28341273</v>
      </c>
    </row>
    <row r="35" spans="3:20" ht="15.5" x14ac:dyDescent="0.35">
      <c r="C35" s="82">
        <f t="shared" si="2"/>
        <v>29</v>
      </c>
      <c r="D35" s="49" t="s">
        <v>222</v>
      </c>
      <c r="E35" s="87">
        <v>0</v>
      </c>
      <c r="F35" s="87">
        <v>0</v>
      </c>
      <c r="G35" s="87">
        <v>0</v>
      </c>
      <c r="H35" s="87">
        <v>0</v>
      </c>
      <c r="I35" s="87">
        <v>1</v>
      </c>
      <c r="J35" s="87">
        <v>520000</v>
      </c>
      <c r="K35" s="87">
        <v>0</v>
      </c>
      <c r="L35" s="87">
        <v>0</v>
      </c>
      <c r="M35" s="87">
        <v>0</v>
      </c>
      <c r="N35" s="87">
        <v>0</v>
      </c>
      <c r="O35" s="87">
        <v>0</v>
      </c>
      <c r="P35" s="87">
        <v>0</v>
      </c>
      <c r="Q35" s="87">
        <v>0</v>
      </c>
      <c r="R35" s="87">
        <v>0</v>
      </c>
      <c r="S35" s="87">
        <f t="shared" si="0"/>
        <v>1</v>
      </c>
      <c r="T35" s="87">
        <f t="shared" si="1"/>
        <v>520000</v>
      </c>
    </row>
    <row r="36" spans="3:20" ht="15.5" x14ac:dyDescent="0.35">
      <c r="C36" s="82">
        <f t="shared" si="2"/>
        <v>30</v>
      </c>
      <c r="D36" s="49" t="s">
        <v>150</v>
      </c>
      <c r="E36" s="87">
        <v>0</v>
      </c>
      <c r="F36" s="87">
        <v>0</v>
      </c>
      <c r="G36" s="87">
        <v>0</v>
      </c>
      <c r="H36" s="87">
        <v>0</v>
      </c>
      <c r="I36" s="87">
        <v>0</v>
      </c>
      <c r="J36" s="87">
        <v>0</v>
      </c>
      <c r="K36" s="87">
        <v>0</v>
      </c>
      <c r="L36" s="87">
        <v>0</v>
      </c>
      <c r="M36" s="87">
        <v>0</v>
      </c>
      <c r="N36" s="87">
        <v>0</v>
      </c>
      <c r="O36" s="87">
        <v>0</v>
      </c>
      <c r="P36" s="87">
        <v>0</v>
      </c>
      <c r="Q36" s="87">
        <v>0</v>
      </c>
      <c r="R36" s="87">
        <v>0</v>
      </c>
      <c r="S36" s="87">
        <f t="shared" si="0"/>
        <v>0</v>
      </c>
      <c r="T36" s="87">
        <f t="shared" si="1"/>
        <v>0</v>
      </c>
    </row>
    <row r="37" spans="3:20" ht="15.5" x14ac:dyDescent="0.35">
      <c r="C37" s="82">
        <f t="shared" si="2"/>
        <v>31</v>
      </c>
      <c r="D37" s="49" t="s">
        <v>223</v>
      </c>
      <c r="E37" s="87">
        <v>0</v>
      </c>
      <c r="F37" s="87">
        <v>0</v>
      </c>
      <c r="G37" s="87">
        <v>0</v>
      </c>
      <c r="H37" s="87">
        <v>0</v>
      </c>
      <c r="I37" s="87">
        <v>2</v>
      </c>
      <c r="J37" s="87">
        <v>1600000</v>
      </c>
      <c r="K37" s="87">
        <v>7</v>
      </c>
      <c r="L37" s="87">
        <v>7006000</v>
      </c>
      <c r="M37" s="87">
        <v>2</v>
      </c>
      <c r="N37" s="87">
        <v>3200000</v>
      </c>
      <c r="O37" s="87">
        <v>1</v>
      </c>
      <c r="P37" s="87">
        <v>1568750</v>
      </c>
      <c r="Q37" s="87">
        <v>0</v>
      </c>
      <c r="R37" s="87">
        <v>0</v>
      </c>
      <c r="S37" s="87">
        <f t="shared" si="0"/>
        <v>12</v>
      </c>
      <c r="T37" s="87">
        <f t="shared" si="1"/>
        <v>13374750</v>
      </c>
    </row>
    <row r="38" spans="3:20" ht="15.5" x14ac:dyDescent="0.35">
      <c r="C38" s="82">
        <f t="shared" si="2"/>
        <v>32</v>
      </c>
      <c r="D38" s="49" t="s">
        <v>224</v>
      </c>
      <c r="E38" s="87">
        <v>1</v>
      </c>
      <c r="F38" s="87">
        <v>1998894</v>
      </c>
      <c r="G38" s="87">
        <v>0</v>
      </c>
      <c r="H38" s="87">
        <v>0</v>
      </c>
      <c r="I38" s="87">
        <v>0</v>
      </c>
      <c r="J38" s="87">
        <v>0</v>
      </c>
      <c r="K38" s="87">
        <v>0</v>
      </c>
      <c r="L38" s="87">
        <v>0</v>
      </c>
      <c r="M38" s="87">
        <v>0</v>
      </c>
      <c r="N38" s="87">
        <v>0</v>
      </c>
      <c r="O38" s="87">
        <v>0</v>
      </c>
      <c r="P38" s="87">
        <v>0</v>
      </c>
      <c r="Q38" s="87">
        <v>0</v>
      </c>
      <c r="R38" s="87">
        <v>0</v>
      </c>
      <c r="S38" s="87">
        <f t="shared" si="0"/>
        <v>1</v>
      </c>
      <c r="T38" s="87">
        <f t="shared" si="1"/>
        <v>1998894</v>
      </c>
    </row>
    <row r="39" spans="3:20" ht="15.5" x14ac:dyDescent="0.35">
      <c r="C39" s="82">
        <f t="shared" si="2"/>
        <v>33</v>
      </c>
      <c r="D39" s="49" t="s">
        <v>225</v>
      </c>
      <c r="E39" s="87">
        <v>0</v>
      </c>
      <c r="F39" s="87">
        <v>0</v>
      </c>
      <c r="G39" s="87">
        <v>0</v>
      </c>
      <c r="H39" s="87">
        <v>0</v>
      </c>
      <c r="I39" s="87">
        <v>2</v>
      </c>
      <c r="J39" s="87">
        <v>2015420</v>
      </c>
      <c r="K39" s="87">
        <v>4</v>
      </c>
      <c r="L39" s="87">
        <v>971186</v>
      </c>
      <c r="M39" s="87">
        <v>1</v>
      </c>
      <c r="N39" s="87">
        <v>3820570</v>
      </c>
      <c r="O39" s="87">
        <v>0</v>
      </c>
      <c r="P39" s="87">
        <v>0</v>
      </c>
      <c r="Q39" s="87">
        <v>0</v>
      </c>
      <c r="R39" s="87">
        <v>0</v>
      </c>
      <c r="S39" s="87">
        <f t="shared" si="0"/>
        <v>7</v>
      </c>
      <c r="T39" s="87">
        <f t="shared" si="1"/>
        <v>6807176</v>
      </c>
    </row>
    <row r="40" spans="3:20" ht="15.5" x14ac:dyDescent="0.35">
      <c r="C40" s="82">
        <f t="shared" si="2"/>
        <v>34</v>
      </c>
      <c r="D40" s="49" t="s">
        <v>226</v>
      </c>
      <c r="E40" s="87">
        <v>3</v>
      </c>
      <c r="F40" s="87">
        <v>615355</v>
      </c>
      <c r="G40" s="87">
        <v>0</v>
      </c>
      <c r="H40" s="87">
        <v>0</v>
      </c>
      <c r="I40" s="87">
        <v>1</v>
      </c>
      <c r="J40" s="87">
        <v>1282219</v>
      </c>
      <c r="K40" s="87">
        <v>0</v>
      </c>
      <c r="L40" s="87">
        <v>0</v>
      </c>
      <c r="M40" s="87">
        <v>0</v>
      </c>
      <c r="N40" s="87">
        <v>0</v>
      </c>
      <c r="O40" s="87">
        <v>0</v>
      </c>
      <c r="P40" s="87">
        <v>0</v>
      </c>
      <c r="Q40" s="87">
        <v>0</v>
      </c>
      <c r="R40" s="87">
        <v>0</v>
      </c>
      <c r="S40" s="87">
        <f t="shared" si="0"/>
        <v>4</v>
      </c>
      <c r="T40" s="87">
        <f t="shared" si="1"/>
        <v>1897574</v>
      </c>
    </row>
    <row r="41" spans="3:20" ht="15.5" x14ac:dyDescent="0.35">
      <c r="C41" s="82">
        <f t="shared" si="2"/>
        <v>35</v>
      </c>
      <c r="D41" s="49" t="s">
        <v>227</v>
      </c>
      <c r="E41" s="87">
        <v>0</v>
      </c>
      <c r="F41" s="87">
        <v>0</v>
      </c>
      <c r="G41" s="87">
        <v>0</v>
      </c>
      <c r="H41" s="87">
        <v>0</v>
      </c>
      <c r="I41" s="87">
        <v>0</v>
      </c>
      <c r="J41" s="87">
        <v>0</v>
      </c>
      <c r="K41" s="87">
        <v>0</v>
      </c>
      <c r="L41" s="87">
        <v>0</v>
      </c>
      <c r="M41" s="87">
        <v>0</v>
      </c>
      <c r="N41" s="87">
        <v>0</v>
      </c>
      <c r="O41" s="87">
        <v>0</v>
      </c>
      <c r="P41" s="87">
        <v>0</v>
      </c>
      <c r="Q41" s="87">
        <v>0</v>
      </c>
      <c r="R41" s="87">
        <v>0</v>
      </c>
      <c r="S41" s="87">
        <f t="shared" si="0"/>
        <v>0</v>
      </c>
      <c r="T41" s="87">
        <f t="shared" si="1"/>
        <v>0</v>
      </c>
    </row>
    <row r="42" spans="3:20" ht="15.5" x14ac:dyDescent="0.35">
      <c r="C42" s="82">
        <f t="shared" si="2"/>
        <v>36</v>
      </c>
      <c r="D42" s="49" t="s">
        <v>228</v>
      </c>
      <c r="E42" s="87">
        <v>0</v>
      </c>
      <c r="F42" s="87">
        <v>0</v>
      </c>
      <c r="G42" s="87">
        <v>0</v>
      </c>
      <c r="H42" s="87">
        <v>0</v>
      </c>
      <c r="I42" s="87">
        <v>0</v>
      </c>
      <c r="J42" s="87">
        <v>0</v>
      </c>
      <c r="K42" s="87">
        <v>0</v>
      </c>
      <c r="L42" s="87">
        <v>0</v>
      </c>
      <c r="M42" s="87">
        <v>0</v>
      </c>
      <c r="N42" s="87">
        <v>0</v>
      </c>
      <c r="O42" s="87">
        <v>0</v>
      </c>
      <c r="P42" s="87">
        <v>0</v>
      </c>
      <c r="Q42" s="87">
        <v>0</v>
      </c>
      <c r="R42" s="87">
        <v>0</v>
      </c>
      <c r="S42" s="87">
        <f t="shared" si="0"/>
        <v>0</v>
      </c>
      <c r="T42" s="87">
        <f t="shared" si="1"/>
        <v>0</v>
      </c>
    </row>
    <row r="43" spans="3:20" ht="15.5" x14ac:dyDescent="0.35">
      <c r="C43" s="84"/>
      <c r="D43" s="83" t="s">
        <v>90</v>
      </c>
      <c r="E43" s="85">
        <f t="shared" ref="E43:R43" si="3">SUM(E7:E42)</f>
        <v>302</v>
      </c>
      <c r="F43" s="85">
        <f t="shared" si="3"/>
        <v>11063110</v>
      </c>
      <c r="G43" s="85">
        <f t="shared" si="3"/>
        <v>4</v>
      </c>
      <c r="H43" s="85">
        <f t="shared" si="3"/>
        <v>85880</v>
      </c>
      <c r="I43" s="85">
        <f t="shared" si="3"/>
        <v>962</v>
      </c>
      <c r="J43" s="85">
        <f t="shared" si="3"/>
        <v>335178754</v>
      </c>
      <c r="K43" s="85">
        <f t="shared" si="3"/>
        <v>73</v>
      </c>
      <c r="L43" s="85">
        <f t="shared" si="3"/>
        <v>87937444</v>
      </c>
      <c r="M43" s="85">
        <f t="shared" si="3"/>
        <v>14</v>
      </c>
      <c r="N43" s="85">
        <f t="shared" si="3"/>
        <v>11426599</v>
      </c>
      <c r="O43" s="85">
        <f t="shared" si="3"/>
        <v>29</v>
      </c>
      <c r="P43" s="85">
        <f t="shared" si="3"/>
        <v>2282966</v>
      </c>
      <c r="Q43" s="85">
        <f t="shared" si="3"/>
        <v>2200</v>
      </c>
      <c r="R43" s="85">
        <f t="shared" si="3"/>
        <v>9017317</v>
      </c>
      <c r="S43" s="85">
        <f t="shared" ref="S43:T43" si="4">E43+G43+I43+K43+M43+O43+Q43</f>
        <v>3584</v>
      </c>
      <c r="T43" s="85">
        <f t="shared" si="4"/>
        <v>456992070</v>
      </c>
    </row>
    <row r="44" spans="3:20" x14ac:dyDescent="0.35">
      <c r="S44" s="79"/>
      <c r="T44" s="79"/>
    </row>
    <row r="45" spans="3:20" x14ac:dyDescent="0.35">
      <c r="S45" s="79"/>
    </row>
    <row r="49" spans="7:7" x14ac:dyDescent="0.35">
      <c r="G49" t="s">
        <v>73</v>
      </c>
    </row>
  </sheetData>
  <mergeCells count="11">
    <mergeCell ref="S4:T4"/>
    <mergeCell ref="C3:T3"/>
    <mergeCell ref="C4:C6"/>
    <mergeCell ref="D4:D6"/>
    <mergeCell ref="Q4:R4"/>
    <mergeCell ref="E4:F4"/>
    <mergeCell ref="G4:H4"/>
    <mergeCell ref="I4:J4"/>
    <mergeCell ref="K4:L4"/>
    <mergeCell ref="M4:N4"/>
    <mergeCell ref="O4:P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C2:T37"/>
  <sheetViews>
    <sheetView zoomScale="70" zoomScaleNormal="70" workbookViewId="0">
      <selection activeCell="I39" sqref="I39"/>
    </sheetView>
  </sheetViews>
  <sheetFormatPr defaultRowHeight="14.5" x14ac:dyDescent="0.35"/>
  <cols>
    <col min="3" max="3" width="6.26953125" bestFit="1" customWidth="1"/>
    <col min="4" max="4" width="47.7265625" bestFit="1" customWidth="1"/>
    <col min="5" max="5" width="10.7265625" bestFit="1" customWidth="1"/>
    <col min="6" max="6" width="12.54296875" bestFit="1" customWidth="1"/>
    <col min="7" max="7" width="10.7265625" bestFit="1" customWidth="1"/>
    <col min="8" max="8" width="12.81640625" bestFit="1" customWidth="1"/>
    <col min="9" max="9" width="10.7265625" bestFit="1" customWidth="1"/>
    <col min="10" max="10" width="16.7265625" bestFit="1" customWidth="1"/>
    <col min="11" max="11" width="10.7265625" bestFit="1" customWidth="1"/>
    <col min="12" max="12" width="15.26953125" bestFit="1" customWidth="1"/>
    <col min="13" max="13" width="10.7265625" bestFit="1" customWidth="1"/>
    <col min="14" max="14" width="15" bestFit="1" customWidth="1"/>
    <col min="15" max="15" width="10.7265625" bestFit="1" customWidth="1"/>
    <col min="16" max="16" width="15" bestFit="1" customWidth="1"/>
    <col min="17" max="17" width="10.7265625" bestFit="1" customWidth="1"/>
    <col min="18" max="18" width="11" bestFit="1" customWidth="1"/>
    <col min="19" max="19" width="10.7265625" bestFit="1" customWidth="1"/>
    <col min="20" max="20" width="18.54296875" bestFit="1" customWidth="1"/>
  </cols>
  <sheetData>
    <row r="2" spans="3:20" ht="15" thickBot="1" x14ac:dyDescent="0.4"/>
    <row r="3" spans="3:20" ht="15.5" x14ac:dyDescent="0.35">
      <c r="C3" s="231" t="str">
        <f>CONCATENATE("Appendix 7: Analysis of reasons for declined claims under long-term insurance business for the quarter ended ",Details!$F$18)</f>
        <v>Appendix 7: Analysis of reasons for declined claims under long-term insurance business for the quarter ended 30th June, 2023</v>
      </c>
      <c r="D3" s="232"/>
      <c r="E3" s="232"/>
      <c r="F3" s="232"/>
      <c r="G3" s="232"/>
      <c r="H3" s="232"/>
      <c r="I3" s="232"/>
      <c r="J3" s="232"/>
      <c r="K3" s="232"/>
      <c r="L3" s="232"/>
      <c r="M3" s="232"/>
      <c r="N3" s="232"/>
      <c r="O3" s="232"/>
      <c r="P3" s="232"/>
      <c r="Q3" s="232"/>
      <c r="R3" s="232"/>
      <c r="S3" s="232"/>
      <c r="T3" s="233"/>
    </row>
    <row r="4" spans="3:20" ht="50.15" customHeight="1" x14ac:dyDescent="0.35">
      <c r="C4" s="247" t="s">
        <v>78</v>
      </c>
      <c r="D4" s="248" t="s">
        <v>8</v>
      </c>
      <c r="E4" s="245" t="s">
        <v>82</v>
      </c>
      <c r="F4" s="245"/>
      <c r="G4" s="245" t="s">
        <v>83</v>
      </c>
      <c r="H4" s="245"/>
      <c r="I4" s="245" t="s">
        <v>84</v>
      </c>
      <c r="J4" s="245"/>
      <c r="K4" s="245" t="s">
        <v>85</v>
      </c>
      <c r="L4" s="245"/>
      <c r="M4" s="245" t="s">
        <v>86</v>
      </c>
      <c r="N4" s="245"/>
      <c r="O4" s="245" t="s">
        <v>87</v>
      </c>
      <c r="P4" s="245"/>
      <c r="Q4" s="245" t="s">
        <v>88</v>
      </c>
      <c r="R4" s="245"/>
      <c r="S4" s="245" t="s">
        <v>89</v>
      </c>
      <c r="T4" s="246"/>
    </row>
    <row r="5" spans="3:20" ht="15.5" x14ac:dyDescent="0.35">
      <c r="C5" s="225"/>
      <c r="D5" s="249"/>
      <c r="E5" s="48" t="s">
        <v>74</v>
      </c>
      <c r="F5" s="48" t="s">
        <v>75</v>
      </c>
      <c r="G5" s="48" t="s">
        <v>74</v>
      </c>
      <c r="H5" s="48" t="s">
        <v>75</v>
      </c>
      <c r="I5" s="48" t="s">
        <v>74</v>
      </c>
      <c r="J5" s="48" t="s">
        <v>75</v>
      </c>
      <c r="K5" s="48" t="s">
        <v>74</v>
      </c>
      <c r="L5" s="48" t="s">
        <v>75</v>
      </c>
      <c r="M5" s="48" t="s">
        <v>74</v>
      </c>
      <c r="N5" s="48" t="s">
        <v>75</v>
      </c>
      <c r="O5" s="48" t="s">
        <v>74</v>
      </c>
      <c r="P5" s="48" t="s">
        <v>75</v>
      </c>
      <c r="Q5" s="48" t="s">
        <v>74</v>
      </c>
      <c r="R5" s="48" t="s">
        <v>75</v>
      </c>
      <c r="S5" s="48" t="s">
        <v>74</v>
      </c>
      <c r="T5" s="88" t="s">
        <v>75</v>
      </c>
    </row>
    <row r="6" spans="3:20" ht="16" thickBot="1" x14ac:dyDescent="0.4">
      <c r="C6" s="226"/>
      <c r="D6" s="250"/>
      <c r="E6" s="91"/>
      <c r="F6" s="91" t="s">
        <v>79</v>
      </c>
      <c r="G6" s="91"/>
      <c r="H6" s="91" t="s">
        <v>79</v>
      </c>
      <c r="I6" s="91"/>
      <c r="J6" s="91" t="s">
        <v>79</v>
      </c>
      <c r="K6" s="91"/>
      <c r="L6" s="91" t="s">
        <v>79</v>
      </c>
      <c r="M6" s="91"/>
      <c r="N6" s="91" t="s">
        <v>79</v>
      </c>
      <c r="O6" s="91"/>
      <c r="P6" s="91" t="s">
        <v>79</v>
      </c>
      <c r="Q6" s="91"/>
      <c r="R6" s="91" t="s">
        <v>79</v>
      </c>
      <c r="S6" s="91"/>
      <c r="T6" s="92" t="s">
        <v>79</v>
      </c>
    </row>
    <row r="7" spans="3:20" ht="15.5" x14ac:dyDescent="0.35">
      <c r="C7" s="82">
        <v>1</v>
      </c>
      <c r="D7" s="49" t="s">
        <v>229</v>
      </c>
      <c r="E7" s="49">
        <v>0</v>
      </c>
      <c r="F7" s="49">
        <v>0</v>
      </c>
      <c r="G7" s="49">
        <v>0</v>
      </c>
      <c r="H7" s="49">
        <v>0</v>
      </c>
      <c r="I7" s="49">
        <v>0</v>
      </c>
      <c r="J7" s="49">
        <v>0</v>
      </c>
      <c r="K7" s="49">
        <v>0</v>
      </c>
      <c r="L7" s="49">
        <v>0</v>
      </c>
      <c r="M7" s="49">
        <v>0</v>
      </c>
      <c r="N7" s="49">
        <v>0</v>
      </c>
      <c r="O7" s="49">
        <v>0</v>
      </c>
      <c r="P7" s="49">
        <v>0</v>
      </c>
      <c r="Q7" s="49">
        <v>0</v>
      </c>
      <c r="R7" s="49">
        <v>0</v>
      </c>
      <c r="S7" s="49">
        <f>E7+G7+I7+K7+M7+O7+Q7</f>
        <v>0</v>
      </c>
      <c r="T7" s="49">
        <f>F7+H7+J7+L7+N7+P7+R7</f>
        <v>0</v>
      </c>
    </row>
    <row r="8" spans="3:20" ht="15.5" x14ac:dyDescent="0.35">
      <c r="C8" s="82">
        <f>C7+1</f>
        <v>2</v>
      </c>
      <c r="D8" s="49" t="s">
        <v>230</v>
      </c>
      <c r="E8" s="49">
        <v>0</v>
      </c>
      <c r="F8" s="49">
        <v>0</v>
      </c>
      <c r="G8" s="49">
        <v>0</v>
      </c>
      <c r="H8" s="49">
        <v>0</v>
      </c>
      <c r="I8" s="49">
        <v>0</v>
      </c>
      <c r="J8" s="49">
        <v>0</v>
      </c>
      <c r="K8" s="49">
        <v>0</v>
      </c>
      <c r="L8" s="49">
        <v>0</v>
      </c>
      <c r="M8" s="49">
        <v>0</v>
      </c>
      <c r="N8" s="49">
        <v>0</v>
      </c>
      <c r="O8" s="49">
        <v>0</v>
      </c>
      <c r="P8" s="49">
        <v>0</v>
      </c>
      <c r="Q8" s="49">
        <v>0</v>
      </c>
      <c r="R8" s="49">
        <v>0</v>
      </c>
      <c r="S8" s="49">
        <f t="shared" ref="S8:S31" si="0">E8+G8+I8+K8+M8+O8+Q8</f>
        <v>0</v>
      </c>
      <c r="T8" s="49">
        <f t="shared" ref="T8:T31" si="1">F8+H8+J8+L8+N8+P8+R8</f>
        <v>0</v>
      </c>
    </row>
    <row r="9" spans="3:20" ht="15.5" x14ac:dyDescent="0.35">
      <c r="C9" s="82">
        <f t="shared" ref="C9:C31" si="2">C8+1</f>
        <v>3</v>
      </c>
      <c r="D9" s="49" t="s">
        <v>231</v>
      </c>
      <c r="E9" s="49">
        <v>0</v>
      </c>
      <c r="F9" s="49">
        <v>0</v>
      </c>
      <c r="G9" s="49">
        <v>0</v>
      </c>
      <c r="H9" s="49">
        <v>0</v>
      </c>
      <c r="I9" s="49">
        <v>0</v>
      </c>
      <c r="J9" s="49">
        <v>0</v>
      </c>
      <c r="K9" s="49">
        <v>0</v>
      </c>
      <c r="L9" s="49">
        <v>0</v>
      </c>
      <c r="M9" s="49">
        <v>0</v>
      </c>
      <c r="N9" s="49">
        <v>0</v>
      </c>
      <c r="O9" s="49">
        <v>0</v>
      </c>
      <c r="P9" s="49">
        <v>0</v>
      </c>
      <c r="Q9" s="49">
        <v>0</v>
      </c>
      <c r="R9" s="49">
        <v>0</v>
      </c>
      <c r="S9" s="49">
        <f t="shared" si="0"/>
        <v>0</v>
      </c>
      <c r="T9" s="49">
        <f t="shared" si="1"/>
        <v>0</v>
      </c>
    </row>
    <row r="10" spans="3:20" ht="15.5" x14ac:dyDescent="0.35">
      <c r="C10" s="82">
        <f t="shared" si="2"/>
        <v>4</v>
      </c>
      <c r="D10" s="49" t="s">
        <v>176</v>
      </c>
      <c r="E10" s="49">
        <v>0</v>
      </c>
      <c r="F10" s="49">
        <v>0</v>
      </c>
      <c r="G10" s="49">
        <v>0</v>
      </c>
      <c r="H10" s="49">
        <v>0</v>
      </c>
      <c r="I10" s="49">
        <v>3</v>
      </c>
      <c r="J10" s="49">
        <v>11131200</v>
      </c>
      <c r="K10" s="49">
        <v>0</v>
      </c>
      <c r="L10" s="49">
        <v>0</v>
      </c>
      <c r="M10" s="49">
        <v>0</v>
      </c>
      <c r="N10" s="49">
        <v>0</v>
      </c>
      <c r="O10" s="49">
        <v>0</v>
      </c>
      <c r="P10" s="49">
        <v>0</v>
      </c>
      <c r="Q10" s="49">
        <v>0</v>
      </c>
      <c r="R10" s="49">
        <v>0</v>
      </c>
      <c r="S10" s="49">
        <f t="shared" si="0"/>
        <v>3</v>
      </c>
      <c r="T10" s="49">
        <f t="shared" si="1"/>
        <v>11131200</v>
      </c>
    </row>
    <row r="11" spans="3:20" ht="15.5" x14ac:dyDescent="0.35">
      <c r="C11" s="82">
        <f t="shared" si="2"/>
        <v>5</v>
      </c>
      <c r="D11" s="49" t="s">
        <v>232</v>
      </c>
      <c r="E11" s="49">
        <v>0</v>
      </c>
      <c r="F11" s="49">
        <v>0</v>
      </c>
      <c r="G11" s="49">
        <v>0</v>
      </c>
      <c r="H11" s="49">
        <v>0</v>
      </c>
      <c r="I11" s="49">
        <v>3</v>
      </c>
      <c r="J11" s="49">
        <v>522000</v>
      </c>
      <c r="K11" s="49">
        <v>2</v>
      </c>
      <c r="L11" s="49">
        <v>232695</v>
      </c>
      <c r="M11" s="49">
        <v>0</v>
      </c>
      <c r="N11" s="49">
        <v>0</v>
      </c>
      <c r="O11" s="49">
        <v>0</v>
      </c>
      <c r="P11" s="49">
        <v>0</v>
      </c>
      <c r="Q11" s="49">
        <v>0</v>
      </c>
      <c r="R11" s="49">
        <v>0</v>
      </c>
      <c r="S11" s="49">
        <f t="shared" si="0"/>
        <v>5</v>
      </c>
      <c r="T11" s="49">
        <f t="shared" si="1"/>
        <v>754695</v>
      </c>
    </row>
    <row r="12" spans="3:20" ht="15.5" x14ac:dyDescent="0.35">
      <c r="C12" s="82">
        <f t="shared" si="2"/>
        <v>6</v>
      </c>
      <c r="D12" s="49" t="s">
        <v>233</v>
      </c>
      <c r="E12" s="49">
        <v>0</v>
      </c>
      <c r="F12" s="49">
        <v>0</v>
      </c>
      <c r="G12" s="49">
        <v>0</v>
      </c>
      <c r="H12" s="49">
        <v>0</v>
      </c>
      <c r="I12" s="49">
        <v>13</v>
      </c>
      <c r="J12" s="49">
        <v>2992386</v>
      </c>
      <c r="K12" s="49">
        <v>0</v>
      </c>
      <c r="L12" s="49">
        <v>0</v>
      </c>
      <c r="M12" s="49">
        <v>1</v>
      </c>
      <c r="N12" s="49">
        <v>22135</v>
      </c>
      <c r="O12" s="49">
        <v>1</v>
      </c>
      <c r="P12" s="49">
        <v>199500</v>
      </c>
      <c r="Q12" s="49">
        <v>0</v>
      </c>
      <c r="R12" s="49">
        <v>0</v>
      </c>
      <c r="S12" s="49">
        <f t="shared" si="0"/>
        <v>15</v>
      </c>
      <c r="T12" s="49">
        <f t="shared" si="1"/>
        <v>3214021</v>
      </c>
    </row>
    <row r="13" spans="3:20" ht="15.5" x14ac:dyDescent="0.35">
      <c r="C13" s="82">
        <f t="shared" si="2"/>
        <v>7</v>
      </c>
      <c r="D13" s="49" t="s">
        <v>202</v>
      </c>
      <c r="E13" s="49">
        <v>0</v>
      </c>
      <c r="F13" s="49">
        <v>0</v>
      </c>
      <c r="G13" s="49">
        <v>0</v>
      </c>
      <c r="H13" s="49">
        <v>0</v>
      </c>
      <c r="I13" s="49">
        <v>0</v>
      </c>
      <c r="J13" s="49">
        <v>0</v>
      </c>
      <c r="K13" s="49">
        <v>0</v>
      </c>
      <c r="L13" s="49">
        <v>0</v>
      </c>
      <c r="M13" s="49">
        <v>0</v>
      </c>
      <c r="N13" s="49">
        <v>0</v>
      </c>
      <c r="O13" s="49">
        <v>0</v>
      </c>
      <c r="P13" s="49">
        <v>0</v>
      </c>
      <c r="Q13" s="49">
        <v>0</v>
      </c>
      <c r="R13" s="49">
        <v>0</v>
      </c>
      <c r="S13" s="49">
        <f t="shared" si="0"/>
        <v>0</v>
      </c>
      <c r="T13" s="49">
        <f t="shared" si="1"/>
        <v>0</v>
      </c>
    </row>
    <row r="14" spans="3:20" ht="15.5" x14ac:dyDescent="0.35">
      <c r="C14" s="82">
        <f t="shared" si="2"/>
        <v>8</v>
      </c>
      <c r="D14" s="49" t="s">
        <v>234</v>
      </c>
      <c r="E14" s="49">
        <v>0</v>
      </c>
      <c r="F14" s="49">
        <v>0</v>
      </c>
      <c r="G14" s="49">
        <v>0</v>
      </c>
      <c r="H14" s="49">
        <v>0</v>
      </c>
      <c r="I14" s="49">
        <v>85</v>
      </c>
      <c r="J14" s="49">
        <v>54802292</v>
      </c>
      <c r="K14" s="49">
        <v>0</v>
      </c>
      <c r="L14" s="49">
        <v>0</v>
      </c>
      <c r="M14" s="49">
        <v>0</v>
      </c>
      <c r="N14" s="49">
        <v>0</v>
      </c>
      <c r="O14" s="49">
        <v>1</v>
      </c>
      <c r="P14" s="49">
        <v>28000</v>
      </c>
      <c r="Q14" s="49">
        <v>0</v>
      </c>
      <c r="R14" s="49">
        <v>0</v>
      </c>
      <c r="S14" s="49">
        <f t="shared" si="0"/>
        <v>86</v>
      </c>
      <c r="T14" s="49">
        <f t="shared" si="1"/>
        <v>54830292</v>
      </c>
    </row>
    <row r="15" spans="3:20" ht="15.5" x14ac:dyDescent="0.35">
      <c r="C15" s="82">
        <f t="shared" si="2"/>
        <v>9</v>
      </c>
      <c r="D15" s="49" t="s">
        <v>235</v>
      </c>
      <c r="E15" s="49">
        <v>0</v>
      </c>
      <c r="F15" s="49">
        <v>0</v>
      </c>
      <c r="G15" s="49">
        <v>0</v>
      </c>
      <c r="H15" s="49">
        <v>0</v>
      </c>
      <c r="I15" s="49">
        <v>0</v>
      </c>
      <c r="J15" s="49">
        <v>0</v>
      </c>
      <c r="K15" s="49">
        <v>0</v>
      </c>
      <c r="L15" s="49">
        <v>0</v>
      </c>
      <c r="M15" s="49">
        <v>0</v>
      </c>
      <c r="N15" s="49">
        <v>0</v>
      </c>
      <c r="O15" s="49">
        <v>0</v>
      </c>
      <c r="P15" s="49">
        <v>0</v>
      </c>
      <c r="Q15" s="49">
        <v>0</v>
      </c>
      <c r="R15" s="49">
        <v>0</v>
      </c>
      <c r="S15" s="49">
        <f t="shared" si="0"/>
        <v>0</v>
      </c>
      <c r="T15" s="49">
        <f t="shared" si="1"/>
        <v>0</v>
      </c>
    </row>
    <row r="16" spans="3:20" ht="15.5" x14ac:dyDescent="0.35">
      <c r="C16" s="82">
        <f t="shared" si="2"/>
        <v>10</v>
      </c>
      <c r="D16" s="49" t="s">
        <v>236</v>
      </c>
      <c r="E16" s="49">
        <v>0</v>
      </c>
      <c r="F16" s="49">
        <v>0</v>
      </c>
      <c r="G16" s="49">
        <v>0</v>
      </c>
      <c r="H16" s="49">
        <v>0</v>
      </c>
      <c r="I16" s="49">
        <v>0</v>
      </c>
      <c r="J16" s="49">
        <v>0</v>
      </c>
      <c r="K16" s="49">
        <v>0</v>
      </c>
      <c r="L16" s="49">
        <v>0</v>
      </c>
      <c r="M16" s="49">
        <v>0</v>
      </c>
      <c r="N16" s="49">
        <v>0</v>
      </c>
      <c r="O16" s="49">
        <v>0</v>
      </c>
      <c r="P16" s="49">
        <v>0</v>
      </c>
      <c r="Q16" s="49">
        <v>0</v>
      </c>
      <c r="R16" s="49">
        <v>0</v>
      </c>
      <c r="S16" s="49">
        <f t="shared" si="0"/>
        <v>0</v>
      </c>
      <c r="T16" s="49">
        <f t="shared" si="1"/>
        <v>0</v>
      </c>
    </row>
    <row r="17" spans="3:20" ht="15.5" x14ac:dyDescent="0.35">
      <c r="C17" s="82">
        <f t="shared" si="2"/>
        <v>11</v>
      </c>
      <c r="D17" s="49" t="s">
        <v>237</v>
      </c>
      <c r="E17" s="49">
        <v>0</v>
      </c>
      <c r="F17" s="49">
        <v>0</v>
      </c>
      <c r="G17" s="49">
        <v>0</v>
      </c>
      <c r="H17" s="49">
        <v>0</v>
      </c>
      <c r="I17" s="49">
        <v>0</v>
      </c>
      <c r="J17" s="49">
        <v>0</v>
      </c>
      <c r="K17" s="49">
        <v>0</v>
      </c>
      <c r="L17" s="49">
        <v>0</v>
      </c>
      <c r="M17" s="49">
        <v>0</v>
      </c>
      <c r="N17" s="49">
        <v>0</v>
      </c>
      <c r="O17" s="49">
        <v>0</v>
      </c>
      <c r="P17" s="49">
        <v>0</v>
      </c>
      <c r="Q17" s="49">
        <v>0</v>
      </c>
      <c r="R17" s="49">
        <v>0</v>
      </c>
      <c r="S17" s="49">
        <f t="shared" si="0"/>
        <v>0</v>
      </c>
      <c r="T17" s="49">
        <f t="shared" si="1"/>
        <v>0</v>
      </c>
    </row>
    <row r="18" spans="3:20" ht="15.5" x14ac:dyDescent="0.35">
      <c r="C18" s="82">
        <f t="shared" si="2"/>
        <v>12</v>
      </c>
      <c r="D18" s="49" t="s">
        <v>238</v>
      </c>
      <c r="E18" s="49">
        <v>0</v>
      </c>
      <c r="F18" s="49">
        <v>0</v>
      </c>
      <c r="G18" s="49">
        <v>0</v>
      </c>
      <c r="H18" s="49">
        <v>0</v>
      </c>
      <c r="I18" s="49">
        <v>0</v>
      </c>
      <c r="J18" s="49">
        <v>0</v>
      </c>
      <c r="K18" s="49">
        <v>4</v>
      </c>
      <c r="L18" s="49">
        <v>4038427</v>
      </c>
      <c r="M18" s="49">
        <v>0</v>
      </c>
      <c r="N18" s="49">
        <v>0</v>
      </c>
      <c r="O18" s="49">
        <v>0</v>
      </c>
      <c r="P18" s="49">
        <v>0</v>
      </c>
      <c r="Q18" s="49">
        <v>0</v>
      </c>
      <c r="R18" s="49">
        <v>0</v>
      </c>
      <c r="S18" s="49">
        <f t="shared" si="0"/>
        <v>4</v>
      </c>
      <c r="T18" s="49">
        <f t="shared" si="1"/>
        <v>4038427</v>
      </c>
    </row>
    <row r="19" spans="3:20" ht="15.5" x14ac:dyDescent="0.35">
      <c r="C19" s="82">
        <f t="shared" si="2"/>
        <v>13</v>
      </c>
      <c r="D19" s="49" t="s">
        <v>239</v>
      </c>
      <c r="E19" s="49">
        <v>0</v>
      </c>
      <c r="F19" s="49">
        <v>0</v>
      </c>
      <c r="G19" s="49">
        <v>0</v>
      </c>
      <c r="H19" s="49">
        <v>0</v>
      </c>
      <c r="I19" s="49">
        <v>0</v>
      </c>
      <c r="J19" s="49">
        <v>0</v>
      </c>
      <c r="K19" s="49">
        <v>0</v>
      </c>
      <c r="L19" s="49">
        <v>0</v>
      </c>
      <c r="M19" s="49">
        <v>0</v>
      </c>
      <c r="N19" s="49">
        <v>0</v>
      </c>
      <c r="O19" s="49">
        <v>0</v>
      </c>
      <c r="P19" s="49">
        <v>0</v>
      </c>
      <c r="Q19" s="49">
        <v>0</v>
      </c>
      <c r="R19" s="49">
        <v>0</v>
      </c>
      <c r="S19" s="49">
        <f t="shared" si="0"/>
        <v>0</v>
      </c>
      <c r="T19" s="49">
        <f t="shared" si="1"/>
        <v>0</v>
      </c>
    </row>
    <row r="20" spans="3:20" ht="15.5" x14ac:dyDescent="0.35">
      <c r="C20" s="82">
        <f t="shared" si="2"/>
        <v>14</v>
      </c>
      <c r="D20" s="49" t="s">
        <v>240</v>
      </c>
      <c r="E20" s="49">
        <v>0</v>
      </c>
      <c r="F20" s="49">
        <v>0</v>
      </c>
      <c r="G20" s="49">
        <v>0</v>
      </c>
      <c r="H20" s="49">
        <v>0</v>
      </c>
      <c r="I20" s="49">
        <v>0</v>
      </c>
      <c r="J20" s="49">
        <v>0</v>
      </c>
      <c r="K20" s="49">
        <v>0</v>
      </c>
      <c r="L20" s="49">
        <v>0</v>
      </c>
      <c r="M20" s="49">
        <v>0</v>
      </c>
      <c r="N20" s="49">
        <v>0</v>
      </c>
      <c r="O20" s="49">
        <v>0</v>
      </c>
      <c r="P20" s="49">
        <v>0</v>
      </c>
      <c r="Q20" s="49">
        <v>0</v>
      </c>
      <c r="R20" s="49">
        <v>0</v>
      </c>
      <c r="S20" s="49">
        <f t="shared" si="0"/>
        <v>0</v>
      </c>
      <c r="T20" s="49">
        <f t="shared" si="1"/>
        <v>0</v>
      </c>
    </row>
    <row r="21" spans="3:20" ht="15.5" x14ac:dyDescent="0.35">
      <c r="C21" s="82">
        <f t="shared" si="2"/>
        <v>15</v>
      </c>
      <c r="D21" s="49" t="s">
        <v>241</v>
      </c>
      <c r="E21" s="49">
        <v>0</v>
      </c>
      <c r="F21" s="49">
        <v>0</v>
      </c>
      <c r="G21" s="49">
        <v>0</v>
      </c>
      <c r="H21" s="49">
        <v>0</v>
      </c>
      <c r="I21" s="49">
        <v>1</v>
      </c>
      <c r="J21" s="49">
        <v>3513</v>
      </c>
      <c r="K21" s="49">
        <v>0</v>
      </c>
      <c r="L21" s="49">
        <v>0</v>
      </c>
      <c r="M21" s="49">
        <v>0</v>
      </c>
      <c r="N21" s="49">
        <v>0</v>
      </c>
      <c r="O21" s="49">
        <v>0</v>
      </c>
      <c r="P21" s="49">
        <v>0</v>
      </c>
      <c r="Q21" s="49">
        <v>0</v>
      </c>
      <c r="R21" s="49">
        <v>0</v>
      </c>
      <c r="S21" s="49">
        <f t="shared" si="0"/>
        <v>1</v>
      </c>
      <c r="T21" s="49">
        <f t="shared" si="1"/>
        <v>3513</v>
      </c>
    </row>
    <row r="22" spans="3:20" ht="15.5" x14ac:dyDescent="0.35">
      <c r="C22" s="82">
        <f t="shared" si="2"/>
        <v>16</v>
      </c>
      <c r="D22" s="49" t="s">
        <v>242</v>
      </c>
      <c r="E22" s="49">
        <v>0</v>
      </c>
      <c r="F22" s="49">
        <v>0</v>
      </c>
      <c r="G22" s="49">
        <v>0</v>
      </c>
      <c r="H22" s="49">
        <v>0</v>
      </c>
      <c r="I22" s="49">
        <v>2</v>
      </c>
      <c r="J22" s="49">
        <v>2219808</v>
      </c>
      <c r="K22" s="49">
        <v>0</v>
      </c>
      <c r="L22" s="49">
        <v>0</v>
      </c>
      <c r="M22" s="49">
        <v>0</v>
      </c>
      <c r="N22" s="49">
        <v>0</v>
      </c>
      <c r="O22" s="49">
        <v>0</v>
      </c>
      <c r="P22" s="49">
        <v>0</v>
      </c>
      <c r="Q22" s="49">
        <v>0</v>
      </c>
      <c r="R22" s="49">
        <v>0</v>
      </c>
      <c r="S22" s="49">
        <f t="shared" si="0"/>
        <v>2</v>
      </c>
      <c r="T22" s="49">
        <f t="shared" si="1"/>
        <v>2219808</v>
      </c>
    </row>
    <row r="23" spans="3:20" ht="15.5" x14ac:dyDescent="0.35">
      <c r="C23" s="82">
        <f t="shared" si="2"/>
        <v>17</v>
      </c>
      <c r="D23" s="49" t="s">
        <v>216</v>
      </c>
      <c r="E23" s="49">
        <v>0</v>
      </c>
      <c r="F23" s="49">
        <v>0</v>
      </c>
      <c r="G23" s="49">
        <v>0</v>
      </c>
      <c r="H23" s="49">
        <v>0</v>
      </c>
      <c r="I23" s="49">
        <v>1</v>
      </c>
      <c r="J23" s="49">
        <v>129000</v>
      </c>
      <c r="K23" s="49">
        <v>0</v>
      </c>
      <c r="L23" s="49">
        <v>0</v>
      </c>
      <c r="M23" s="49">
        <v>1</v>
      </c>
      <c r="N23" s="49">
        <v>1965106</v>
      </c>
      <c r="O23" s="49">
        <v>1</v>
      </c>
      <c r="P23" s="49">
        <v>83426</v>
      </c>
      <c r="Q23" s="49">
        <v>0</v>
      </c>
      <c r="R23" s="49">
        <v>0</v>
      </c>
      <c r="S23" s="49">
        <f t="shared" si="0"/>
        <v>3</v>
      </c>
      <c r="T23" s="49">
        <f t="shared" si="1"/>
        <v>2177532</v>
      </c>
    </row>
    <row r="24" spans="3:20" ht="15.5" x14ac:dyDescent="0.35">
      <c r="C24" s="82">
        <f t="shared" si="2"/>
        <v>18</v>
      </c>
      <c r="D24" s="49" t="s">
        <v>243</v>
      </c>
      <c r="E24" s="49">
        <v>0</v>
      </c>
      <c r="F24" s="49">
        <v>0</v>
      </c>
      <c r="G24" s="49">
        <v>0</v>
      </c>
      <c r="H24" s="49">
        <v>0</v>
      </c>
      <c r="I24" s="49">
        <v>0</v>
      </c>
      <c r="J24" s="49">
        <v>0</v>
      </c>
      <c r="K24" s="49">
        <v>0</v>
      </c>
      <c r="L24" s="49">
        <v>0</v>
      </c>
      <c r="M24" s="49">
        <v>0</v>
      </c>
      <c r="N24" s="49">
        <v>0</v>
      </c>
      <c r="O24" s="49">
        <v>0</v>
      </c>
      <c r="P24" s="49">
        <v>0</v>
      </c>
      <c r="Q24" s="49">
        <v>0</v>
      </c>
      <c r="R24" s="49">
        <v>0</v>
      </c>
      <c r="S24" s="49">
        <f t="shared" si="0"/>
        <v>0</v>
      </c>
      <c r="T24" s="49">
        <f t="shared" si="1"/>
        <v>0</v>
      </c>
    </row>
    <row r="25" spans="3:20" ht="15.5" x14ac:dyDescent="0.35">
      <c r="C25" s="82">
        <f t="shared" si="2"/>
        <v>19</v>
      </c>
      <c r="D25" s="49" t="s">
        <v>244</v>
      </c>
      <c r="E25" s="49">
        <v>0</v>
      </c>
      <c r="F25" s="49">
        <v>0</v>
      </c>
      <c r="G25" s="49">
        <v>0</v>
      </c>
      <c r="H25" s="49">
        <v>0</v>
      </c>
      <c r="I25" s="49">
        <v>0</v>
      </c>
      <c r="J25" s="49">
        <v>0</v>
      </c>
      <c r="K25" s="49">
        <v>0</v>
      </c>
      <c r="L25" s="49">
        <v>0</v>
      </c>
      <c r="M25" s="49">
        <v>0</v>
      </c>
      <c r="N25" s="49">
        <v>0</v>
      </c>
      <c r="O25" s="49">
        <v>0</v>
      </c>
      <c r="P25" s="49">
        <v>0</v>
      </c>
      <c r="Q25" s="49">
        <v>0</v>
      </c>
      <c r="R25" s="49">
        <v>0</v>
      </c>
      <c r="S25" s="49">
        <f t="shared" si="0"/>
        <v>0</v>
      </c>
      <c r="T25" s="49">
        <f t="shared" si="1"/>
        <v>0</v>
      </c>
    </row>
    <row r="26" spans="3:20" ht="15.5" x14ac:dyDescent="0.35">
      <c r="C26" s="82">
        <f t="shared" si="2"/>
        <v>20</v>
      </c>
      <c r="D26" s="49" t="s">
        <v>245</v>
      </c>
      <c r="E26" s="49">
        <v>0</v>
      </c>
      <c r="F26" s="49">
        <v>0</v>
      </c>
      <c r="G26" s="49">
        <v>0</v>
      </c>
      <c r="H26" s="49">
        <v>0</v>
      </c>
      <c r="I26" s="49">
        <v>0</v>
      </c>
      <c r="J26" s="49">
        <v>0</v>
      </c>
      <c r="K26" s="49">
        <v>0</v>
      </c>
      <c r="L26" s="49">
        <v>0</v>
      </c>
      <c r="M26" s="49">
        <v>0</v>
      </c>
      <c r="N26" s="49">
        <v>0</v>
      </c>
      <c r="O26" s="49">
        <v>0</v>
      </c>
      <c r="P26" s="49">
        <v>0</v>
      </c>
      <c r="Q26" s="49">
        <v>0</v>
      </c>
      <c r="R26" s="49">
        <v>0</v>
      </c>
      <c r="S26" s="49">
        <f t="shared" si="0"/>
        <v>0</v>
      </c>
      <c r="T26" s="49">
        <f t="shared" si="1"/>
        <v>0</v>
      </c>
    </row>
    <row r="27" spans="3:20" ht="15.5" x14ac:dyDescent="0.35">
      <c r="C27" s="82">
        <f t="shared" si="2"/>
        <v>21</v>
      </c>
      <c r="D27" s="49" t="s">
        <v>246</v>
      </c>
      <c r="E27" s="49">
        <v>0</v>
      </c>
      <c r="F27" s="49">
        <v>0</v>
      </c>
      <c r="G27" s="49">
        <v>0</v>
      </c>
      <c r="H27" s="49">
        <v>0</v>
      </c>
      <c r="I27" s="49">
        <v>0</v>
      </c>
      <c r="J27" s="49">
        <v>0</v>
      </c>
      <c r="K27" s="49">
        <v>0</v>
      </c>
      <c r="L27" s="49">
        <v>0</v>
      </c>
      <c r="M27" s="49">
        <v>0</v>
      </c>
      <c r="N27" s="49">
        <v>0</v>
      </c>
      <c r="O27" s="49">
        <v>0</v>
      </c>
      <c r="P27" s="49">
        <v>0</v>
      </c>
      <c r="Q27" s="49">
        <v>0</v>
      </c>
      <c r="R27" s="49">
        <v>0</v>
      </c>
      <c r="S27" s="49">
        <f t="shared" si="0"/>
        <v>0</v>
      </c>
      <c r="T27" s="49">
        <f t="shared" si="1"/>
        <v>0</v>
      </c>
    </row>
    <row r="28" spans="3:20" ht="15.5" x14ac:dyDescent="0.35">
      <c r="C28" s="82">
        <f t="shared" si="2"/>
        <v>22</v>
      </c>
      <c r="D28" s="49" t="s">
        <v>247</v>
      </c>
      <c r="E28" s="49">
        <v>2</v>
      </c>
      <c r="F28" s="49">
        <v>191385</v>
      </c>
      <c r="G28" s="49">
        <v>7</v>
      </c>
      <c r="H28" s="49">
        <v>494780</v>
      </c>
      <c r="I28" s="49">
        <v>5</v>
      </c>
      <c r="J28" s="49">
        <v>14041479</v>
      </c>
      <c r="K28" s="49">
        <v>5</v>
      </c>
      <c r="L28" s="49">
        <v>949289</v>
      </c>
      <c r="M28" s="49">
        <v>0</v>
      </c>
      <c r="N28" s="49">
        <v>0</v>
      </c>
      <c r="O28" s="49">
        <v>7</v>
      </c>
      <c r="P28" s="49">
        <v>5973188</v>
      </c>
      <c r="Q28" s="49">
        <v>0</v>
      </c>
      <c r="R28" s="49">
        <v>0</v>
      </c>
      <c r="S28" s="49">
        <f t="shared" si="0"/>
        <v>26</v>
      </c>
      <c r="T28" s="49">
        <f t="shared" si="1"/>
        <v>21650121</v>
      </c>
    </row>
    <row r="29" spans="3:20" ht="15.5" x14ac:dyDescent="0.35">
      <c r="C29" s="82">
        <f t="shared" si="2"/>
        <v>23</v>
      </c>
      <c r="D29" s="49" t="s">
        <v>191</v>
      </c>
      <c r="E29" s="49">
        <v>0</v>
      </c>
      <c r="F29" s="49">
        <v>0</v>
      </c>
      <c r="G29" s="49">
        <v>0</v>
      </c>
      <c r="H29" s="49">
        <v>0</v>
      </c>
      <c r="I29" s="49">
        <v>0</v>
      </c>
      <c r="J29" s="49">
        <v>0</v>
      </c>
      <c r="K29" s="49">
        <v>0</v>
      </c>
      <c r="L29" s="49">
        <v>0</v>
      </c>
      <c r="M29" s="49">
        <v>0</v>
      </c>
      <c r="N29" s="49">
        <v>0</v>
      </c>
      <c r="O29" s="49">
        <v>0</v>
      </c>
      <c r="P29" s="49">
        <v>0</v>
      </c>
      <c r="Q29" s="49">
        <v>0</v>
      </c>
      <c r="R29" s="49">
        <v>0</v>
      </c>
      <c r="S29" s="49">
        <f t="shared" si="0"/>
        <v>0</v>
      </c>
      <c r="T29" s="49">
        <f t="shared" si="1"/>
        <v>0</v>
      </c>
    </row>
    <row r="30" spans="3:20" ht="15.5" x14ac:dyDescent="0.35">
      <c r="C30" s="82">
        <f t="shared" si="2"/>
        <v>24</v>
      </c>
      <c r="D30" s="49" t="s">
        <v>248</v>
      </c>
      <c r="E30" s="49">
        <v>0</v>
      </c>
      <c r="F30" s="49">
        <v>0</v>
      </c>
      <c r="G30" s="49">
        <v>0</v>
      </c>
      <c r="H30" s="49">
        <v>0</v>
      </c>
      <c r="I30" s="49">
        <v>0</v>
      </c>
      <c r="J30" s="49">
        <v>0</v>
      </c>
      <c r="K30" s="49">
        <v>0</v>
      </c>
      <c r="L30" s="49">
        <v>0</v>
      </c>
      <c r="M30" s="49">
        <v>0</v>
      </c>
      <c r="N30" s="49">
        <v>0</v>
      </c>
      <c r="O30" s="49">
        <v>0</v>
      </c>
      <c r="P30" s="49">
        <v>0</v>
      </c>
      <c r="Q30" s="49">
        <v>0</v>
      </c>
      <c r="R30" s="49">
        <v>0</v>
      </c>
      <c r="S30" s="49">
        <f t="shared" si="0"/>
        <v>0</v>
      </c>
      <c r="T30" s="49">
        <f t="shared" si="1"/>
        <v>0</v>
      </c>
    </row>
    <row r="31" spans="3:20" ht="15.5" x14ac:dyDescent="0.35">
      <c r="C31" s="82">
        <f t="shared" si="2"/>
        <v>25</v>
      </c>
      <c r="D31" s="49" t="s">
        <v>249</v>
      </c>
      <c r="E31" s="49">
        <v>0</v>
      </c>
      <c r="F31" s="49">
        <v>0</v>
      </c>
      <c r="G31" s="49">
        <v>0</v>
      </c>
      <c r="H31" s="49">
        <v>0</v>
      </c>
      <c r="I31" s="49">
        <v>0</v>
      </c>
      <c r="J31" s="49">
        <v>0</v>
      </c>
      <c r="K31" s="49">
        <v>0</v>
      </c>
      <c r="L31" s="49">
        <v>0</v>
      </c>
      <c r="M31" s="49">
        <v>0</v>
      </c>
      <c r="N31" s="49">
        <v>0</v>
      </c>
      <c r="O31" s="49">
        <v>0</v>
      </c>
      <c r="P31" s="49">
        <v>0</v>
      </c>
      <c r="Q31" s="49">
        <v>0</v>
      </c>
      <c r="R31" s="49">
        <v>0</v>
      </c>
      <c r="S31" s="49">
        <f t="shared" si="0"/>
        <v>0</v>
      </c>
      <c r="T31" s="49">
        <f t="shared" si="1"/>
        <v>0</v>
      </c>
    </row>
    <row r="32" spans="3:20" ht="15.5" x14ac:dyDescent="0.35">
      <c r="C32" s="83"/>
      <c r="D32" s="83" t="s">
        <v>90</v>
      </c>
      <c r="E32" s="83">
        <f>SUM(E7:E29)</f>
        <v>2</v>
      </c>
      <c r="F32" s="83">
        <f t="shared" ref="F32:R32" si="3">SUM(F7:F29)</f>
        <v>191385</v>
      </c>
      <c r="G32" s="83">
        <f t="shared" si="3"/>
        <v>7</v>
      </c>
      <c r="H32" s="83">
        <f t="shared" si="3"/>
        <v>494780</v>
      </c>
      <c r="I32" s="83">
        <f t="shared" si="3"/>
        <v>113</v>
      </c>
      <c r="J32" s="83">
        <f t="shared" si="3"/>
        <v>85841678</v>
      </c>
      <c r="K32" s="83">
        <f t="shared" si="3"/>
        <v>11</v>
      </c>
      <c r="L32" s="83">
        <f t="shared" si="3"/>
        <v>5220411</v>
      </c>
      <c r="M32" s="83">
        <f t="shared" si="3"/>
        <v>2</v>
      </c>
      <c r="N32" s="83">
        <f t="shared" si="3"/>
        <v>1987241</v>
      </c>
      <c r="O32" s="83">
        <f t="shared" si="3"/>
        <v>10</v>
      </c>
      <c r="P32" s="83">
        <f t="shared" si="3"/>
        <v>6284114</v>
      </c>
      <c r="Q32" s="83">
        <f t="shared" si="3"/>
        <v>0</v>
      </c>
      <c r="R32" s="83">
        <f t="shared" si="3"/>
        <v>0</v>
      </c>
      <c r="S32" s="83">
        <f>SUM(S7:S29)</f>
        <v>145</v>
      </c>
      <c r="T32" s="83">
        <f>SUM(T7:T29)</f>
        <v>100019609</v>
      </c>
    </row>
    <row r="37" spans="10:10" x14ac:dyDescent="0.35">
      <c r="J37" t="s">
        <v>73</v>
      </c>
    </row>
  </sheetData>
  <mergeCells count="11">
    <mergeCell ref="C3:T3"/>
    <mergeCell ref="E4:F4"/>
    <mergeCell ref="G4:H4"/>
    <mergeCell ref="I4:J4"/>
    <mergeCell ref="K4:L4"/>
    <mergeCell ref="M4:N4"/>
    <mergeCell ref="O4:P4"/>
    <mergeCell ref="Q4:R4"/>
    <mergeCell ref="S4:T4"/>
    <mergeCell ref="C4:C6"/>
    <mergeCell ref="D4:D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2:F13"/>
  <sheetViews>
    <sheetView showGridLines="0" zoomScale="79" zoomScaleNormal="79" workbookViewId="0">
      <selection activeCell="C21" sqref="C21"/>
    </sheetView>
  </sheetViews>
  <sheetFormatPr defaultRowHeight="21" customHeight="1" x14ac:dyDescent="0.35"/>
  <cols>
    <col min="1" max="1" width="15.1796875" customWidth="1"/>
    <col min="4" max="4" width="28.453125" customWidth="1"/>
    <col min="5" max="6" width="28.81640625" customWidth="1"/>
  </cols>
  <sheetData>
    <row r="2" spans="2:6" ht="15" thickBot="1" x14ac:dyDescent="0.4"/>
    <row r="3" spans="2:6" thickTop="1" thickBot="1" x14ac:dyDescent="0.45">
      <c r="B3" s="161" t="s">
        <v>6</v>
      </c>
      <c r="C3" s="162"/>
      <c r="D3" s="162"/>
      <c r="E3" s="162"/>
      <c r="F3" s="163"/>
    </row>
    <row r="4" spans="2:6" ht="15" thickTop="1" x14ac:dyDescent="0.35">
      <c r="B4" s="164" t="s">
        <v>270</v>
      </c>
      <c r="C4" s="165"/>
      <c r="D4" s="165"/>
      <c r="E4" s="165"/>
      <c r="F4" s="166"/>
    </row>
    <row r="5" spans="2:6" ht="14.5" x14ac:dyDescent="0.35">
      <c r="B5" s="164"/>
      <c r="C5" s="165"/>
      <c r="D5" s="165"/>
      <c r="E5" s="165"/>
      <c r="F5" s="166"/>
    </row>
    <row r="6" spans="2:6" ht="14.5" x14ac:dyDescent="0.35">
      <c r="B6" s="164"/>
      <c r="C6" s="165"/>
      <c r="D6" s="165"/>
      <c r="E6" s="165"/>
      <c r="F6" s="166"/>
    </row>
    <row r="7" spans="2:6" ht="14.5" x14ac:dyDescent="0.35">
      <c r="B7" s="164"/>
      <c r="C7" s="165"/>
      <c r="D7" s="165"/>
      <c r="E7" s="165"/>
      <c r="F7" s="166"/>
    </row>
    <row r="8" spans="2:6" ht="14.5" x14ac:dyDescent="0.35">
      <c r="B8" s="164"/>
      <c r="C8" s="165"/>
      <c r="D8" s="165"/>
      <c r="E8" s="165"/>
      <c r="F8" s="166"/>
    </row>
    <row r="9" spans="2:6" ht="14.5" x14ac:dyDescent="0.35">
      <c r="B9" s="164"/>
      <c r="C9" s="165"/>
      <c r="D9" s="165"/>
      <c r="E9" s="165"/>
      <c r="F9" s="166"/>
    </row>
    <row r="10" spans="2:6" ht="14.5" x14ac:dyDescent="0.35">
      <c r="B10" s="164"/>
      <c r="C10" s="165"/>
      <c r="D10" s="165"/>
      <c r="E10" s="165"/>
      <c r="F10" s="166"/>
    </row>
    <row r="11" spans="2:6" ht="14.5" x14ac:dyDescent="0.35">
      <c r="B11" s="164"/>
      <c r="C11" s="165"/>
      <c r="D11" s="165"/>
      <c r="E11" s="165"/>
      <c r="F11" s="166"/>
    </row>
    <row r="12" spans="2:6" ht="50.15" customHeight="1" thickBot="1" x14ac:dyDescent="0.4">
      <c r="B12" s="167"/>
      <c r="C12" s="168"/>
      <c r="D12" s="168"/>
      <c r="E12" s="168"/>
      <c r="F12" s="169"/>
    </row>
    <row r="13" spans="2:6" ht="15" thickTop="1" x14ac:dyDescent="0.35"/>
  </sheetData>
  <sheetProtection algorithmName="SHA-512" hashValue="vMW0KCnIDvwq1lmKkXP60/ddURexzftgILSCzGIzVvgR9syeAYgyASWGjbaEyhpwEJzREaI5XAAI70xKmOqvsQ==" saltValue="+5PO36hKZqne2Z4GNnpWuA==" spinCount="100000" sheet="1" objects="1" scenarios="1"/>
  <mergeCells count="2">
    <mergeCell ref="B3:F3"/>
    <mergeCell ref="B4:F12"/>
  </mergeCells>
  <pageMargins left="0.7" right="0.7" top="0.75" bottom="0.75" header="0.3" footer="0.3"/>
  <pageSetup orientation="landscape" r:id="rId1"/>
  <headerFooter>
    <oddHeader>&amp;L&amp;"arial"&amp;14&amp;K000000&amp;BClassification:&amp;B &amp;KFF0000&amp;BRestricted&amp;K000000&amp;B
This file contains %%POLICY%% data with breach. Please handle with care.</oddHeader>
    <evenHeader>&amp;L&amp;"arial"&amp;14&amp;K000000&amp;BClassification:&amp;B &amp;KFF0000&amp;BRestricted&amp;K000000&amp;B
This file contains %%POLICY%% data with breach. Please handle with care.</evenHeader>
    <firstHeader>&amp;L&amp;"arial"&amp;14&amp;K000000&amp;BClassification:&amp;B &amp;KFF0000&amp;BRestricted&amp;K000000&amp;B
This file contains %%POLICY%% data with breach. Please handle with care.</first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D2F51-9186-4C10-9311-560A681F3F78}">
  <dimension ref="A1:AU95"/>
  <sheetViews>
    <sheetView topLeftCell="A7" zoomScale="40" zoomScaleNormal="40" workbookViewId="0">
      <selection activeCell="G21" sqref="G21"/>
    </sheetView>
  </sheetViews>
  <sheetFormatPr defaultRowHeight="14.5" x14ac:dyDescent="0.35"/>
  <cols>
    <col min="1" max="1" width="5.54296875" bestFit="1" customWidth="1"/>
    <col min="2" max="2" width="38.26953125" bestFit="1" customWidth="1"/>
    <col min="3" max="3" width="13.453125" bestFit="1" customWidth="1"/>
    <col min="4" max="4" width="16.7265625" bestFit="1" customWidth="1"/>
    <col min="5" max="5" width="10.81640625" bestFit="1" customWidth="1"/>
    <col min="6" max="6" width="15.7265625" bestFit="1" customWidth="1"/>
    <col min="7" max="7" width="10.81640625" bestFit="1" customWidth="1"/>
    <col min="8" max="8" width="14.26953125" bestFit="1" customWidth="1"/>
    <col min="9" max="9" width="10.26953125" bestFit="1" customWidth="1"/>
    <col min="10" max="10" width="15.7265625" bestFit="1" customWidth="1"/>
    <col min="11" max="11" width="6.453125" bestFit="1" customWidth="1"/>
    <col min="12" max="12" width="10.26953125" bestFit="1" customWidth="1"/>
    <col min="13" max="13" width="8.453125" bestFit="1" customWidth="1"/>
    <col min="14" max="15" width="13.453125" bestFit="1" customWidth="1"/>
    <col min="16" max="16" width="16.7265625" bestFit="1" customWidth="1"/>
    <col min="17" max="17" width="11.26953125" bestFit="1" customWidth="1"/>
    <col min="18" max="19" width="7.7265625" bestFit="1" customWidth="1"/>
    <col min="20" max="20" width="9.26953125" bestFit="1" customWidth="1"/>
    <col min="21" max="27" width="2.1796875" customWidth="1"/>
    <col min="28" max="28" width="6.1796875" bestFit="1" customWidth="1"/>
    <col min="29" max="29" width="38.26953125" bestFit="1" customWidth="1"/>
    <col min="30" max="30" width="13.453125" bestFit="1" customWidth="1"/>
    <col min="31" max="31" width="16.7265625" bestFit="1" customWidth="1"/>
    <col min="32" max="32" width="10.81640625" bestFit="1" customWidth="1"/>
    <col min="33" max="33" width="15.7265625" bestFit="1" customWidth="1"/>
    <col min="34" max="34" width="10.81640625" bestFit="1" customWidth="1"/>
    <col min="35" max="35" width="14.26953125" bestFit="1" customWidth="1"/>
    <col min="36" max="36" width="10.26953125" bestFit="1" customWidth="1"/>
    <col min="37" max="37" width="15.7265625" bestFit="1" customWidth="1"/>
    <col min="38" max="38" width="8.26953125" bestFit="1" customWidth="1"/>
    <col min="39" max="39" width="10.26953125" bestFit="1" customWidth="1"/>
    <col min="40" max="40" width="8.453125" bestFit="1" customWidth="1"/>
    <col min="41" max="42" width="13.453125" bestFit="1" customWidth="1"/>
    <col min="43" max="43" width="16.7265625" bestFit="1" customWidth="1"/>
    <col min="44" max="46" width="11.26953125" bestFit="1" customWidth="1"/>
    <col min="47" max="47" width="12.81640625" bestFit="1" customWidth="1"/>
  </cols>
  <sheetData>
    <row r="1" spans="1:47" ht="15" thickBot="1" x14ac:dyDescent="0.4"/>
    <row r="2" spans="1:47" ht="28.5" customHeight="1" thickBot="1" x14ac:dyDescent="0.4">
      <c r="A2" s="170" t="s">
        <v>105</v>
      </c>
      <c r="B2" s="170"/>
      <c r="C2" s="170"/>
      <c r="D2" s="170"/>
      <c r="E2" s="170"/>
      <c r="F2" s="170"/>
      <c r="G2" s="170"/>
      <c r="H2" s="170"/>
      <c r="I2" s="170"/>
      <c r="J2" s="170"/>
      <c r="K2" s="170"/>
      <c r="L2" s="170"/>
      <c r="M2" s="170"/>
      <c r="N2" s="170"/>
      <c r="O2" s="170"/>
      <c r="P2" s="170"/>
      <c r="Q2" s="170"/>
      <c r="R2" s="170"/>
      <c r="S2" s="170"/>
      <c r="T2" s="170"/>
      <c r="AB2" s="170" t="s">
        <v>159</v>
      </c>
      <c r="AC2" s="170"/>
      <c r="AD2" s="170"/>
      <c r="AE2" s="170"/>
      <c r="AF2" s="170"/>
      <c r="AG2" s="170"/>
      <c r="AH2" s="170"/>
      <c r="AI2" s="170"/>
      <c r="AJ2" s="170"/>
      <c r="AK2" s="170"/>
      <c r="AL2" s="170"/>
      <c r="AM2" s="170"/>
      <c r="AN2" s="170"/>
      <c r="AO2" s="170"/>
      <c r="AP2" s="170"/>
      <c r="AQ2" s="170"/>
      <c r="AR2" s="170"/>
      <c r="AS2" s="170"/>
      <c r="AT2" s="170"/>
      <c r="AU2" s="170"/>
    </row>
    <row r="3" spans="1:47" ht="79.5" customHeight="1" thickBot="1" x14ac:dyDescent="0.4">
      <c r="A3" s="171" t="s">
        <v>7</v>
      </c>
      <c r="B3" s="172" t="s">
        <v>8</v>
      </c>
      <c r="C3" s="173" t="s">
        <v>106</v>
      </c>
      <c r="D3" s="173"/>
      <c r="E3" s="173" t="s">
        <v>107</v>
      </c>
      <c r="F3" s="173"/>
      <c r="G3" s="173" t="s">
        <v>108</v>
      </c>
      <c r="H3" s="173"/>
      <c r="I3" s="173" t="s">
        <v>109</v>
      </c>
      <c r="J3" s="173"/>
      <c r="K3" s="173" t="s">
        <v>110</v>
      </c>
      <c r="L3" s="173"/>
      <c r="M3" s="173" t="s">
        <v>111</v>
      </c>
      <c r="N3" s="173"/>
      <c r="O3" s="173" t="s">
        <v>112</v>
      </c>
      <c r="P3" s="173"/>
      <c r="Q3" s="122" t="s">
        <v>113</v>
      </c>
      <c r="R3" s="122" t="s">
        <v>114</v>
      </c>
      <c r="S3" s="123" t="s">
        <v>115</v>
      </c>
      <c r="T3" s="124" t="s">
        <v>116</v>
      </c>
      <c r="AB3" s="171" t="s">
        <v>7</v>
      </c>
      <c r="AC3" s="172" t="s">
        <v>8</v>
      </c>
      <c r="AD3" s="173" t="s">
        <v>106</v>
      </c>
      <c r="AE3" s="173"/>
      <c r="AF3" s="173" t="s">
        <v>107</v>
      </c>
      <c r="AG3" s="173"/>
      <c r="AH3" s="173" t="s">
        <v>108</v>
      </c>
      <c r="AI3" s="173"/>
      <c r="AJ3" s="173" t="s">
        <v>109</v>
      </c>
      <c r="AK3" s="173"/>
      <c r="AL3" s="173" t="s">
        <v>110</v>
      </c>
      <c r="AM3" s="173"/>
      <c r="AN3" s="173" t="s">
        <v>111</v>
      </c>
      <c r="AO3" s="173"/>
      <c r="AP3" s="173" t="s">
        <v>112</v>
      </c>
      <c r="AQ3" s="173"/>
      <c r="AR3" s="122" t="s">
        <v>113</v>
      </c>
      <c r="AS3" s="122" t="s">
        <v>114</v>
      </c>
      <c r="AT3" s="123" t="s">
        <v>115</v>
      </c>
      <c r="AU3" s="124" t="s">
        <v>116</v>
      </c>
    </row>
    <row r="4" spans="1:47" ht="63.75" customHeight="1" x14ac:dyDescent="0.35">
      <c r="A4" s="171"/>
      <c r="B4" s="172"/>
      <c r="C4" s="125" t="s">
        <v>74</v>
      </c>
      <c r="D4" s="125" t="s">
        <v>117</v>
      </c>
      <c r="E4" s="125" t="s">
        <v>74</v>
      </c>
      <c r="F4" s="125" t="s">
        <v>117</v>
      </c>
      <c r="G4" s="125" t="s">
        <v>74</v>
      </c>
      <c r="H4" s="125" t="s">
        <v>117</v>
      </c>
      <c r="I4" s="125" t="s">
        <v>74</v>
      </c>
      <c r="J4" s="125" t="s">
        <v>117</v>
      </c>
      <c r="K4" s="125" t="s">
        <v>74</v>
      </c>
      <c r="L4" s="125" t="s">
        <v>117</v>
      </c>
      <c r="M4" s="125" t="s">
        <v>74</v>
      </c>
      <c r="N4" s="125" t="s">
        <v>117</v>
      </c>
      <c r="O4" s="125" t="s">
        <v>74</v>
      </c>
      <c r="P4" s="126" t="s">
        <v>117</v>
      </c>
      <c r="Q4" s="126" t="s">
        <v>118</v>
      </c>
      <c r="R4" s="127" t="s">
        <v>119</v>
      </c>
      <c r="S4" s="127" t="s">
        <v>119</v>
      </c>
      <c r="T4" s="128" t="s">
        <v>119</v>
      </c>
      <c r="AB4" s="171"/>
      <c r="AC4" s="172"/>
      <c r="AD4" s="125" t="s">
        <v>74</v>
      </c>
      <c r="AE4" s="125" t="s">
        <v>117</v>
      </c>
      <c r="AF4" s="125" t="s">
        <v>74</v>
      </c>
      <c r="AG4" s="125" t="s">
        <v>117</v>
      </c>
      <c r="AH4" s="125" t="s">
        <v>74</v>
      </c>
      <c r="AI4" s="125" t="s">
        <v>117</v>
      </c>
      <c r="AJ4" s="125" t="s">
        <v>74</v>
      </c>
      <c r="AK4" s="125" t="s">
        <v>117</v>
      </c>
      <c r="AL4" s="125" t="s">
        <v>74</v>
      </c>
      <c r="AM4" s="125" t="s">
        <v>117</v>
      </c>
      <c r="AN4" s="125" t="s">
        <v>74</v>
      </c>
      <c r="AO4" s="125" t="s">
        <v>117</v>
      </c>
      <c r="AP4" s="125" t="s">
        <v>74</v>
      </c>
      <c r="AQ4" s="126" t="s">
        <v>117</v>
      </c>
      <c r="AR4" s="126" t="s">
        <v>118</v>
      </c>
      <c r="AS4" s="127" t="s">
        <v>119</v>
      </c>
      <c r="AT4" s="127" t="s">
        <v>119</v>
      </c>
      <c r="AU4" s="128" t="s">
        <v>119</v>
      </c>
    </row>
    <row r="5" spans="1:47" ht="17.25" customHeight="1" x14ac:dyDescent="0.35">
      <c r="A5" s="129">
        <v>1</v>
      </c>
      <c r="B5" s="130" t="s">
        <v>120</v>
      </c>
      <c r="C5" s="131">
        <v>61</v>
      </c>
      <c r="D5" s="131">
        <v>12466.35</v>
      </c>
      <c r="E5" s="132">
        <v>4</v>
      </c>
      <c r="F5" s="132">
        <v>335.03800000000001</v>
      </c>
      <c r="G5" s="132">
        <v>0</v>
      </c>
      <c r="H5" s="132">
        <v>0</v>
      </c>
      <c r="I5" s="132">
        <v>2</v>
      </c>
      <c r="J5" s="132">
        <v>37.201000000000001</v>
      </c>
      <c r="K5" s="132">
        <v>0</v>
      </c>
      <c r="L5" s="132">
        <v>0</v>
      </c>
      <c r="M5" s="132">
        <v>0</v>
      </c>
      <c r="N5" s="132">
        <v>0</v>
      </c>
      <c r="O5" s="132">
        <v>63</v>
      </c>
      <c r="P5" s="132">
        <v>12764.187</v>
      </c>
      <c r="Q5" s="133">
        <v>32.5</v>
      </c>
      <c r="R5" s="133">
        <v>3.0769230769230771</v>
      </c>
      <c r="S5" s="133">
        <v>0</v>
      </c>
      <c r="T5" s="134">
        <v>96.92307692307692</v>
      </c>
      <c r="AB5" s="129">
        <v>1</v>
      </c>
      <c r="AC5" s="130" t="s">
        <v>120</v>
      </c>
      <c r="AD5" s="131">
        <v>64</v>
      </c>
      <c r="AE5" s="131">
        <v>11357.924999999999</v>
      </c>
      <c r="AF5" s="132">
        <v>7</v>
      </c>
      <c r="AG5" s="132">
        <v>478.95299999999997</v>
      </c>
      <c r="AH5" s="132">
        <v>0</v>
      </c>
      <c r="AI5" s="132">
        <v>0</v>
      </c>
      <c r="AJ5" s="132">
        <v>3</v>
      </c>
      <c r="AK5" s="132">
        <v>449.24200000000002</v>
      </c>
      <c r="AL5" s="132">
        <v>2</v>
      </c>
      <c r="AM5" s="132">
        <v>24.038</v>
      </c>
      <c r="AN5" s="132">
        <v>0</v>
      </c>
      <c r="AO5" s="132">
        <v>0</v>
      </c>
      <c r="AP5" s="132">
        <v>66</v>
      </c>
      <c r="AQ5" s="132">
        <v>11363.598</v>
      </c>
      <c r="AR5" s="133">
        <v>23.666666666666668</v>
      </c>
      <c r="AS5" s="133">
        <v>4.225352112676056</v>
      </c>
      <c r="AT5" s="133">
        <v>2.8169014084507045</v>
      </c>
      <c r="AU5" s="134">
        <v>92.957746478873233</v>
      </c>
    </row>
    <row r="6" spans="1:47" ht="17.25" customHeight="1" x14ac:dyDescent="0.35">
      <c r="A6" s="129">
        <f t="shared" ref="A6:A41" si="0">A5+1</f>
        <v>2</v>
      </c>
      <c r="B6" s="130" t="s">
        <v>121</v>
      </c>
      <c r="C6" s="131">
        <v>1184</v>
      </c>
      <c r="D6" s="131">
        <v>757118.57799999998</v>
      </c>
      <c r="E6" s="132">
        <v>99</v>
      </c>
      <c r="F6" s="132">
        <v>6947.2030000000004</v>
      </c>
      <c r="G6" s="132">
        <v>32</v>
      </c>
      <c r="H6" s="132">
        <v>7439.308</v>
      </c>
      <c r="I6" s="132">
        <v>86</v>
      </c>
      <c r="J6" s="132">
        <v>10302.189</v>
      </c>
      <c r="K6" s="132">
        <v>0</v>
      </c>
      <c r="L6" s="132">
        <v>0</v>
      </c>
      <c r="M6" s="132">
        <v>0</v>
      </c>
      <c r="N6" s="132">
        <v>0</v>
      </c>
      <c r="O6" s="132">
        <v>1197</v>
      </c>
      <c r="P6" s="132">
        <v>761202.9</v>
      </c>
      <c r="Q6" s="133">
        <v>14.918604651162791</v>
      </c>
      <c r="R6" s="133">
        <v>6.7030397505845674</v>
      </c>
      <c r="S6" s="133">
        <v>0</v>
      </c>
      <c r="T6" s="134">
        <v>93.296960249415434</v>
      </c>
      <c r="AB6" s="129">
        <f t="shared" ref="AB6:AB41" si="1">AB5+1</f>
        <v>2</v>
      </c>
      <c r="AC6" s="130" t="s">
        <v>121</v>
      </c>
      <c r="AD6" s="131">
        <v>1182</v>
      </c>
      <c r="AE6" s="131">
        <v>760509.70299999998</v>
      </c>
      <c r="AF6" s="132">
        <v>57</v>
      </c>
      <c r="AG6" s="132">
        <v>6812.5119999999997</v>
      </c>
      <c r="AH6" s="132">
        <v>47</v>
      </c>
      <c r="AI6" s="132">
        <v>8636.7369999999992</v>
      </c>
      <c r="AJ6" s="132">
        <v>62</v>
      </c>
      <c r="AK6" s="132">
        <v>17124.406999999999</v>
      </c>
      <c r="AL6" s="132">
        <v>0</v>
      </c>
      <c r="AM6" s="132">
        <v>0</v>
      </c>
      <c r="AN6" s="132">
        <v>0</v>
      </c>
      <c r="AO6" s="132">
        <v>0</v>
      </c>
      <c r="AP6" s="132">
        <v>1177</v>
      </c>
      <c r="AQ6" s="132">
        <v>758834.54500000004</v>
      </c>
      <c r="AR6" s="133">
        <v>19.983870967741936</v>
      </c>
      <c r="AS6" s="133">
        <v>5.0040355125100886</v>
      </c>
      <c r="AT6" s="133">
        <v>0</v>
      </c>
      <c r="AU6" s="134">
        <v>94.995964487489914</v>
      </c>
    </row>
    <row r="7" spans="1:47" ht="17.25" customHeight="1" x14ac:dyDescent="0.35">
      <c r="A7" s="129">
        <f t="shared" si="0"/>
        <v>3</v>
      </c>
      <c r="B7" s="130" t="s">
        <v>122</v>
      </c>
      <c r="C7" s="131">
        <v>315</v>
      </c>
      <c r="D7" s="131">
        <v>522877.93099999998</v>
      </c>
      <c r="E7" s="132">
        <v>22</v>
      </c>
      <c r="F7" s="132">
        <v>18719.703000000001</v>
      </c>
      <c r="G7" s="132">
        <v>10</v>
      </c>
      <c r="H7" s="132">
        <v>6350.77</v>
      </c>
      <c r="I7" s="132">
        <v>19</v>
      </c>
      <c r="J7" s="132">
        <v>3702.6570000000002</v>
      </c>
      <c r="K7" s="132">
        <v>5</v>
      </c>
      <c r="L7" s="132">
        <v>500</v>
      </c>
      <c r="M7" s="132">
        <v>0</v>
      </c>
      <c r="N7" s="132">
        <v>0</v>
      </c>
      <c r="O7" s="132">
        <v>313</v>
      </c>
      <c r="P7" s="132">
        <v>543745.74699999997</v>
      </c>
      <c r="Q7" s="133">
        <v>17.736842105263158</v>
      </c>
      <c r="R7" s="133">
        <v>5.637982195845697</v>
      </c>
      <c r="S7" s="133">
        <v>1.4836795252225521</v>
      </c>
      <c r="T7" s="134">
        <v>92.87833827893175</v>
      </c>
      <c r="AB7" s="129">
        <f t="shared" si="1"/>
        <v>3</v>
      </c>
      <c r="AC7" s="130" t="s">
        <v>122</v>
      </c>
      <c r="AD7" s="131">
        <v>315</v>
      </c>
      <c r="AE7" s="131">
        <v>644019.451</v>
      </c>
      <c r="AF7" s="132">
        <v>21</v>
      </c>
      <c r="AG7" s="132">
        <v>2607.58</v>
      </c>
      <c r="AH7" s="132">
        <v>8</v>
      </c>
      <c r="AI7" s="132">
        <v>55178.305</v>
      </c>
      <c r="AJ7" s="132">
        <v>12</v>
      </c>
      <c r="AK7" s="132">
        <v>4034.2190000000001</v>
      </c>
      <c r="AL7" s="132">
        <v>0</v>
      </c>
      <c r="AM7" s="132">
        <v>0</v>
      </c>
      <c r="AN7" s="132">
        <v>1</v>
      </c>
      <c r="AO7" s="132">
        <v>1E-3</v>
      </c>
      <c r="AP7" s="132">
        <v>323</v>
      </c>
      <c r="AQ7" s="132">
        <v>697771.11600000004</v>
      </c>
      <c r="AR7" s="133">
        <v>28</v>
      </c>
      <c r="AS7" s="133">
        <v>3.5714285714285712</v>
      </c>
      <c r="AT7" s="133">
        <v>0</v>
      </c>
      <c r="AU7" s="134">
        <v>96.13095238095238</v>
      </c>
    </row>
    <row r="8" spans="1:47" ht="17.25" customHeight="1" x14ac:dyDescent="0.35">
      <c r="A8" s="129">
        <f t="shared" si="0"/>
        <v>4</v>
      </c>
      <c r="B8" s="130" t="s">
        <v>123</v>
      </c>
      <c r="C8" s="131">
        <v>9484</v>
      </c>
      <c r="D8" s="131">
        <v>860365.65599999996</v>
      </c>
      <c r="E8" s="132">
        <v>616</v>
      </c>
      <c r="F8" s="132">
        <v>79136.623000000007</v>
      </c>
      <c r="G8" s="132">
        <v>491</v>
      </c>
      <c r="H8" s="132">
        <v>71043.816999999995</v>
      </c>
      <c r="I8" s="132">
        <v>288</v>
      </c>
      <c r="J8" s="132">
        <v>51683.606</v>
      </c>
      <c r="K8" s="132">
        <v>0</v>
      </c>
      <c r="L8" s="132">
        <v>0</v>
      </c>
      <c r="M8" s="132">
        <v>0</v>
      </c>
      <c r="N8" s="132">
        <v>0</v>
      </c>
      <c r="O8" s="132">
        <v>10093</v>
      </c>
      <c r="P8" s="132">
        <v>958862.49</v>
      </c>
      <c r="Q8" s="133">
        <v>36.045138888888886</v>
      </c>
      <c r="R8" s="133">
        <v>2.7742992004623832</v>
      </c>
      <c r="S8" s="133">
        <v>0</v>
      </c>
      <c r="T8" s="134">
        <v>97.22570079953762</v>
      </c>
      <c r="AB8" s="129">
        <f t="shared" si="1"/>
        <v>4</v>
      </c>
      <c r="AC8" s="130" t="s">
        <v>123</v>
      </c>
      <c r="AD8" s="131">
        <v>10334</v>
      </c>
      <c r="AE8" s="131">
        <v>946263.05</v>
      </c>
      <c r="AF8" s="132">
        <v>137</v>
      </c>
      <c r="AG8" s="132">
        <v>19350.565999999999</v>
      </c>
      <c r="AH8" s="132">
        <v>538</v>
      </c>
      <c r="AI8" s="132">
        <v>92035.65</v>
      </c>
      <c r="AJ8" s="132">
        <v>345</v>
      </c>
      <c r="AK8" s="132">
        <v>125821.427</v>
      </c>
      <c r="AL8" s="132">
        <v>0</v>
      </c>
      <c r="AM8" s="132">
        <v>0</v>
      </c>
      <c r="AN8" s="132">
        <v>0</v>
      </c>
      <c r="AO8" s="132">
        <v>0</v>
      </c>
      <c r="AP8" s="132">
        <v>10387</v>
      </c>
      <c r="AQ8" s="132">
        <v>931827.83900000004</v>
      </c>
      <c r="AR8" s="133">
        <v>31.107246376811595</v>
      </c>
      <c r="AS8" s="133">
        <v>3.2146850540439811</v>
      </c>
      <c r="AT8" s="133">
        <v>0</v>
      </c>
      <c r="AU8" s="134">
        <v>96.785314945956031</v>
      </c>
    </row>
    <row r="9" spans="1:47" ht="17.25" customHeight="1" x14ac:dyDescent="0.35">
      <c r="A9" s="129">
        <f t="shared" si="0"/>
        <v>5</v>
      </c>
      <c r="B9" s="130" t="s">
        <v>124</v>
      </c>
      <c r="C9" s="131">
        <v>1796</v>
      </c>
      <c r="D9" s="131">
        <v>1485207.4080000001</v>
      </c>
      <c r="E9" s="132">
        <v>125</v>
      </c>
      <c r="F9" s="132">
        <v>44279.65</v>
      </c>
      <c r="G9" s="132">
        <v>0</v>
      </c>
      <c r="H9" s="132">
        <v>20012.757000000001</v>
      </c>
      <c r="I9" s="132">
        <v>88</v>
      </c>
      <c r="J9" s="132">
        <v>10763.431</v>
      </c>
      <c r="K9" s="132">
        <v>0</v>
      </c>
      <c r="L9" s="132">
        <v>0</v>
      </c>
      <c r="M9" s="132">
        <v>0</v>
      </c>
      <c r="N9" s="132">
        <v>1779.431</v>
      </c>
      <c r="O9" s="132">
        <v>1833</v>
      </c>
      <c r="P9" s="132">
        <v>1536956.953</v>
      </c>
      <c r="Q9" s="133">
        <v>21.829545454545453</v>
      </c>
      <c r="R9" s="133">
        <v>4.5809474232170739</v>
      </c>
      <c r="S9" s="133">
        <v>0</v>
      </c>
      <c r="T9" s="134">
        <v>95.419052576782931</v>
      </c>
      <c r="AB9" s="129">
        <f t="shared" si="1"/>
        <v>5</v>
      </c>
      <c r="AC9" s="130" t="s">
        <v>124</v>
      </c>
      <c r="AD9" s="131">
        <v>1821</v>
      </c>
      <c r="AE9" s="131">
        <v>1626381.3929999999</v>
      </c>
      <c r="AF9" s="132">
        <v>83</v>
      </c>
      <c r="AG9" s="132">
        <v>19675.467000000001</v>
      </c>
      <c r="AH9" s="132">
        <v>0</v>
      </c>
      <c r="AI9" s="132">
        <v>121820.053</v>
      </c>
      <c r="AJ9" s="132">
        <v>217</v>
      </c>
      <c r="AK9" s="132">
        <v>57811.648000000001</v>
      </c>
      <c r="AL9" s="132">
        <v>0</v>
      </c>
      <c r="AM9" s="132">
        <v>0</v>
      </c>
      <c r="AN9" s="132">
        <v>1</v>
      </c>
      <c r="AO9" s="132">
        <v>6057.3710000000001</v>
      </c>
      <c r="AP9" s="132">
        <v>1686</v>
      </c>
      <c r="AQ9" s="132">
        <v>1704007.8940000001</v>
      </c>
      <c r="AR9" s="133">
        <v>8.7741935483870961</v>
      </c>
      <c r="AS9" s="133">
        <v>11.397058823529411</v>
      </c>
      <c r="AT9" s="133">
        <v>0</v>
      </c>
      <c r="AU9" s="134">
        <v>88.55042016806722</v>
      </c>
    </row>
    <row r="10" spans="1:47" ht="17.25" customHeight="1" x14ac:dyDescent="0.35">
      <c r="A10" s="129">
        <f t="shared" si="0"/>
        <v>6</v>
      </c>
      <c r="B10" s="130" t="s">
        <v>125</v>
      </c>
      <c r="C10" s="131">
        <v>4251</v>
      </c>
      <c r="D10" s="131">
        <v>557009.79500000004</v>
      </c>
      <c r="E10" s="132">
        <v>74</v>
      </c>
      <c r="F10" s="132">
        <v>12755</v>
      </c>
      <c r="G10" s="132">
        <v>314</v>
      </c>
      <c r="H10" s="132">
        <v>17791.725999999999</v>
      </c>
      <c r="I10" s="132">
        <v>13</v>
      </c>
      <c r="J10" s="132">
        <v>37509.339</v>
      </c>
      <c r="K10" s="132">
        <v>0</v>
      </c>
      <c r="L10" s="132">
        <v>0</v>
      </c>
      <c r="M10" s="132">
        <v>28</v>
      </c>
      <c r="N10" s="132">
        <v>8787.1059999999998</v>
      </c>
      <c r="O10" s="132">
        <v>4284</v>
      </c>
      <c r="P10" s="132">
        <v>541260.076</v>
      </c>
      <c r="Q10" s="133">
        <v>332.69230769230768</v>
      </c>
      <c r="R10" s="133">
        <v>0.30057803468208089</v>
      </c>
      <c r="S10" s="133">
        <v>0</v>
      </c>
      <c r="T10" s="134">
        <v>99.052023121387279</v>
      </c>
      <c r="AB10" s="129">
        <f t="shared" si="1"/>
        <v>6</v>
      </c>
      <c r="AC10" s="130" t="s">
        <v>125</v>
      </c>
      <c r="AD10" s="131">
        <v>4052</v>
      </c>
      <c r="AE10" s="131">
        <v>527308.39899999998</v>
      </c>
      <c r="AF10" s="132">
        <v>66</v>
      </c>
      <c r="AG10" s="132">
        <v>8799.3559999999998</v>
      </c>
      <c r="AH10" s="132">
        <v>843</v>
      </c>
      <c r="AI10" s="132">
        <v>69559.505000000005</v>
      </c>
      <c r="AJ10" s="132">
        <v>-144</v>
      </c>
      <c r="AK10" s="132">
        <v>41625.307999999997</v>
      </c>
      <c r="AL10" s="132">
        <v>1</v>
      </c>
      <c r="AM10" s="132">
        <v>12.492000000000001</v>
      </c>
      <c r="AN10" s="132">
        <v>84</v>
      </c>
      <c r="AO10" s="132">
        <v>2721.2550000000001</v>
      </c>
      <c r="AP10" s="132">
        <v>4177</v>
      </c>
      <c r="AQ10" s="132">
        <v>561308.20499999996</v>
      </c>
      <c r="AR10" s="133">
        <v>-28.597222222222221</v>
      </c>
      <c r="AS10" s="133">
        <v>-3.4968431277319088</v>
      </c>
      <c r="AT10" s="133">
        <v>2.4283632831471585E-2</v>
      </c>
      <c r="AU10" s="134">
        <v>101.43273433705681</v>
      </c>
    </row>
    <row r="11" spans="1:47" ht="17.25" customHeight="1" x14ac:dyDescent="0.35">
      <c r="A11" s="129">
        <f t="shared" si="0"/>
        <v>7</v>
      </c>
      <c r="B11" s="130" t="s">
        <v>126</v>
      </c>
      <c r="C11" s="131">
        <v>1975</v>
      </c>
      <c r="D11" s="131">
        <v>863244.28300000005</v>
      </c>
      <c r="E11" s="132">
        <v>167</v>
      </c>
      <c r="F11" s="132">
        <v>13927.386</v>
      </c>
      <c r="G11" s="132">
        <v>100</v>
      </c>
      <c r="H11" s="132">
        <v>102991.183</v>
      </c>
      <c r="I11" s="132">
        <v>189</v>
      </c>
      <c r="J11" s="132">
        <v>123910.17600000001</v>
      </c>
      <c r="K11" s="132">
        <v>0</v>
      </c>
      <c r="L11" s="132">
        <v>0</v>
      </c>
      <c r="M11" s="132">
        <v>0</v>
      </c>
      <c r="N11" s="132">
        <v>0</v>
      </c>
      <c r="O11" s="132">
        <v>1953</v>
      </c>
      <c r="P11" s="132">
        <v>856252.67599999998</v>
      </c>
      <c r="Q11" s="133">
        <v>11.333333333333334</v>
      </c>
      <c r="R11" s="133">
        <v>8.8235294117647065</v>
      </c>
      <c r="S11" s="133">
        <v>0</v>
      </c>
      <c r="T11" s="134">
        <v>91.17647058823529</v>
      </c>
      <c r="AB11" s="129">
        <f t="shared" si="1"/>
        <v>7</v>
      </c>
      <c r="AC11" s="130" t="s">
        <v>126</v>
      </c>
      <c r="AD11" s="131">
        <v>1953</v>
      </c>
      <c r="AE11" s="131">
        <v>869453.62</v>
      </c>
      <c r="AF11" s="132">
        <v>312</v>
      </c>
      <c r="AG11" s="132">
        <v>18736.028999999999</v>
      </c>
      <c r="AH11" s="132">
        <v>90</v>
      </c>
      <c r="AI11" s="132">
        <v>16925.121999999999</v>
      </c>
      <c r="AJ11" s="132">
        <v>341</v>
      </c>
      <c r="AK11" s="132">
        <v>89289.012000000002</v>
      </c>
      <c r="AL11" s="132">
        <v>0</v>
      </c>
      <c r="AM11" s="132">
        <v>0</v>
      </c>
      <c r="AN11" s="132">
        <v>0</v>
      </c>
      <c r="AO11" s="132">
        <v>0</v>
      </c>
      <c r="AP11" s="132">
        <v>1924</v>
      </c>
      <c r="AQ11" s="132">
        <v>815825.75899999996</v>
      </c>
      <c r="AR11" s="133">
        <v>6.6422287390029329</v>
      </c>
      <c r="AS11" s="133">
        <v>15.055187637969095</v>
      </c>
      <c r="AT11" s="133">
        <v>0</v>
      </c>
      <c r="AU11" s="134">
        <v>84.944812362030902</v>
      </c>
    </row>
    <row r="12" spans="1:47" ht="17.25" customHeight="1" x14ac:dyDescent="0.35">
      <c r="A12" s="129">
        <f t="shared" si="0"/>
        <v>8</v>
      </c>
      <c r="B12" s="130" t="s">
        <v>127</v>
      </c>
      <c r="C12" s="131">
        <v>1550</v>
      </c>
      <c r="D12" s="131">
        <v>399294.46500000003</v>
      </c>
      <c r="E12" s="132">
        <v>92</v>
      </c>
      <c r="F12" s="132">
        <v>2638.4119999999998</v>
      </c>
      <c r="G12" s="132">
        <v>0</v>
      </c>
      <c r="H12" s="132">
        <v>-2217.3919999999998</v>
      </c>
      <c r="I12" s="132">
        <v>1</v>
      </c>
      <c r="J12" s="132">
        <v>3564.2049999999999</v>
      </c>
      <c r="K12" s="132">
        <v>0</v>
      </c>
      <c r="L12" s="132">
        <v>0</v>
      </c>
      <c r="M12" s="132">
        <v>1</v>
      </c>
      <c r="N12" s="132">
        <v>2669.8090000000002</v>
      </c>
      <c r="O12" s="132">
        <v>1640</v>
      </c>
      <c r="P12" s="132">
        <v>393481.47100000002</v>
      </c>
      <c r="Q12" s="133">
        <v>1642</v>
      </c>
      <c r="R12" s="133">
        <v>6.0901339829476243E-2</v>
      </c>
      <c r="S12" s="133">
        <v>0</v>
      </c>
      <c r="T12" s="134">
        <v>99.878197320341044</v>
      </c>
      <c r="AB12" s="129">
        <f t="shared" si="1"/>
        <v>8</v>
      </c>
      <c r="AC12" s="130" t="s">
        <v>127</v>
      </c>
      <c r="AD12" s="131">
        <v>1654</v>
      </c>
      <c r="AE12" s="131">
        <v>400236.48</v>
      </c>
      <c r="AF12" s="132">
        <v>62</v>
      </c>
      <c r="AG12" s="132">
        <v>26969.766</v>
      </c>
      <c r="AH12" s="132">
        <v>0</v>
      </c>
      <c r="AI12" s="132">
        <v>-1006.14</v>
      </c>
      <c r="AJ12" s="132">
        <v>124</v>
      </c>
      <c r="AK12" s="132">
        <v>24121.885999999999</v>
      </c>
      <c r="AL12" s="132">
        <v>0</v>
      </c>
      <c r="AM12" s="132">
        <v>0</v>
      </c>
      <c r="AN12" s="132">
        <v>6</v>
      </c>
      <c r="AO12" s="132">
        <v>1738.5909999999999</v>
      </c>
      <c r="AP12" s="132">
        <v>1586</v>
      </c>
      <c r="AQ12" s="132">
        <v>400339.62900000002</v>
      </c>
      <c r="AR12" s="133">
        <v>13.838709677419354</v>
      </c>
      <c r="AS12" s="133">
        <v>7.2261072261072261</v>
      </c>
      <c r="AT12" s="133">
        <v>0</v>
      </c>
      <c r="AU12" s="134">
        <v>92.424242424242422</v>
      </c>
    </row>
    <row r="13" spans="1:47" ht="17.25" customHeight="1" x14ac:dyDescent="0.35">
      <c r="A13" s="129">
        <f t="shared" si="0"/>
        <v>9</v>
      </c>
      <c r="B13" s="130" t="s">
        <v>128</v>
      </c>
      <c r="C13" s="131">
        <v>22761</v>
      </c>
      <c r="D13" s="131">
        <v>2170516.69</v>
      </c>
      <c r="E13" s="132">
        <v>578</v>
      </c>
      <c r="F13" s="132">
        <v>84167.778999999995</v>
      </c>
      <c r="G13" s="132">
        <v>0</v>
      </c>
      <c r="H13" s="132">
        <v>43913.976999999999</v>
      </c>
      <c r="I13" s="132">
        <v>402</v>
      </c>
      <c r="J13" s="132">
        <v>130288.77099999999</v>
      </c>
      <c r="K13" s="132">
        <v>0</v>
      </c>
      <c r="L13" s="132">
        <v>0</v>
      </c>
      <c r="M13" s="132">
        <v>0</v>
      </c>
      <c r="N13" s="132">
        <v>0</v>
      </c>
      <c r="O13" s="132">
        <v>22937</v>
      </c>
      <c r="P13" s="132">
        <v>2168309.6749999998</v>
      </c>
      <c r="Q13" s="133">
        <v>58.057213930348261</v>
      </c>
      <c r="R13" s="133">
        <v>1.7224388362826173</v>
      </c>
      <c r="S13" s="133">
        <v>0</v>
      </c>
      <c r="T13" s="134">
        <v>98.27756116371738</v>
      </c>
      <c r="AB13" s="129">
        <f t="shared" si="1"/>
        <v>9</v>
      </c>
      <c r="AC13" s="130" t="s">
        <v>128</v>
      </c>
      <c r="AD13" s="131">
        <v>22930</v>
      </c>
      <c r="AE13" s="131">
        <v>2194157.3670000001</v>
      </c>
      <c r="AF13" s="132">
        <v>271</v>
      </c>
      <c r="AG13" s="132">
        <v>40191.442000000003</v>
      </c>
      <c r="AH13" s="132">
        <v>0</v>
      </c>
      <c r="AI13" s="132">
        <v>198733.90900000001</v>
      </c>
      <c r="AJ13" s="132">
        <v>765</v>
      </c>
      <c r="AK13" s="132">
        <v>241538.476</v>
      </c>
      <c r="AL13" s="132">
        <v>0</v>
      </c>
      <c r="AM13" s="132">
        <v>0</v>
      </c>
      <c r="AN13" s="132">
        <v>0</v>
      </c>
      <c r="AO13" s="132">
        <v>0</v>
      </c>
      <c r="AP13" s="132">
        <v>22436</v>
      </c>
      <c r="AQ13" s="132">
        <v>2191544.2420000001</v>
      </c>
      <c r="AR13" s="133">
        <v>30.328104575163398</v>
      </c>
      <c r="AS13" s="133">
        <v>3.2972716693245983</v>
      </c>
      <c r="AT13" s="133">
        <v>0</v>
      </c>
      <c r="AU13" s="134">
        <v>96.702728330675399</v>
      </c>
    </row>
    <row r="14" spans="1:47" ht="17.25" customHeight="1" x14ac:dyDescent="0.35">
      <c r="A14" s="129">
        <f t="shared" si="0"/>
        <v>10</v>
      </c>
      <c r="B14" s="130" t="s">
        <v>129</v>
      </c>
      <c r="C14" s="131">
        <v>2066</v>
      </c>
      <c r="D14" s="131">
        <v>497692.53899999999</v>
      </c>
      <c r="E14" s="132">
        <v>77</v>
      </c>
      <c r="F14" s="132">
        <v>66543.972999999998</v>
      </c>
      <c r="G14" s="132">
        <v>69</v>
      </c>
      <c r="H14" s="132">
        <v>5523.4889999999996</v>
      </c>
      <c r="I14" s="132">
        <v>65</v>
      </c>
      <c r="J14" s="132">
        <v>27623.993999999999</v>
      </c>
      <c r="K14" s="132">
        <v>0</v>
      </c>
      <c r="L14" s="132">
        <v>0</v>
      </c>
      <c r="M14" s="132">
        <v>5</v>
      </c>
      <c r="N14" s="132">
        <v>50.003999999999998</v>
      </c>
      <c r="O14" s="132">
        <v>2073</v>
      </c>
      <c r="P14" s="132">
        <v>542086.00300000003</v>
      </c>
      <c r="Q14" s="133">
        <v>32.969230769230769</v>
      </c>
      <c r="R14" s="133">
        <v>3.0331311245916939</v>
      </c>
      <c r="S14" s="133">
        <v>0</v>
      </c>
      <c r="T14" s="134">
        <v>96.733551096593558</v>
      </c>
      <c r="AB14" s="129">
        <f t="shared" si="1"/>
        <v>10</v>
      </c>
      <c r="AC14" s="130" t="s">
        <v>129</v>
      </c>
      <c r="AD14" s="131">
        <v>2126</v>
      </c>
      <c r="AE14" s="131">
        <v>577809.13899999997</v>
      </c>
      <c r="AF14" s="132">
        <v>84</v>
      </c>
      <c r="AG14" s="132">
        <v>23639.591</v>
      </c>
      <c r="AH14" s="132">
        <v>86</v>
      </c>
      <c r="AI14" s="132">
        <v>2086.4450000000002</v>
      </c>
      <c r="AJ14" s="132">
        <v>83</v>
      </c>
      <c r="AK14" s="132">
        <v>23369.957999999999</v>
      </c>
      <c r="AL14" s="132">
        <v>0</v>
      </c>
      <c r="AM14" s="132">
        <v>0</v>
      </c>
      <c r="AN14" s="132">
        <v>23</v>
      </c>
      <c r="AO14" s="132">
        <v>1630.556</v>
      </c>
      <c r="AP14" s="132">
        <v>2104</v>
      </c>
      <c r="AQ14" s="132">
        <v>578534.66099999996</v>
      </c>
      <c r="AR14" s="133">
        <v>26.626506024096386</v>
      </c>
      <c r="AS14" s="133">
        <v>3.755656108597285</v>
      </c>
      <c r="AT14" s="133">
        <v>0</v>
      </c>
      <c r="AU14" s="134">
        <v>95.203619909502251</v>
      </c>
    </row>
    <row r="15" spans="1:47" ht="17.25" customHeight="1" x14ac:dyDescent="0.35">
      <c r="A15" s="129">
        <f t="shared" si="0"/>
        <v>11</v>
      </c>
      <c r="B15" s="130" t="s">
        <v>130</v>
      </c>
      <c r="C15" s="131">
        <v>1507</v>
      </c>
      <c r="D15" s="131">
        <v>461506.30599999998</v>
      </c>
      <c r="E15" s="132">
        <v>237</v>
      </c>
      <c r="F15" s="132">
        <v>67912.835000000006</v>
      </c>
      <c r="G15" s="132">
        <v>0</v>
      </c>
      <c r="H15" s="132">
        <v>0</v>
      </c>
      <c r="I15" s="132">
        <v>77</v>
      </c>
      <c r="J15" s="132">
        <v>34788.06</v>
      </c>
      <c r="K15" s="132">
        <v>0</v>
      </c>
      <c r="L15" s="132">
        <v>0</v>
      </c>
      <c r="M15" s="132">
        <v>181</v>
      </c>
      <c r="N15" s="132">
        <v>35625.1</v>
      </c>
      <c r="O15" s="132">
        <v>1486</v>
      </c>
      <c r="P15" s="132">
        <v>459005.98100000003</v>
      </c>
      <c r="Q15" s="133">
        <v>22.649350649350648</v>
      </c>
      <c r="R15" s="133">
        <v>4.4151376146788994</v>
      </c>
      <c r="S15" s="133">
        <v>0</v>
      </c>
      <c r="T15" s="134">
        <v>85.206422018348633</v>
      </c>
      <c r="AB15" s="129">
        <f t="shared" si="1"/>
        <v>11</v>
      </c>
      <c r="AC15" s="130" t="s">
        <v>130</v>
      </c>
      <c r="AD15" s="131">
        <v>1489</v>
      </c>
      <c r="AE15" s="131">
        <v>469082.90299999999</v>
      </c>
      <c r="AF15" s="132">
        <v>95</v>
      </c>
      <c r="AG15" s="132">
        <v>54960.065999999999</v>
      </c>
      <c r="AH15" s="132">
        <v>0</v>
      </c>
      <c r="AI15" s="132">
        <v>0</v>
      </c>
      <c r="AJ15" s="132">
        <v>35</v>
      </c>
      <c r="AK15" s="132">
        <v>16955.341</v>
      </c>
      <c r="AL15" s="132">
        <v>0</v>
      </c>
      <c r="AM15" s="132">
        <v>0</v>
      </c>
      <c r="AN15" s="132">
        <v>11</v>
      </c>
      <c r="AO15" s="132">
        <v>8113.8329999999996</v>
      </c>
      <c r="AP15" s="132">
        <v>1538</v>
      </c>
      <c r="AQ15" s="132">
        <v>498973.79499999998</v>
      </c>
      <c r="AR15" s="133">
        <v>45.25714285714286</v>
      </c>
      <c r="AS15" s="133">
        <v>2.2095959595959598</v>
      </c>
      <c r="AT15" s="133">
        <v>0</v>
      </c>
      <c r="AU15" s="134">
        <v>97.095959595959584</v>
      </c>
    </row>
    <row r="16" spans="1:47" ht="17.25" customHeight="1" x14ac:dyDescent="0.35">
      <c r="A16" s="129">
        <f t="shared" si="0"/>
        <v>12</v>
      </c>
      <c r="B16" s="130" t="s">
        <v>131</v>
      </c>
      <c r="C16" s="131">
        <v>8802</v>
      </c>
      <c r="D16" s="131">
        <v>2753716.04</v>
      </c>
      <c r="E16" s="132">
        <v>605</v>
      </c>
      <c r="F16" s="132">
        <v>137055.359</v>
      </c>
      <c r="G16" s="132">
        <v>99</v>
      </c>
      <c r="H16" s="132">
        <v>46169.857000000004</v>
      </c>
      <c r="I16" s="132">
        <v>529</v>
      </c>
      <c r="J16" s="132">
        <v>156113.261</v>
      </c>
      <c r="K16" s="132">
        <v>1</v>
      </c>
      <c r="L16" s="132">
        <v>200</v>
      </c>
      <c r="M16" s="132">
        <v>0</v>
      </c>
      <c r="N16" s="132">
        <v>0</v>
      </c>
      <c r="O16" s="132">
        <v>8877</v>
      </c>
      <c r="P16" s="132">
        <v>2780627.9939999999</v>
      </c>
      <c r="Q16" s="133">
        <v>17.782608695652176</v>
      </c>
      <c r="R16" s="133">
        <v>5.6234718826405867</v>
      </c>
      <c r="S16" s="133">
        <v>1.0630381630700542E-2</v>
      </c>
      <c r="T16" s="134">
        <v>94.365897735728709</v>
      </c>
      <c r="AB16" s="129">
        <f t="shared" si="1"/>
        <v>12</v>
      </c>
      <c r="AC16" s="130" t="s">
        <v>131</v>
      </c>
      <c r="AD16" s="131">
        <v>9379</v>
      </c>
      <c r="AE16" s="131">
        <v>2823717.034</v>
      </c>
      <c r="AF16" s="132">
        <v>389</v>
      </c>
      <c r="AG16" s="132">
        <v>90663.918999999994</v>
      </c>
      <c r="AH16" s="132">
        <v>275</v>
      </c>
      <c r="AI16" s="132">
        <v>-30115.866999999998</v>
      </c>
      <c r="AJ16" s="132">
        <v>525</v>
      </c>
      <c r="AK16" s="132">
        <v>173764.285</v>
      </c>
      <c r="AL16" s="132">
        <v>1</v>
      </c>
      <c r="AM16" s="132">
        <v>10935.072</v>
      </c>
      <c r="AN16" s="132">
        <v>0</v>
      </c>
      <c r="AO16" s="132">
        <v>0</v>
      </c>
      <c r="AP16" s="132">
        <v>9242</v>
      </c>
      <c r="AQ16" s="132">
        <v>2699565.7280000001</v>
      </c>
      <c r="AR16" s="133">
        <v>18.605714285714285</v>
      </c>
      <c r="AS16" s="133">
        <v>5.374692874692875</v>
      </c>
      <c r="AT16" s="133">
        <v>1.0237510237510239E-2</v>
      </c>
      <c r="AU16" s="134">
        <v>94.615069615069615</v>
      </c>
    </row>
    <row r="17" spans="1:47" ht="17.25" customHeight="1" x14ac:dyDescent="0.35">
      <c r="A17" s="129">
        <f t="shared" si="0"/>
        <v>13</v>
      </c>
      <c r="B17" s="130" t="s">
        <v>132</v>
      </c>
      <c r="C17" s="131">
        <v>9402</v>
      </c>
      <c r="D17" s="131">
        <v>1291648.8259999999</v>
      </c>
      <c r="E17" s="132">
        <v>271</v>
      </c>
      <c r="F17" s="132">
        <v>30639.245999999999</v>
      </c>
      <c r="G17" s="132">
        <v>405</v>
      </c>
      <c r="H17" s="132">
        <v>152163.10800000001</v>
      </c>
      <c r="I17" s="132">
        <v>408</v>
      </c>
      <c r="J17" s="132">
        <v>115704.246</v>
      </c>
      <c r="K17" s="132">
        <v>0</v>
      </c>
      <c r="L17" s="132">
        <v>0</v>
      </c>
      <c r="M17" s="132">
        <v>4</v>
      </c>
      <c r="N17" s="132">
        <v>2293</v>
      </c>
      <c r="O17" s="132">
        <v>9261</v>
      </c>
      <c r="P17" s="132">
        <v>1356453.9339999999</v>
      </c>
      <c r="Q17" s="133">
        <v>23.708333333333332</v>
      </c>
      <c r="R17" s="133">
        <v>4.2179261862917397</v>
      </c>
      <c r="S17" s="133">
        <v>0</v>
      </c>
      <c r="T17" s="134">
        <v>95.740721596195598</v>
      </c>
      <c r="AB17" s="129">
        <f t="shared" si="1"/>
        <v>13</v>
      </c>
      <c r="AC17" s="130" t="s">
        <v>132</v>
      </c>
      <c r="AD17" s="131">
        <v>9423</v>
      </c>
      <c r="AE17" s="131">
        <v>1437320.2720000001</v>
      </c>
      <c r="AF17" s="132">
        <v>338</v>
      </c>
      <c r="AG17" s="132">
        <v>49091.324000000001</v>
      </c>
      <c r="AH17" s="132">
        <v>436</v>
      </c>
      <c r="AI17" s="132">
        <v>165213.285</v>
      </c>
      <c r="AJ17" s="132">
        <v>207</v>
      </c>
      <c r="AK17" s="132">
        <v>100842.56200000001</v>
      </c>
      <c r="AL17" s="132">
        <v>0</v>
      </c>
      <c r="AM17" s="132">
        <v>0</v>
      </c>
      <c r="AN17" s="132">
        <v>1</v>
      </c>
      <c r="AO17" s="132">
        <v>900</v>
      </c>
      <c r="AP17" s="132">
        <v>9553</v>
      </c>
      <c r="AQ17" s="132">
        <v>1549882.3189999999</v>
      </c>
      <c r="AR17" s="133">
        <v>47.154589371980677</v>
      </c>
      <c r="AS17" s="133">
        <v>2.1206843561110542</v>
      </c>
      <c r="AT17" s="133">
        <v>0</v>
      </c>
      <c r="AU17" s="134">
        <v>97.869070791927058</v>
      </c>
    </row>
    <row r="18" spans="1:47" ht="17.25" customHeight="1" x14ac:dyDescent="0.35">
      <c r="A18" s="129">
        <f t="shared" si="0"/>
        <v>14</v>
      </c>
      <c r="B18" s="130" t="s">
        <v>133</v>
      </c>
      <c r="C18" s="131">
        <v>0</v>
      </c>
      <c r="D18" s="131">
        <v>0</v>
      </c>
      <c r="E18" s="132">
        <v>0</v>
      </c>
      <c r="F18" s="132">
        <v>0</v>
      </c>
      <c r="G18" s="132">
        <v>0</v>
      </c>
      <c r="H18" s="132">
        <v>0</v>
      </c>
      <c r="I18" s="132">
        <v>0</v>
      </c>
      <c r="J18" s="132">
        <v>0</v>
      </c>
      <c r="K18" s="132">
        <v>0</v>
      </c>
      <c r="L18" s="132">
        <v>0</v>
      </c>
      <c r="M18" s="132">
        <v>0</v>
      </c>
      <c r="N18" s="132">
        <v>0</v>
      </c>
      <c r="O18" s="132">
        <v>0</v>
      </c>
      <c r="P18" s="132">
        <v>0</v>
      </c>
      <c r="Q18" s="133">
        <v>0</v>
      </c>
      <c r="R18" s="133">
        <v>0</v>
      </c>
      <c r="S18" s="133">
        <v>0</v>
      </c>
      <c r="T18" s="134">
        <v>0</v>
      </c>
      <c r="AB18" s="129">
        <f t="shared" si="1"/>
        <v>14</v>
      </c>
      <c r="AC18" s="130" t="s">
        <v>133</v>
      </c>
      <c r="AD18" s="131">
        <v>0</v>
      </c>
      <c r="AE18" s="131">
        <v>0</v>
      </c>
      <c r="AF18" s="132">
        <v>0</v>
      </c>
      <c r="AG18" s="132">
        <v>0</v>
      </c>
      <c r="AH18" s="132">
        <v>0</v>
      </c>
      <c r="AI18" s="132">
        <v>0</v>
      </c>
      <c r="AJ18" s="132">
        <v>0</v>
      </c>
      <c r="AK18" s="132">
        <v>0</v>
      </c>
      <c r="AL18" s="132">
        <v>0</v>
      </c>
      <c r="AM18" s="132">
        <v>0</v>
      </c>
      <c r="AN18" s="132">
        <v>0</v>
      </c>
      <c r="AO18" s="132">
        <v>0</v>
      </c>
      <c r="AP18" s="132">
        <v>0</v>
      </c>
      <c r="AQ18" s="132">
        <v>0</v>
      </c>
      <c r="AR18" s="133">
        <v>0</v>
      </c>
      <c r="AS18" s="133">
        <v>0</v>
      </c>
      <c r="AT18" s="133">
        <v>0</v>
      </c>
      <c r="AU18" s="134">
        <v>0</v>
      </c>
    </row>
    <row r="19" spans="1:47" ht="17.25" customHeight="1" x14ac:dyDescent="0.35">
      <c r="A19" s="129">
        <f t="shared" si="0"/>
        <v>15</v>
      </c>
      <c r="B19" s="130" t="s">
        <v>134</v>
      </c>
      <c r="C19" s="131">
        <v>5657</v>
      </c>
      <c r="D19" s="131">
        <v>1406710.6969999999</v>
      </c>
      <c r="E19" s="132">
        <v>145</v>
      </c>
      <c r="F19" s="132">
        <v>29881.366000000002</v>
      </c>
      <c r="G19" s="132">
        <v>167</v>
      </c>
      <c r="H19" s="132">
        <v>25554.297999999999</v>
      </c>
      <c r="I19" s="132">
        <v>166</v>
      </c>
      <c r="J19" s="132">
        <v>44278.171999999999</v>
      </c>
      <c r="K19" s="132">
        <v>0</v>
      </c>
      <c r="L19" s="132">
        <v>0</v>
      </c>
      <c r="M19" s="132">
        <v>5</v>
      </c>
      <c r="N19" s="132">
        <v>3377.9740000000002</v>
      </c>
      <c r="O19" s="132">
        <v>5631</v>
      </c>
      <c r="P19" s="132">
        <v>1414490.2139999999</v>
      </c>
      <c r="Q19" s="133">
        <v>34.951807228915662</v>
      </c>
      <c r="R19" s="133">
        <v>2.8610823853843503</v>
      </c>
      <c r="S19" s="133">
        <v>0</v>
      </c>
      <c r="T19" s="134">
        <v>97.052740434332989</v>
      </c>
      <c r="AB19" s="129">
        <f t="shared" si="1"/>
        <v>15</v>
      </c>
      <c r="AC19" s="130" t="s">
        <v>134</v>
      </c>
      <c r="AD19" s="131">
        <v>5706</v>
      </c>
      <c r="AE19" s="131">
        <v>1420168.784</v>
      </c>
      <c r="AF19" s="132">
        <v>135</v>
      </c>
      <c r="AG19" s="132">
        <v>25957.97</v>
      </c>
      <c r="AH19" s="132">
        <v>256</v>
      </c>
      <c r="AI19" s="132">
        <v>15883.398999999999</v>
      </c>
      <c r="AJ19" s="132">
        <v>160</v>
      </c>
      <c r="AK19" s="132">
        <v>41006.343000000001</v>
      </c>
      <c r="AL19" s="132">
        <v>4</v>
      </c>
      <c r="AM19" s="132">
        <v>629.32899999999995</v>
      </c>
      <c r="AN19" s="132">
        <v>16</v>
      </c>
      <c r="AO19" s="132">
        <v>1334.752</v>
      </c>
      <c r="AP19" s="132">
        <v>5661</v>
      </c>
      <c r="AQ19" s="132">
        <v>1419039.7290000001</v>
      </c>
      <c r="AR19" s="133">
        <v>36.506250000000001</v>
      </c>
      <c r="AS19" s="133">
        <v>2.739256976545112</v>
      </c>
      <c r="AT19" s="133">
        <v>6.8481424413627798E-2</v>
      </c>
      <c r="AU19" s="134">
        <v>96.918335901386754</v>
      </c>
    </row>
    <row r="20" spans="1:47" ht="17.25" customHeight="1" x14ac:dyDescent="0.35">
      <c r="A20" s="129">
        <f t="shared" si="0"/>
        <v>16</v>
      </c>
      <c r="B20" s="130" t="s">
        <v>135</v>
      </c>
      <c r="C20" s="131">
        <v>1866</v>
      </c>
      <c r="D20" s="131">
        <v>104593.61900000001</v>
      </c>
      <c r="E20" s="132">
        <v>16</v>
      </c>
      <c r="F20" s="132">
        <v>171.04400000000001</v>
      </c>
      <c r="G20" s="132">
        <v>42</v>
      </c>
      <c r="H20" s="132">
        <v>2157.163</v>
      </c>
      <c r="I20" s="132">
        <v>9</v>
      </c>
      <c r="J20" s="132">
        <v>1353.403</v>
      </c>
      <c r="K20" s="132">
        <v>0</v>
      </c>
      <c r="L20" s="132">
        <v>0</v>
      </c>
      <c r="M20" s="132">
        <v>2</v>
      </c>
      <c r="N20" s="132">
        <v>-60</v>
      </c>
      <c r="O20" s="132">
        <v>1871</v>
      </c>
      <c r="P20" s="132">
        <v>105628.423</v>
      </c>
      <c r="Q20" s="133">
        <v>209.11111111111111</v>
      </c>
      <c r="R20" s="133">
        <v>0.47821466524973438</v>
      </c>
      <c r="S20" s="133">
        <v>0</v>
      </c>
      <c r="T20" s="134">
        <v>99.415515409139203</v>
      </c>
      <c r="AB20" s="129">
        <f t="shared" si="1"/>
        <v>16</v>
      </c>
      <c r="AC20" s="130" t="s">
        <v>135</v>
      </c>
      <c r="AD20" s="131">
        <v>1916</v>
      </c>
      <c r="AE20" s="131">
        <v>107947.092</v>
      </c>
      <c r="AF20" s="132">
        <v>97</v>
      </c>
      <c r="AG20" s="132">
        <v>11524.021000000001</v>
      </c>
      <c r="AH20" s="132">
        <v>98</v>
      </c>
      <c r="AI20" s="132">
        <v>22558.13</v>
      </c>
      <c r="AJ20" s="132">
        <v>15</v>
      </c>
      <c r="AK20" s="132">
        <v>3467.2359999999999</v>
      </c>
      <c r="AL20" s="132">
        <v>0</v>
      </c>
      <c r="AM20" s="132">
        <v>0</v>
      </c>
      <c r="AN20" s="132">
        <v>2</v>
      </c>
      <c r="AO20" s="132">
        <v>-20</v>
      </c>
      <c r="AP20" s="132">
        <v>1996</v>
      </c>
      <c r="AQ20" s="132">
        <v>138582.00700000001</v>
      </c>
      <c r="AR20" s="133">
        <v>134.19999999999999</v>
      </c>
      <c r="AS20" s="133">
        <v>0.7451564828614009</v>
      </c>
      <c r="AT20" s="133">
        <v>0</v>
      </c>
      <c r="AU20" s="134">
        <v>99.155489319423751</v>
      </c>
    </row>
    <row r="21" spans="1:47" ht="17.25" customHeight="1" x14ac:dyDescent="0.35">
      <c r="A21" s="129">
        <f t="shared" si="0"/>
        <v>17</v>
      </c>
      <c r="B21" s="130" t="s">
        <v>136</v>
      </c>
      <c r="C21" s="131">
        <v>1658</v>
      </c>
      <c r="D21" s="131">
        <v>465517.83500000002</v>
      </c>
      <c r="E21" s="132">
        <v>47</v>
      </c>
      <c r="F21" s="132">
        <v>8643.2330000000002</v>
      </c>
      <c r="G21" s="132">
        <v>70</v>
      </c>
      <c r="H21" s="132">
        <v>21288.967000000001</v>
      </c>
      <c r="I21" s="132">
        <v>59</v>
      </c>
      <c r="J21" s="132">
        <v>20948.324000000001</v>
      </c>
      <c r="K21" s="132">
        <v>0</v>
      </c>
      <c r="L21" s="132">
        <v>0</v>
      </c>
      <c r="M21" s="132">
        <v>0</v>
      </c>
      <c r="N21" s="132">
        <v>0</v>
      </c>
      <c r="O21" s="132">
        <v>1646</v>
      </c>
      <c r="P21" s="132">
        <v>474501.71100000001</v>
      </c>
      <c r="Q21" s="133">
        <v>28.898305084745761</v>
      </c>
      <c r="R21" s="133">
        <v>3.4604105571847512</v>
      </c>
      <c r="S21" s="133">
        <v>0</v>
      </c>
      <c r="T21" s="134">
        <v>96.539589442815256</v>
      </c>
      <c r="AB21" s="129">
        <f t="shared" si="1"/>
        <v>17</v>
      </c>
      <c r="AC21" s="130" t="s">
        <v>136</v>
      </c>
      <c r="AD21" s="131">
        <v>1626</v>
      </c>
      <c r="AE21" s="131">
        <v>493975.28100000002</v>
      </c>
      <c r="AF21" s="132">
        <v>48</v>
      </c>
      <c r="AG21" s="132">
        <v>11962.276</v>
      </c>
      <c r="AH21" s="132">
        <v>86</v>
      </c>
      <c r="AI21" s="132">
        <v>-41379.413999999997</v>
      </c>
      <c r="AJ21" s="132">
        <v>86</v>
      </c>
      <c r="AK21" s="132">
        <v>29894.614000000001</v>
      </c>
      <c r="AL21" s="132">
        <v>0</v>
      </c>
      <c r="AM21" s="132">
        <v>0</v>
      </c>
      <c r="AN21" s="132">
        <v>0</v>
      </c>
      <c r="AO21" s="132">
        <v>0</v>
      </c>
      <c r="AP21" s="132">
        <v>1588</v>
      </c>
      <c r="AQ21" s="132">
        <v>434663.52899999998</v>
      </c>
      <c r="AR21" s="133">
        <v>19.465116279069768</v>
      </c>
      <c r="AS21" s="133">
        <v>5.1373954599761049</v>
      </c>
      <c r="AT21" s="133">
        <v>0</v>
      </c>
      <c r="AU21" s="134">
        <v>94.862604540023895</v>
      </c>
    </row>
    <row r="22" spans="1:47" ht="17.25" customHeight="1" x14ac:dyDescent="0.35">
      <c r="A22" s="129">
        <f t="shared" si="0"/>
        <v>18</v>
      </c>
      <c r="B22" s="130" t="s">
        <v>137</v>
      </c>
      <c r="C22" s="131">
        <v>20184</v>
      </c>
      <c r="D22" s="131">
        <v>3767730.554</v>
      </c>
      <c r="E22" s="132">
        <v>80</v>
      </c>
      <c r="F22" s="132">
        <v>7770</v>
      </c>
      <c r="G22" s="132">
        <v>157</v>
      </c>
      <c r="H22" s="132">
        <v>20676.66</v>
      </c>
      <c r="I22" s="132">
        <v>75</v>
      </c>
      <c r="J22" s="132">
        <v>12043.841</v>
      </c>
      <c r="K22" s="132">
        <v>0</v>
      </c>
      <c r="L22" s="132">
        <v>0</v>
      </c>
      <c r="M22" s="132">
        <v>0</v>
      </c>
      <c r="N22" s="132">
        <v>0</v>
      </c>
      <c r="O22" s="132">
        <v>20189</v>
      </c>
      <c r="P22" s="132">
        <v>3784133.3730000001</v>
      </c>
      <c r="Q22" s="133">
        <v>270.18666666666667</v>
      </c>
      <c r="R22" s="133">
        <v>0.37011448874851954</v>
      </c>
      <c r="S22" s="133">
        <v>0</v>
      </c>
      <c r="T22" s="134">
        <v>99.629885511251487</v>
      </c>
      <c r="AB22" s="129">
        <f t="shared" si="1"/>
        <v>18</v>
      </c>
      <c r="AC22" s="130" t="s">
        <v>137</v>
      </c>
      <c r="AD22" s="131">
        <v>20164</v>
      </c>
      <c r="AE22" s="131">
        <v>3792125.1129999999</v>
      </c>
      <c r="AF22" s="132">
        <v>36</v>
      </c>
      <c r="AG22" s="132">
        <v>4140</v>
      </c>
      <c r="AH22" s="132">
        <v>141</v>
      </c>
      <c r="AI22" s="132">
        <v>20852.559000000001</v>
      </c>
      <c r="AJ22" s="132">
        <v>100</v>
      </c>
      <c r="AK22" s="132">
        <v>12862.481</v>
      </c>
      <c r="AL22" s="132">
        <v>0</v>
      </c>
      <c r="AM22" s="132">
        <v>0</v>
      </c>
      <c r="AN22" s="132">
        <v>0</v>
      </c>
      <c r="AO22" s="132">
        <v>0</v>
      </c>
      <c r="AP22" s="132">
        <v>20100</v>
      </c>
      <c r="AQ22" s="132">
        <v>3804255.1910000001</v>
      </c>
      <c r="AR22" s="133">
        <v>202</v>
      </c>
      <c r="AS22" s="133">
        <v>0.49504950495049505</v>
      </c>
      <c r="AT22" s="133">
        <v>0</v>
      </c>
      <c r="AU22" s="134">
        <v>99.504950495049499</v>
      </c>
    </row>
    <row r="23" spans="1:47" ht="17.25" customHeight="1" x14ac:dyDescent="0.35">
      <c r="A23" s="129">
        <f t="shared" si="0"/>
        <v>19</v>
      </c>
      <c r="B23" s="130" t="s">
        <v>138</v>
      </c>
      <c r="C23" s="131">
        <v>4797</v>
      </c>
      <c r="D23" s="131">
        <v>2084491.8810000001</v>
      </c>
      <c r="E23" s="132">
        <v>1004</v>
      </c>
      <c r="F23" s="132">
        <v>139297.47899999999</v>
      </c>
      <c r="G23" s="132">
        <v>132</v>
      </c>
      <c r="H23" s="132">
        <v>-23087.035</v>
      </c>
      <c r="I23" s="132">
        <v>130</v>
      </c>
      <c r="J23" s="132">
        <v>82709.714000000007</v>
      </c>
      <c r="K23" s="132">
        <v>0</v>
      </c>
      <c r="L23" s="132">
        <v>0</v>
      </c>
      <c r="M23" s="132">
        <v>104</v>
      </c>
      <c r="N23" s="132">
        <v>12740</v>
      </c>
      <c r="O23" s="132">
        <v>5567</v>
      </c>
      <c r="P23" s="132">
        <v>2105252.611</v>
      </c>
      <c r="Q23" s="133">
        <v>44.623076923076923</v>
      </c>
      <c r="R23" s="133">
        <v>2.24099293225306</v>
      </c>
      <c r="S23" s="133">
        <v>0</v>
      </c>
      <c r="T23" s="134">
        <v>95.966212721944487</v>
      </c>
      <c r="AB23" s="129">
        <f t="shared" si="1"/>
        <v>19</v>
      </c>
      <c r="AC23" s="130" t="s">
        <v>138</v>
      </c>
      <c r="AD23" s="131">
        <v>5587</v>
      </c>
      <c r="AE23" s="131">
        <v>2122385.0869999998</v>
      </c>
      <c r="AF23" s="132">
        <v>364</v>
      </c>
      <c r="AG23" s="132">
        <v>41759.94</v>
      </c>
      <c r="AH23" s="132">
        <v>0</v>
      </c>
      <c r="AI23" s="132">
        <v>-19514.055</v>
      </c>
      <c r="AJ23" s="132">
        <v>446</v>
      </c>
      <c r="AK23" s="132">
        <v>95320.27</v>
      </c>
      <c r="AL23" s="132">
        <v>0</v>
      </c>
      <c r="AM23" s="132">
        <v>0</v>
      </c>
      <c r="AN23" s="132">
        <v>0</v>
      </c>
      <c r="AO23" s="132">
        <v>0</v>
      </c>
      <c r="AP23" s="132">
        <v>5505</v>
      </c>
      <c r="AQ23" s="132">
        <v>2049310.702</v>
      </c>
      <c r="AR23" s="133">
        <v>13.34304932735426</v>
      </c>
      <c r="AS23" s="133">
        <v>7.4945387329860527</v>
      </c>
      <c r="AT23" s="133">
        <v>0</v>
      </c>
      <c r="AU23" s="134">
        <v>92.505461267013942</v>
      </c>
    </row>
    <row r="24" spans="1:47" ht="17.25" customHeight="1" x14ac:dyDescent="0.35">
      <c r="A24" s="129">
        <f t="shared" si="0"/>
        <v>20</v>
      </c>
      <c r="B24" s="130" t="s">
        <v>139</v>
      </c>
      <c r="C24" s="131">
        <v>0</v>
      </c>
      <c r="D24" s="131">
        <v>0</v>
      </c>
      <c r="E24" s="132">
        <v>0</v>
      </c>
      <c r="F24" s="132">
        <v>0</v>
      </c>
      <c r="G24" s="132">
        <v>0</v>
      </c>
      <c r="H24" s="132">
        <v>0</v>
      </c>
      <c r="I24" s="132">
        <v>0</v>
      </c>
      <c r="J24" s="132">
        <v>0</v>
      </c>
      <c r="K24" s="132">
        <v>0</v>
      </c>
      <c r="L24" s="132">
        <v>0</v>
      </c>
      <c r="M24" s="132">
        <v>0</v>
      </c>
      <c r="N24" s="132">
        <v>0</v>
      </c>
      <c r="O24" s="132">
        <v>0</v>
      </c>
      <c r="P24" s="132">
        <v>0</v>
      </c>
      <c r="Q24" s="133">
        <v>0</v>
      </c>
      <c r="R24" s="133">
        <v>0</v>
      </c>
      <c r="S24" s="133">
        <v>0</v>
      </c>
      <c r="T24" s="134">
        <v>0</v>
      </c>
      <c r="AB24" s="129">
        <f t="shared" si="1"/>
        <v>20</v>
      </c>
      <c r="AC24" s="130" t="s">
        <v>139</v>
      </c>
      <c r="AD24" s="131">
        <v>0</v>
      </c>
      <c r="AE24" s="131">
        <v>0</v>
      </c>
      <c r="AF24" s="132">
        <v>0</v>
      </c>
      <c r="AG24" s="132">
        <v>0</v>
      </c>
      <c r="AH24" s="132">
        <v>0</v>
      </c>
      <c r="AI24" s="132">
        <v>0</v>
      </c>
      <c r="AJ24" s="132">
        <v>0</v>
      </c>
      <c r="AK24" s="132">
        <v>0</v>
      </c>
      <c r="AL24" s="132">
        <v>0</v>
      </c>
      <c r="AM24" s="132">
        <v>0</v>
      </c>
      <c r="AN24" s="132">
        <v>0</v>
      </c>
      <c r="AO24" s="132">
        <v>0</v>
      </c>
      <c r="AP24" s="132">
        <v>0</v>
      </c>
      <c r="AQ24" s="132">
        <v>0</v>
      </c>
      <c r="AR24" s="133">
        <v>0</v>
      </c>
      <c r="AS24" s="133">
        <v>0</v>
      </c>
      <c r="AT24" s="133">
        <v>0</v>
      </c>
      <c r="AU24" s="134">
        <v>0</v>
      </c>
    </row>
    <row r="25" spans="1:47" ht="17.25" customHeight="1" x14ac:dyDescent="0.35">
      <c r="A25" s="129">
        <f t="shared" si="0"/>
        <v>21</v>
      </c>
      <c r="B25" s="130" t="s">
        <v>140</v>
      </c>
      <c r="C25" s="131">
        <v>6234</v>
      </c>
      <c r="D25" s="131">
        <v>1043397.735</v>
      </c>
      <c r="E25" s="132">
        <v>146</v>
      </c>
      <c r="F25" s="132">
        <v>14304.123</v>
      </c>
      <c r="G25" s="132">
        <v>42</v>
      </c>
      <c r="H25" s="132">
        <v>7111.973</v>
      </c>
      <c r="I25" s="132">
        <v>121</v>
      </c>
      <c r="J25" s="132">
        <v>35583.627999999997</v>
      </c>
      <c r="K25" s="132">
        <v>0</v>
      </c>
      <c r="L25" s="132">
        <v>0</v>
      </c>
      <c r="M25" s="132">
        <v>129</v>
      </c>
      <c r="N25" s="132">
        <v>14963.63</v>
      </c>
      <c r="O25" s="132">
        <v>6130</v>
      </c>
      <c r="P25" s="132">
        <v>1014266.573</v>
      </c>
      <c r="Q25" s="133">
        <v>52.727272727272727</v>
      </c>
      <c r="R25" s="133">
        <v>1.896551724137931</v>
      </c>
      <c r="S25" s="133">
        <v>0</v>
      </c>
      <c r="T25" s="134">
        <v>96.081504702194351</v>
      </c>
      <c r="AB25" s="129">
        <f t="shared" si="1"/>
        <v>21</v>
      </c>
      <c r="AC25" s="130" t="s">
        <v>140</v>
      </c>
      <c r="AD25" s="131">
        <v>6212</v>
      </c>
      <c r="AE25" s="131">
        <v>998982.79399999999</v>
      </c>
      <c r="AF25" s="132">
        <v>284</v>
      </c>
      <c r="AG25" s="132">
        <v>14291.852999999999</v>
      </c>
      <c r="AH25" s="132">
        <v>113</v>
      </c>
      <c r="AI25" s="132">
        <v>13102.489</v>
      </c>
      <c r="AJ25" s="132">
        <v>226</v>
      </c>
      <c r="AK25" s="132">
        <v>72095.035000000003</v>
      </c>
      <c r="AL25" s="132">
        <v>0</v>
      </c>
      <c r="AM25" s="132">
        <v>0</v>
      </c>
      <c r="AN25" s="132">
        <v>40</v>
      </c>
      <c r="AO25" s="132">
        <v>1216.202</v>
      </c>
      <c r="AP25" s="132">
        <v>6230</v>
      </c>
      <c r="AQ25" s="132">
        <v>953065.89899999998</v>
      </c>
      <c r="AR25" s="133">
        <v>28.743362831858406</v>
      </c>
      <c r="AS25" s="133">
        <v>3.479064039408867</v>
      </c>
      <c r="AT25" s="133">
        <v>0</v>
      </c>
      <c r="AU25" s="134">
        <v>95.90517241379311</v>
      </c>
    </row>
    <row r="26" spans="1:47" ht="17.25" customHeight="1" x14ac:dyDescent="0.35">
      <c r="A26" s="129">
        <f t="shared" si="0"/>
        <v>22</v>
      </c>
      <c r="B26" s="130" t="s">
        <v>141</v>
      </c>
      <c r="C26" s="131">
        <v>2430</v>
      </c>
      <c r="D26" s="131">
        <v>406065.83600000001</v>
      </c>
      <c r="E26" s="132">
        <v>158</v>
      </c>
      <c r="F26" s="132">
        <v>40944.942000000003</v>
      </c>
      <c r="G26" s="132">
        <v>76</v>
      </c>
      <c r="H26" s="132">
        <v>23782.749</v>
      </c>
      <c r="I26" s="132">
        <v>128</v>
      </c>
      <c r="J26" s="132">
        <v>44797.226999999999</v>
      </c>
      <c r="K26" s="132">
        <v>0</v>
      </c>
      <c r="L26" s="132">
        <v>0</v>
      </c>
      <c r="M26" s="132">
        <v>0</v>
      </c>
      <c r="N26" s="132">
        <v>0</v>
      </c>
      <c r="O26" s="132">
        <v>2460</v>
      </c>
      <c r="P26" s="132">
        <v>425996.3</v>
      </c>
      <c r="Q26" s="133">
        <v>20.21875</v>
      </c>
      <c r="R26" s="133">
        <v>4.945904173106646</v>
      </c>
      <c r="S26" s="133">
        <v>0</v>
      </c>
      <c r="T26" s="134">
        <v>95.054095826893359</v>
      </c>
      <c r="AB26" s="129">
        <f t="shared" si="1"/>
        <v>22</v>
      </c>
      <c r="AC26" s="130" t="s">
        <v>141</v>
      </c>
      <c r="AD26" s="131">
        <v>2507</v>
      </c>
      <c r="AE26" s="131">
        <v>455816.85399999999</v>
      </c>
      <c r="AF26" s="132">
        <v>170</v>
      </c>
      <c r="AG26" s="132">
        <v>51881.379000000001</v>
      </c>
      <c r="AH26" s="132">
        <v>79</v>
      </c>
      <c r="AI26" s="132">
        <v>30361.565999999999</v>
      </c>
      <c r="AJ26" s="132">
        <v>151</v>
      </c>
      <c r="AK26" s="132">
        <v>52251.601000000002</v>
      </c>
      <c r="AL26" s="132">
        <v>4</v>
      </c>
      <c r="AM26" s="132">
        <v>6723.1239999999998</v>
      </c>
      <c r="AN26" s="132">
        <v>0</v>
      </c>
      <c r="AO26" s="132">
        <v>0</v>
      </c>
      <c r="AP26" s="132">
        <v>2522</v>
      </c>
      <c r="AQ26" s="132">
        <v>479085.07400000002</v>
      </c>
      <c r="AR26" s="133">
        <v>17.728476821192054</v>
      </c>
      <c r="AS26" s="133">
        <v>5.6406425102726931</v>
      </c>
      <c r="AT26" s="133">
        <v>0.14942099364960779</v>
      </c>
      <c r="AU26" s="134">
        <v>94.209936496077688</v>
      </c>
    </row>
    <row r="27" spans="1:47" ht="17.25" customHeight="1" x14ac:dyDescent="0.35">
      <c r="A27" s="129">
        <f t="shared" si="0"/>
        <v>23</v>
      </c>
      <c r="B27" s="130" t="s">
        <v>142</v>
      </c>
      <c r="C27" s="131">
        <v>1030</v>
      </c>
      <c r="D27" s="131">
        <v>339315.66399999999</v>
      </c>
      <c r="E27" s="132">
        <v>198</v>
      </c>
      <c r="F27" s="132">
        <v>27858.821</v>
      </c>
      <c r="G27" s="132">
        <v>490</v>
      </c>
      <c r="H27" s="132">
        <v>48152.245999999999</v>
      </c>
      <c r="I27" s="132">
        <v>166</v>
      </c>
      <c r="J27" s="132">
        <v>57981.891000000003</v>
      </c>
      <c r="K27" s="132">
        <v>0</v>
      </c>
      <c r="L27" s="132">
        <v>0</v>
      </c>
      <c r="M27" s="132">
        <v>0</v>
      </c>
      <c r="N27" s="132">
        <v>0</v>
      </c>
      <c r="O27" s="132">
        <v>1062</v>
      </c>
      <c r="P27" s="132">
        <v>357344.84</v>
      </c>
      <c r="Q27" s="133">
        <v>7.3975903614457827</v>
      </c>
      <c r="R27" s="133">
        <v>13.517915309446254</v>
      </c>
      <c r="S27" s="133">
        <v>0</v>
      </c>
      <c r="T27" s="134">
        <v>86.482084690553748</v>
      </c>
      <c r="AB27" s="129">
        <f t="shared" si="1"/>
        <v>23</v>
      </c>
      <c r="AC27" s="130" t="s">
        <v>142</v>
      </c>
      <c r="AD27" s="131">
        <v>1155</v>
      </c>
      <c r="AE27" s="131">
        <v>373712.73100000003</v>
      </c>
      <c r="AF27" s="132">
        <v>230</v>
      </c>
      <c r="AG27" s="132">
        <v>34618.892</v>
      </c>
      <c r="AH27" s="132">
        <v>435</v>
      </c>
      <c r="AI27" s="132">
        <v>82814.244999999995</v>
      </c>
      <c r="AJ27" s="132">
        <v>216</v>
      </c>
      <c r="AK27" s="132">
        <v>114682.064</v>
      </c>
      <c r="AL27" s="132">
        <v>0</v>
      </c>
      <c r="AM27" s="132">
        <v>0</v>
      </c>
      <c r="AN27" s="132">
        <v>0</v>
      </c>
      <c r="AO27" s="132">
        <v>0</v>
      </c>
      <c r="AP27" s="132">
        <v>1169</v>
      </c>
      <c r="AQ27" s="132">
        <v>376463.804</v>
      </c>
      <c r="AR27" s="133">
        <v>6.4120370370370372</v>
      </c>
      <c r="AS27" s="133">
        <v>15.595667870036101</v>
      </c>
      <c r="AT27" s="133">
        <v>0</v>
      </c>
      <c r="AU27" s="134">
        <v>84.404332129963905</v>
      </c>
    </row>
    <row r="28" spans="1:47" ht="17.25" customHeight="1" x14ac:dyDescent="0.35">
      <c r="A28" s="129">
        <f t="shared" si="0"/>
        <v>24</v>
      </c>
      <c r="B28" s="130" t="s">
        <v>143</v>
      </c>
      <c r="C28" s="131">
        <v>3518</v>
      </c>
      <c r="D28" s="131">
        <v>1971849.031</v>
      </c>
      <c r="E28" s="132">
        <v>391</v>
      </c>
      <c r="F28" s="132">
        <v>643446.18000000005</v>
      </c>
      <c r="G28" s="132">
        <v>0</v>
      </c>
      <c r="H28" s="132">
        <v>-540909.66399999999</v>
      </c>
      <c r="I28" s="132">
        <v>297</v>
      </c>
      <c r="J28" s="132">
        <v>62890.749000000003</v>
      </c>
      <c r="K28" s="132">
        <v>0</v>
      </c>
      <c r="L28" s="132">
        <v>0</v>
      </c>
      <c r="M28" s="132">
        <v>0</v>
      </c>
      <c r="N28" s="132">
        <v>0</v>
      </c>
      <c r="O28" s="132">
        <v>3612</v>
      </c>
      <c r="P28" s="132">
        <v>2011494.798</v>
      </c>
      <c r="Q28" s="133">
        <v>13.161616161616161</v>
      </c>
      <c r="R28" s="133">
        <v>7.5978511128165769</v>
      </c>
      <c r="S28" s="133">
        <v>0</v>
      </c>
      <c r="T28" s="134">
        <v>92.402148887183415</v>
      </c>
      <c r="AB28" s="129">
        <f t="shared" si="1"/>
        <v>24</v>
      </c>
      <c r="AC28" s="130" t="s">
        <v>143</v>
      </c>
      <c r="AD28" s="131">
        <v>3575</v>
      </c>
      <c r="AE28" s="131">
        <v>2017229.098</v>
      </c>
      <c r="AF28" s="132">
        <v>319</v>
      </c>
      <c r="AG28" s="132">
        <v>127734.22199999999</v>
      </c>
      <c r="AH28" s="132">
        <v>0</v>
      </c>
      <c r="AI28" s="132">
        <v>6094.308</v>
      </c>
      <c r="AJ28" s="132">
        <v>349</v>
      </c>
      <c r="AK28" s="132">
        <v>103905.712</v>
      </c>
      <c r="AL28" s="132">
        <v>0</v>
      </c>
      <c r="AM28" s="132">
        <v>0</v>
      </c>
      <c r="AN28" s="132">
        <v>238</v>
      </c>
      <c r="AO28" s="132">
        <v>0</v>
      </c>
      <c r="AP28" s="132">
        <v>3307</v>
      </c>
      <c r="AQ28" s="132">
        <v>2047151.916</v>
      </c>
      <c r="AR28" s="133">
        <v>11.157593123209169</v>
      </c>
      <c r="AS28" s="133">
        <v>8.962506420133538</v>
      </c>
      <c r="AT28" s="133">
        <v>0</v>
      </c>
      <c r="AU28" s="134">
        <v>84.925526450950187</v>
      </c>
    </row>
    <row r="29" spans="1:47" ht="17.25" customHeight="1" x14ac:dyDescent="0.35">
      <c r="A29" s="129">
        <f t="shared" si="0"/>
        <v>25</v>
      </c>
      <c r="B29" s="130" t="s">
        <v>144</v>
      </c>
      <c r="C29" s="131">
        <v>1039</v>
      </c>
      <c r="D29" s="131">
        <v>219014.58799999999</v>
      </c>
      <c r="E29" s="132">
        <v>97</v>
      </c>
      <c r="F29" s="132">
        <v>11193.545</v>
      </c>
      <c r="G29" s="132">
        <v>38</v>
      </c>
      <c r="H29" s="132">
        <v>29851.317999999999</v>
      </c>
      <c r="I29" s="132">
        <v>33</v>
      </c>
      <c r="J29" s="132">
        <v>28180.565999999999</v>
      </c>
      <c r="K29" s="132">
        <v>4</v>
      </c>
      <c r="L29" s="132">
        <v>480</v>
      </c>
      <c r="M29" s="132">
        <v>0</v>
      </c>
      <c r="N29" s="132">
        <v>0</v>
      </c>
      <c r="O29" s="132">
        <v>1099</v>
      </c>
      <c r="P29" s="132">
        <v>231398.88500000001</v>
      </c>
      <c r="Q29" s="133">
        <v>34.424242424242422</v>
      </c>
      <c r="R29" s="133">
        <v>2.9049295774647885</v>
      </c>
      <c r="S29" s="133">
        <v>0.35211267605633806</v>
      </c>
      <c r="T29" s="134">
        <v>96.742957746478879</v>
      </c>
      <c r="AB29" s="129">
        <f t="shared" si="1"/>
        <v>25</v>
      </c>
      <c r="AC29" s="130" t="s">
        <v>144</v>
      </c>
      <c r="AD29" s="131">
        <v>1153</v>
      </c>
      <c r="AE29" s="131">
        <v>240139.73</v>
      </c>
      <c r="AF29" s="132">
        <v>55</v>
      </c>
      <c r="AG29" s="132">
        <v>3834.8069999999998</v>
      </c>
      <c r="AH29" s="132">
        <v>17</v>
      </c>
      <c r="AI29" s="132">
        <v>17154.782999999999</v>
      </c>
      <c r="AJ29" s="132">
        <v>24</v>
      </c>
      <c r="AK29" s="132">
        <v>14331.223</v>
      </c>
      <c r="AL29" s="132">
        <v>3</v>
      </c>
      <c r="AM29" s="132">
        <v>110</v>
      </c>
      <c r="AN29" s="132">
        <v>1</v>
      </c>
      <c r="AO29" s="132">
        <v>200</v>
      </c>
      <c r="AP29" s="132">
        <v>1180</v>
      </c>
      <c r="AQ29" s="132">
        <v>246488.09700000001</v>
      </c>
      <c r="AR29" s="133">
        <v>50.333333333333336</v>
      </c>
      <c r="AS29" s="133">
        <v>1.9867549668874174</v>
      </c>
      <c r="AT29" s="133">
        <v>0.24834437086092717</v>
      </c>
      <c r="AU29" s="134">
        <v>97.682119205298008</v>
      </c>
    </row>
    <row r="30" spans="1:47" ht="17.25" customHeight="1" x14ac:dyDescent="0.35">
      <c r="A30" s="129">
        <f t="shared" si="0"/>
        <v>26</v>
      </c>
      <c r="B30" s="130" t="s">
        <v>145</v>
      </c>
      <c r="C30" s="131">
        <v>2215</v>
      </c>
      <c r="D30" s="131">
        <v>542628.348</v>
      </c>
      <c r="E30" s="132">
        <v>174</v>
      </c>
      <c r="F30" s="132">
        <v>36145.036</v>
      </c>
      <c r="G30" s="132">
        <v>0</v>
      </c>
      <c r="H30" s="132">
        <v>46973.930999999997</v>
      </c>
      <c r="I30" s="132">
        <v>235</v>
      </c>
      <c r="J30" s="132">
        <v>95591.332999999999</v>
      </c>
      <c r="K30" s="132">
        <v>0</v>
      </c>
      <c r="L30" s="132">
        <v>0</v>
      </c>
      <c r="M30" s="132">
        <v>2</v>
      </c>
      <c r="N30" s="132">
        <v>1493.16</v>
      </c>
      <c r="O30" s="132">
        <v>2152</v>
      </c>
      <c r="P30" s="132">
        <v>528662.82200000004</v>
      </c>
      <c r="Q30" s="133">
        <v>10.165957446808511</v>
      </c>
      <c r="R30" s="133">
        <v>9.8367517789870238</v>
      </c>
      <c r="S30" s="133">
        <v>0</v>
      </c>
      <c r="T30" s="134">
        <v>90.079531184596064</v>
      </c>
      <c r="AB30" s="129">
        <f t="shared" si="1"/>
        <v>26</v>
      </c>
      <c r="AC30" s="130" t="s">
        <v>145</v>
      </c>
      <c r="AD30" s="131">
        <v>2247</v>
      </c>
      <c r="AE30" s="131">
        <v>547080.46100000001</v>
      </c>
      <c r="AF30" s="132">
        <v>217</v>
      </c>
      <c r="AG30" s="132">
        <v>89914.264999999999</v>
      </c>
      <c r="AH30" s="132">
        <v>0</v>
      </c>
      <c r="AI30" s="132">
        <v>27960.454000000002</v>
      </c>
      <c r="AJ30" s="132">
        <v>178</v>
      </c>
      <c r="AK30" s="132">
        <v>90245.214999999997</v>
      </c>
      <c r="AL30" s="132">
        <v>0</v>
      </c>
      <c r="AM30" s="132">
        <v>0</v>
      </c>
      <c r="AN30" s="132">
        <v>0</v>
      </c>
      <c r="AO30" s="132">
        <v>0</v>
      </c>
      <c r="AP30" s="132">
        <v>2286</v>
      </c>
      <c r="AQ30" s="132">
        <v>574709.96499999997</v>
      </c>
      <c r="AR30" s="133">
        <v>13.842696629213483</v>
      </c>
      <c r="AS30" s="133">
        <v>7.2240259740259747</v>
      </c>
      <c r="AT30" s="133">
        <v>0</v>
      </c>
      <c r="AU30" s="134">
        <v>92.775974025974023</v>
      </c>
    </row>
    <row r="31" spans="1:47" ht="17.25" customHeight="1" x14ac:dyDescent="0.35">
      <c r="A31" s="129">
        <f t="shared" si="0"/>
        <v>27</v>
      </c>
      <c r="B31" s="130" t="s">
        <v>146</v>
      </c>
      <c r="C31" s="131">
        <v>3605</v>
      </c>
      <c r="D31" s="131">
        <v>1390579.16</v>
      </c>
      <c r="E31" s="132">
        <v>530</v>
      </c>
      <c r="F31" s="132">
        <v>97442.536999999997</v>
      </c>
      <c r="G31" s="132">
        <v>349</v>
      </c>
      <c r="H31" s="132">
        <v>5367.402</v>
      </c>
      <c r="I31" s="132">
        <v>23</v>
      </c>
      <c r="J31" s="132">
        <v>6354.1260000000002</v>
      </c>
      <c r="K31" s="132">
        <v>5</v>
      </c>
      <c r="L31" s="132">
        <v>1155.905</v>
      </c>
      <c r="M31" s="132">
        <v>53</v>
      </c>
      <c r="N31" s="132">
        <v>5023.2809999999999</v>
      </c>
      <c r="O31" s="132">
        <v>4054</v>
      </c>
      <c r="P31" s="132">
        <v>1480855.787</v>
      </c>
      <c r="Q31" s="133">
        <v>179.78260869565219</v>
      </c>
      <c r="R31" s="133">
        <v>0.55622732769044736</v>
      </c>
      <c r="S31" s="133">
        <v>0.12091898428053204</v>
      </c>
      <c r="T31" s="134">
        <v>98.041112454655376</v>
      </c>
      <c r="AB31" s="129">
        <f t="shared" si="1"/>
        <v>27</v>
      </c>
      <c r="AC31" s="130" t="s">
        <v>146</v>
      </c>
      <c r="AD31" s="131">
        <v>4123</v>
      </c>
      <c r="AE31" s="131">
        <v>1491263.317</v>
      </c>
      <c r="AF31" s="132">
        <v>152</v>
      </c>
      <c r="AG31" s="132">
        <v>51087.154999999999</v>
      </c>
      <c r="AH31" s="132">
        <v>371</v>
      </c>
      <c r="AI31" s="132">
        <v>34222.911</v>
      </c>
      <c r="AJ31" s="132">
        <v>8</v>
      </c>
      <c r="AK31" s="132">
        <v>29507.728999999999</v>
      </c>
      <c r="AL31" s="132">
        <v>4</v>
      </c>
      <c r="AM31" s="132">
        <v>2116.4059999999999</v>
      </c>
      <c r="AN31" s="132">
        <v>341</v>
      </c>
      <c r="AO31" s="132">
        <v>66248.805999999997</v>
      </c>
      <c r="AP31" s="132">
        <v>3922</v>
      </c>
      <c r="AQ31" s="132">
        <v>1478700.442</v>
      </c>
      <c r="AR31" s="133">
        <v>534.375</v>
      </c>
      <c r="AS31" s="133">
        <v>0.18713450292397663</v>
      </c>
      <c r="AT31" s="133">
        <v>9.3567251461988313E-2</v>
      </c>
      <c r="AU31" s="134">
        <v>91.742690058479539</v>
      </c>
    </row>
    <row r="32" spans="1:47" ht="17.25" customHeight="1" x14ac:dyDescent="0.35">
      <c r="A32" s="129">
        <f t="shared" si="0"/>
        <v>28</v>
      </c>
      <c r="B32" s="130" t="s">
        <v>147</v>
      </c>
      <c r="C32" s="131">
        <v>1947</v>
      </c>
      <c r="D32" s="131">
        <v>588912.18599999999</v>
      </c>
      <c r="E32" s="132">
        <v>13</v>
      </c>
      <c r="F32" s="132">
        <v>4426</v>
      </c>
      <c r="G32" s="132">
        <v>83</v>
      </c>
      <c r="H32" s="132">
        <v>28310.381000000001</v>
      </c>
      <c r="I32" s="132">
        <v>19</v>
      </c>
      <c r="J32" s="132">
        <v>27888.364000000001</v>
      </c>
      <c r="K32" s="132">
        <v>0</v>
      </c>
      <c r="L32" s="132">
        <v>0</v>
      </c>
      <c r="M32" s="132">
        <v>0</v>
      </c>
      <c r="N32" s="132">
        <v>0</v>
      </c>
      <c r="O32" s="132">
        <v>1941</v>
      </c>
      <c r="P32" s="132">
        <v>593760.20299999998</v>
      </c>
      <c r="Q32" s="133">
        <v>103.15789473684211</v>
      </c>
      <c r="R32" s="133">
        <v>0.96938775510204078</v>
      </c>
      <c r="S32" s="133">
        <v>0</v>
      </c>
      <c r="T32" s="134">
        <v>99.030612244897966</v>
      </c>
      <c r="AB32" s="129">
        <f t="shared" si="1"/>
        <v>28</v>
      </c>
      <c r="AC32" s="130" t="s">
        <v>147</v>
      </c>
      <c r="AD32" s="131">
        <v>1966</v>
      </c>
      <c r="AE32" s="131">
        <v>601329.05599999998</v>
      </c>
      <c r="AF32" s="132">
        <v>42</v>
      </c>
      <c r="AG32" s="132">
        <v>5719.7520000000004</v>
      </c>
      <c r="AH32" s="132">
        <v>66</v>
      </c>
      <c r="AI32" s="132">
        <v>32437.485000000001</v>
      </c>
      <c r="AJ32" s="132">
        <v>28</v>
      </c>
      <c r="AK32" s="132">
        <v>34691.915999999997</v>
      </c>
      <c r="AL32" s="132">
        <v>1</v>
      </c>
      <c r="AM32" s="132">
        <v>50</v>
      </c>
      <c r="AN32" s="132">
        <v>4</v>
      </c>
      <c r="AO32" s="132">
        <v>1.0009999999999999</v>
      </c>
      <c r="AP32" s="132">
        <v>1975</v>
      </c>
      <c r="AQ32" s="132">
        <v>604743.37600000005</v>
      </c>
      <c r="AR32" s="133">
        <v>71.714285714285708</v>
      </c>
      <c r="AS32" s="133">
        <v>1.394422310756972</v>
      </c>
      <c r="AT32" s="133">
        <v>4.9800796812749001E-2</v>
      </c>
      <c r="AU32" s="134">
        <v>98.356573705179287</v>
      </c>
    </row>
    <row r="33" spans="1:47" ht="17.25" customHeight="1" x14ac:dyDescent="0.35">
      <c r="A33" s="129">
        <f t="shared" si="0"/>
        <v>29</v>
      </c>
      <c r="B33" s="130" t="s">
        <v>148</v>
      </c>
      <c r="C33" s="131">
        <v>724</v>
      </c>
      <c r="D33" s="131">
        <v>326085.88799999998</v>
      </c>
      <c r="E33" s="132">
        <v>26</v>
      </c>
      <c r="F33" s="132">
        <v>7745.8320000000003</v>
      </c>
      <c r="G33" s="132">
        <v>37</v>
      </c>
      <c r="H33" s="132">
        <v>9716.8250000000007</v>
      </c>
      <c r="I33" s="132">
        <v>25</v>
      </c>
      <c r="J33" s="132">
        <v>12429.407999999999</v>
      </c>
      <c r="K33" s="132">
        <v>2</v>
      </c>
      <c r="L33" s="132">
        <v>762</v>
      </c>
      <c r="M33" s="132">
        <v>0</v>
      </c>
      <c r="N33" s="132">
        <v>0</v>
      </c>
      <c r="O33" s="132">
        <v>723</v>
      </c>
      <c r="P33" s="132">
        <v>330357.13699999999</v>
      </c>
      <c r="Q33" s="133">
        <v>30</v>
      </c>
      <c r="R33" s="133">
        <v>3.3333333333333335</v>
      </c>
      <c r="S33" s="133">
        <v>0.26666666666666666</v>
      </c>
      <c r="T33" s="134">
        <v>96.399999999999991</v>
      </c>
      <c r="AB33" s="129">
        <f t="shared" si="1"/>
        <v>29</v>
      </c>
      <c r="AC33" s="130" t="s">
        <v>148</v>
      </c>
      <c r="AD33" s="131">
        <v>761</v>
      </c>
      <c r="AE33" s="131">
        <v>339728.33199999999</v>
      </c>
      <c r="AF33" s="132">
        <v>32</v>
      </c>
      <c r="AG33" s="132">
        <v>6087.0309999999999</v>
      </c>
      <c r="AH33" s="132">
        <v>20</v>
      </c>
      <c r="AI33" s="132">
        <v>5191</v>
      </c>
      <c r="AJ33" s="132">
        <v>15</v>
      </c>
      <c r="AK33" s="132">
        <v>7025.5820000000003</v>
      </c>
      <c r="AL33" s="132">
        <v>0</v>
      </c>
      <c r="AM33" s="132">
        <v>0</v>
      </c>
      <c r="AN33" s="132">
        <v>0</v>
      </c>
      <c r="AO33" s="132">
        <v>600</v>
      </c>
      <c r="AP33" s="132">
        <v>781</v>
      </c>
      <c r="AQ33" s="132">
        <v>343380.78100000002</v>
      </c>
      <c r="AR33" s="133">
        <v>53.06666666666667</v>
      </c>
      <c r="AS33" s="133">
        <v>1.8844221105527637</v>
      </c>
      <c r="AT33" s="133">
        <v>0</v>
      </c>
      <c r="AU33" s="134">
        <v>98.115577889447238</v>
      </c>
    </row>
    <row r="34" spans="1:47" ht="17.25" customHeight="1" x14ac:dyDescent="0.35">
      <c r="A34" s="129">
        <f t="shared" si="0"/>
        <v>30</v>
      </c>
      <c r="B34" s="130" t="s">
        <v>149</v>
      </c>
      <c r="C34" s="131">
        <v>2192</v>
      </c>
      <c r="D34" s="131">
        <v>1075875.7339999999</v>
      </c>
      <c r="E34" s="132">
        <v>102</v>
      </c>
      <c r="F34" s="132">
        <v>45074.209000000003</v>
      </c>
      <c r="G34" s="132">
        <v>102</v>
      </c>
      <c r="H34" s="132">
        <v>22913.096000000001</v>
      </c>
      <c r="I34" s="132">
        <v>55</v>
      </c>
      <c r="J34" s="132">
        <v>20097.367999999999</v>
      </c>
      <c r="K34" s="132">
        <v>0</v>
      </c>
      <c r="L34" s="132">
        <v>0</v>
      </c>
      <c r="M34" s="132">
        <v>84</v>
      </c>
      <c r="N34" s="132">
        <v>31770.057000000001</v>
      </c>
      <c r="O34" s="132">
        <v>2155</v>
      </c>
      <c r="P34" s="132">
        <v>1091995.6140000001</v>
      </c>
      <c r="Q34" s="133">
        <v>41.709090909090911</v>
      </c>
      <c r="R34" s="133">
        <v>2.3975588491717525</v>
      </c>
      <c r="S34" s="133">
        <v>0</v>
      </c>
      <c r="T34" s="134">
        <v>93.94071490845684</v>
      </c>
      <c r="AB34" s="129">
        <f t="shared" si="1"/>
        <v>30</v>
      </c>
      <c r="AC34" s="130" t="s">
        <v>149</v>
      </c>
      <c r="AD34" s="131">
        <v>2122</v>
      </c>
      <c r="AE34" s="131">
        <v>1120647.6680000001</v>
      </c>
      <c r="AF34" s="132">
        <v>88</v>
      </c>
      <c r="AG34" s="132">
        <v>34767.864999999998</v>
      </c>
      <c r="AH34" s="132">
        <v>128</v>
      </c>
      <c r="AI34" s="132">
        <v>40094.084000000003</v>
      </c>
      <c r="AJ34" s="132">
        <v>114</v>
      </c>
      <c r="AK34" s="132">
        <v>30386.581999999999</v>
      </c>
      <c r="AL34" s="132">
        <v>0</v>
      </c>
      <c r="AM34" s="132">
        <v>0</v>
      </c>
      <c r="AN34" s="132">
        <v>69</v>
      </c>
      <c r="AO34" s="132">
        <v>17487.475999999999</v>
      </c>
      <c r="AP34" s="132">
        <v>2027</v>
      </c>
      <c r="AQ34" s="132">
        <v>1147635.56</v>
      </c>
      <c r="AR34" s="133">
        <v>19.385964912280702</v>
      </c>
      <c r="AS34" s="133">
        <v>5.1583710407239813</v>
      </c>
      <c r="AT34" s="133">
        <v>0</v>
      </c>
      <c r="AU34" s="134">
        <v>91.719457013574655</v>
      </c>
    </row>
    <row r="35" spans="1:47" ht="17.25" customHeight="1" x14ac:dyDescent="0.35">
      <c r="A35" s="129">
        <f t="shared" si="0"/>
        <v>31</v>
      </c>
      <c r="B35" s="130" t="s">
        <v>150</v>
      </c>
      <c r="C35" s="131">
        <v>0</v>
      </c>
      <c r="D35" s="131">
        <v>0</v>
      </c>
      <c r="E35" s="132">
        <v>0</v>
      </c>
      <c r="F35" s="132">
        <v>0</v>
      </c>
      <c r="G35" s="132">
        <v>0</v>
      </c>
      <c r="H35" s="132">
        <v>0</v>
      </c>
      <c r="I35" s="132">
        <v>0</v>
      </c>
      <c r="J35" s="132">
        <v>0</v>
      </c>
      <c r="K35" s="132">
        <v>0</v>
      </c>
      <c r="L35" s="132">
        <v>0</v>
      </c>
      <c r="M35" s="132">
        <v>0</v>
      </c>
      <c r="N35" s="132">
        <v>0</v>
      </c>
      <c r="O35" s="132">
        <v>0</v>
      </c>
      <c r="P35" s="132">
        <v>0</v>
      </c>
      <c r="Q35" s="133">
        <v>0</v>
      </c>
      <c r="R35" s="133">
        <v>0</v>
      </c>
      <c r="S35" s="133">
        <v>0</v>
      </c>
      <c r="T35" s="134">
        <v>0</v>
      </c>
      <c r="AB35" s="129">
        <f t="shared" si="1"/>
        <v>31</v>
      </c>
      <c r="AC35" s="130" t="s">
        <v>150</v>
      </c>
      <c r="AD35" s="131">
        <v>0</v>
      </c>
      <c r="AE35" s="131">
        <v>0</v>
      </c>
      <c r="AF35" s="132">
        <v>0</v>
      </c>
      <c r="AG35" s="132">
        <v>0</v>
      </c>
      <c r="AH35" s="132">
        <v>0</v>
      </c>
      <c r="AI35" s="132">
        <v>0</v>
      </c>
      <c r="AJ35" s="132">
        <v>0</v>
      </c>
      <c r="AK35" s="132">
        <v>0</v>
      </c>
      <c r="AL35" s="132">
        <v>0</v>
      </c>
      <c r="AM35" s="132">
        <v>0</v>
      </c>
      <c r="AN35" s="132">
        <v>0</v>
      </c>
      <c r="AO35" s="132">
        <v>0</v>
      </c>
      <c r="AP35" s="132">
        <v>0</v>
      </c>
      <c r="AQ35" s="132">
        <v>0</v>
      </c>
      <c r="AR35" s="133">
        <v>0</v>
      </c>
      <c r="AS35" s="133">
        <v>0</v>
      </c>
      <c r="AT35" s="133">
        <v>0</v>
      </c>
      <c r="AU35" s="134">
        <v>0</v>
      </c>
    </row>
    <row r="36" spans="1:47" ht="17.25" customHeight="1" x14ac:dyDescent="0.35">
      <c r="A36" s="129">
        <f t="shared" si="0"/>
        <v>32</v>
      </c>
      <c r="B36" s="130" t="s">
        <v>151</v>
      </c>
      <c r="C36" s="131">
        <v>66</v>
      </c>
      <c r="D36" s="131">
        <v>120274.03599999999</v>
      </c>
      <c r="E36" s="132">
        <v>38</v>
      </c>
      <c r="F36" s="132">
        <v>17928.848000000002</v>
      </c>
      <c r="G36" s="132">
        <v>0</v>
      </c>
      <c r="H36" s="132">
        <v>0</v>
      </c>
      <c r="I36" s="132">
        <v>35</v>
      </c>
      <c r="J36" s="132">
        <v>26041.401000000002</v>
      </c>
      <c r="K36" s="132">
        <v>0</v>
      </c>
      <c r="L36" s="132">
        <v>0</v>
      </c>
      <c r="M36" s="132">
        <v>0</v>
      </c>
      <c r="N36" s="132">
        <v>0</v>
      </c>
      <c r="O36" s="132">
        <v>69</v>
      </c>
      <c r="P36" s="132">
        <v>112161.48299999999</v>
      </c>
      <c r="Q36" s="133">
        <v>2.9714285714285715</v>
      </c>
      <c r="R36" s="133">
        <v>33.653846153846153</v>
      </c>
      <c r="S36" s="133">
        <v>0</v>
      </c>
      <c r="T36" s="134">
        <v>66.34615384615384</v>
      </c>
      <c r="AB36" s="129">
        <f t="shared" si="1"/>
        <v>32</v>
      </c>
      <c r="AC36" s="130" t="s">
        <v>151</v>
      </c>
      <c r="AD36" s="131">
        <v>78</v>
      </c>
      <c r="AE36" s="131">
        <v>105089.416</v>
      </c>
      <c r="AF36" s="132">
        <v>30</v>
      </c>
      <c r="AG36" s="132">
        <v>9915.5910000000003</v>
      </c>
      <c r="AH36" s="132">
        <v>0</v>
      </c>
      <c r="AI36" s="132">
        <v>0</v>
      </c>
      <c r="AJ36" s="132">
        <v>29</v>
      </c>
      <c r="AK36" s="132">
        <v>16197.31</v>
      </c>
      <c r="AL36" s="132">
        <v>0</v>
      </c>
      <c r="AM36" s="132">
        <v>0</v>
      </c>
      <c r="AN36" s="132">
        <v>9</v>
      </c>
      <c r="AO36" s="132">
        <v>4409.6350000000002</v>
      </c>
      <c r="AP36" s="132">
        <v>70</v>
      </c>
      <c r="AQ36" s="132">
        <v>94398.062000000005</v>
      </c>
      <c r="AR36" s="133">
        <v>3.7241379310344827</v>
      </c>
      <c r="AS36" s="133">
        <v>26.851851851851855</v>
      </c>
      <c r="AT36" s="133">
        <v>0</v>
      </c>
      <c r="AU36" s="134">
        <v>64.81481481481481</v>
      </c>
    </row>
    <row r="37" spans="1:47" ht="17.25" customHeight="1" x14ac:dyDescent="0.35">
      <c r="A37" s="129">
        <f t="shared" si="0"/>
        <v>33</v>
      </c>
      <c r="B37" s="130" t="s">
        <v>152</v>
      </c>
      <c r="C37" s="131">
        <v>1665</v>
      </c>
      <c r="D37" s="131">
        <v>343883.44099999999</v>
      </c>
      <c r="E37" s="132">
        <v>35</v>
      </c>
      <c r="F37" s="132">
        <v>1509.9349999999999</v>
      </c>
      <c r="G37" s="132">
        <v>14</v>
      </c>
      <c r="H37" s="132">
        <v>1398.847</v>
      </c>
      <c r="I37" s="132">
        <v>11</v>
      </c>
      <c r="J37" s="132">
        <v>7505.2129999999997</v>
      </c>
      <c r="K37" s="132">
        <v>0</v>
      </c>
      <c r="L37" s="132">
        <v>0</v>
      </c>
      <c r="M37" s="132">
        <v>3</v>
      </c>
      <c r="N37" s="132">
        <v>21</v>
      </c>
      <c r="O37" s="132">
        <v>1686</v>
      </c>
      <c r="P37" s="132">
        <v>339266.01</v>
      </c>
      <c r="Q37" s="133">
        <v>154.54545454545453</v>
      </c>
      <c r="R37" s="133">
        <v>0.6470588235294118</v>
      </c>
      <c r="S37" s="133">
        <v>0</v>
      </c>
      <c r="T37" s="134">
        <v>99.176470588235304</v>
      </c>
      <c r="AB37" s="129">
        <f t="shared" si="1"/>
        <v>33</v>
      </c>
      <c r="AC37" s="130" t="s">
        <v>152</v>
      </c>
      <c r="AD37" s="131">
        <v>1704</v>
      </c>
      <c r="AE37" s="131">
        <v>324816.38199999998</v>
      </c>
      <c r="AF37" s="132">
        <v>40</v>
      </c>
      <c r="AG37" s="132">
        <v>4148.3869999999997</v>
      </c>
      <c r="AH37" s="132">
        <v>12</v>
      </c>
      <c r="AI37" s="132">
        <v>3552.9659999999999</v>
      </c>
      <c r="AJ37" s="132">
        <v>7</v>
      </c>
      <c r="AK37" s="132">
        <v>1912.7650000000001</v>
      </c>
      <c r="AL37" s="132">
        <v>0</v>
      </c>
      <c r="AM37" s="132">
        <v>0</v>
      </c>
      <c r="AN37" s="132">
        <v>3</v>
      </c>
      <c r="AO37" s="132">
        <v>6883.3190000000004</v>
      </c>
      <c r="AP37" s="132">
        <v>1734</v>
      </c>
      <c r="AQ37" s="132">
        <v>323721.65100000001</v>
      </c>
      <c r="AR37" s="133">
        <v>249.14285714285714</v>
      </c>
      <c r="AS37" s="133">
        <v>0.40137614678899086</v>
      </c>
      <c r="AT37" s="133">
        <v>0</v>
      </c>
      <c r="AU37" s="134">
        <v>99.426605504587144</v>
      </c>
    </row>
    <row r="38" spans="1:47" ht="17.25" customHeight="1" x14ac:dyDescent="0.35">
      <c r="A38" s="129">
        <f t="shared" si="0"/>
        <v>34</v>
      </c>
      <c r="B38" s="130" t="s">
        <v>153</v>
      </c>
      <c r="C38" s="131">
        <v>618</v>
      </c>
      <c r="D38" s="131">
        <v>463833.658</v>
      </c>
      <c r="E38" s="132">
        <v>10</v>
      </c>
      <c r="F38" s="132">
        <v>1000</v>
      </c>
      <c r="G38" s="132">
        <v>0</v>
      </c>
      <c r="H38" s="132">
        <v>5008.2560000000003</v>
      </c>
      <c r="I38" s="132">
        <v>17</v>
      </c>
      <c r="J38" s="132">
        <v>5392.4880000000003</v>
      </c>
      <c r="K38" s="132">
        <v>0</v>
      </c>
      <c r="L38" s="132">
        <v>0</v>
      </c>
      <c r="M38" s="132">
        <v>0</v>
      </c>
      <c r="N38" s="132">
        <v>0</v>
      </c>
      <c r="O38" s="132">
        <v>611</v>
      </c>
      <c r="P38" s="132">
        <v>464449.42599999998</v>
      </c>
      <c r="Q38" s="133">
        <v>36.941176470588232</v>
      </c>
      <c r="R38" s="133">
        <v>2.7070063694267517</v>
      </c>
      <c r="S38" s="133">
        <v>0</v>
      </c>
      <c r="T38" s="134">
        <v>97.29299363057325</v>
      </c>
      <c r="AB38" s="129">
        <f t="shared" si="1"/>
        <v>34</v>
      </c>
      <c r="AC38" s="130" t="s">
        <v>153</v>
      </c>
      <c r="AD38" s="131">
        <v>619</v>
      </c>
      <c r="AE38" s="131">
        <v>466454.79200000002</v>
      </c>
      <c r="AF38" s="132">
        <v>7</v>
      </c>
      <c r="AG38" s="132">
        <v>1857.98</v>
      </c>
      <c r="AH38" s="132">
        <v>0</v>
      </c>
      <c r="AI38" s="132">
        <v>5761.2430000000004</v>
      </c>
      <c r="AJ38" s="132">
        <v>18</v>
      </c>
      <c r="AK38" s="132">
        <v>6873.4979999999996</v>
      </c>
      <c r="AL38" s="132">
        <v>0</v>
      </c>
      <c r="AM38" s="132">
        <v>0</v>
      </c>
      <c r="AN38" s="132">
        <v>0</v>
      </c>
      <c r="AO38" s="132">
        <v>0</v>
      </c>
      <c r="AP38" s="132">
        <v>608</v>
      </c>
      <c r="AQ38" s="132">
        <v>467200.51699999999</v>
      </c>
      <c r="AR38" s="133">
        <v>34.777777777777779</v>
      </c>
      <c r="AS38" s="133">
        <v>2.8753993610223643</v>
      </c>
      <c r="AT38" s="133">
        <v>0</v>
      </c>
      <c r="AU38" s="134">
        <v>97.124600638977626</v>
      </c>
    </row>
    <row r="39" spans="1:47" ht="17.25" customHeight="1" x14ac:dyDescent="0.35">
      <c r="A39" s="129">
        <f t="shared" si="0"/>
        <v>35</v>
      </c>
      <c r="B39" s="130" t="s">
        <v>154</v>
      </c>
      <c r="C39" s="131">
        <v>560</v>
      </c>
      <c r="D39" s="131">
        <v>1319831.0649999999</v>
      </c>
      <c r="E39" s="132">
        <v>42</v>
      </c>
      <c r="F39" s="132">
        <v>8668.69</v>
      </c>
      <c r="G39" s="132">
        <v>179</v>
      </c>
      <c r="H39" s="132">
        <v>20277.437000000002</v>
      </c>
      <c r="I39" s="132">
        <v>147</v>
      </c>
      <c r="J39" s="132">
        <v>32358.223000000002</v>
      </c>
      <c r="K39" s="132">
        <v>1</v>
      </c>
      <c r="L39" s="132">
        <v>1282.2190000000001</v>
      </c>
      <c r="M39" s="132">
        <v>91</v>
      </c>
      <c r="N39" s="132">
        <v>401.14800000000002</v>
      </c>
      <c r="O39" s="132">
        <v>363</v>
      </c>
      <c r="P39" s="132">
        <v>1314735.602</v>
      </c>
      <c r="Q39" s="133">
        <v>4.0952380952380949</v>
      </c>
      <c r="R39" s="133">
        <v>24.418604651162788</v>
      </c>
      <c r="S39" s="133">
        <v>0.16611295681063123</v>
      </c>
      <c r="T39" s="134">
        <v>60.299003322259139</v>
      </c>
      <c r="AB39" s="129">
        <f t="shared" si="1"/>
        <v>35</v>
      </c>
      <c r="AC39" s="130" t="s">
        <v>154</v>
      </c>
      <c r="AD39" s="131">
        <v>5986</v>
      </c>
      <c r="AE39" s="131">
        <v>1418950.155</v>
      </c>
      <c r="AF39" s="132">
        <v>3</v>
      </c>
      <c r="AG39" s="132">
        <v>227.03100000000001</v>
      </c>
      <c r="AH39" s="132">
        <v>1290</v>
      </c>
      <c r="AI39" s="132">
        <v>-58110.163999999997</v>
      </c>
      <c r="AJ39" s="132">
        <v>78</v>
      </c>
      <c r="AK39" s="132">
        <v>10901.715</v>
      </c>
      <c r="AL39" s="132">
        <v>0</v>
      </c>
      <c r="AM39" s="132">
        <v>0</v>
      </c>
      <c r="AN39" s="132">
        <v>718</v>
      </c>
      <c r="AO39" s="132">
        <v>11199.741</v>
      </c>
      <c r="AP39" s="132">
        <v>5193</v>
      </c>
      <c r="AQ39" s="132">
        <v>1338965.5660000001</v>
      </c>
      <c r="AR39" s="133">
        <v>76.782051282051285</v>
      </c>
      <c r="AS39" s="133">
        <v>1.302387710803139</v>
      </c>
      <c r="AT39" s="133">
        <v>0</v>
      </c>
      <c r="AU39" s="134">
        <v>86.708966438470526</v>
      </c>
    </row>
    <row r="40" spans="1:47" ht="17.25" customHeight="1" x14ac:dyDescent="0.35">
      <c r="A40" s="129">
        <f t="shared" si="0"/>
        <v>36</v>
      </c>
      <c r="B40" s="130" t="s">
        <v>155</v>
      </c>
      <c r="C40" s="131">
        <v>2594</v>
      </c>
      <c r="D40" s="131">
        <v>565392.22600000002</v>
      </c>
      <c r="E40" s="132">
        <v>270</v>
      </c>
      <c r="F40" s="132">
        <v>29395.4</v>
      </c>
      <c r="G40" s="132">
        <v>34</v>
      </c>
      <c r="H40" s="132">
        <v>30808.947</v>
      </c>
      <c r="I40" s="132">
        <v>249</v>
      </c>
      <c r="J40" s="132">
        <v>47438.203000000001</v>
      </c>
      <c r="K40" s="132">
        <v>0</v>
      </c>
      <c r="L40" s="132">
        <v>0</v>
      </c>
      <c r="M40" s="132">
        <v>0</v>
      </c>
      <c r="N40" s="132">
        <v>0</v>
      </c>
      <c r="O40" s="132">
        <v>2615</v>
      </c>
      <c r="P40" s="132">
        <v>578158.36899999995</v>
      </c>
      <c r="Q40" s="133">
        <v>11.502008032128513</v>
      </c>
      <c r="R40" s="133">
        <v>8.69413407821229</v>
      </c>
      <c r="S40" s="133">
        <v>0</v>
      </c>
      <c r="T40" s="134">
        <v>91.305865921787714</v>
      </c>
      <c r="AB40" s="129">
        <f t="shared" si="1"/>
        <v>36</v>
      </c>
      <c r="AC40" s="130" t="s">
        <v>155</v>
      </c>
      <c r="AD40" s="131">
        <v>2432</v>
      </c>
      <c r="AE40" s="131">
        <v>483780.41100000002</v>
      </c>
      <c r="AF40" s="132">
        <v>512</v>
      </c>
      <c r="AG40" s="132">
        <v>98855.866999999998</v>
      </c>
      <c r="AH40" s="132">
        <v>507</v>
      </c>
      <c r="AI40" s="132">
        <v>196018.68100000001</v>
      </c>
      <c r="AJ40" s="132">
        <v>192</v>
      </c>
      <c r="AK40" s="132">
        <v>62906.063999999998</v>
      </c>
      <c r="AL40" s="132">
        <v>0</v>
      </c>
      <c r="AM40" s="132">
        <v>0</v>
      </c>
      <c r="AN40" s="132">
        <v>0</v>
      </c>
      <c r="AO40" s="132">
        <v>0</v>
      </c>
      <c r="AP40" s="132">
        <v>2752</v>
      </c>
      <c r="AQ40" s="132">
        <v>715748.89399999997</v>
      </c>
      <c r="AR40" s="133">
        <v>15.333333333333334</v>
      </c>
      <c r="AS40" s="133">
        <v>6.5217391304347823</v>
      </c>
      <c r="AT40" s="133">
        <v>0</v>
      </c>
      <c r="AU40" s="134">
        <v>93.478260869565219</v>
      </c>
    </row>
    <row r="41" spans="1:47" ht="17.25" customHeight="1" x14ac:dyDescent="0.35">
      <c r="A41" s="129">
        <f t="shared" si="0"/>
        <v>37</v>
      </c>
      <c r="B41" s="130" t="s">
        <v>156</v>
      </c>
      <c r="C41" s="131">
        <v>4863</v>
      </c>
      <c r="D41" s="131">
        <v>738836.39</v>
      </c>
      <c r="E41" s="132">
        <v>45</v>
      </c>
      <c r="F41" s="132">
        <v>16929.64</v>
      </c>
      <c r="G41" s="132">
        <v>0</v>
      </c>
      <c r="H41" s="132">
        <v>0</v>
      </c>
      <c r="I41" s="132">
        <v>55</v>
      </c>
      <c r="J41" s="132">
        <v>13331.866</v>
      </c>
      <c r="K41" s="132">
        <v>3</v>
      </c>
      <c r="L41" s="132">
        <v>200.74700000000001</v>
      </c>
      <c r="M41" s="132">
        <v>0</v>
      </c>
      <c r="N41" s="132">
        <v>0</v>
      </c>
      <c r="O41" s="132">
        <v>4850</v>
      </c>
      <c r="P41" s="132">
        <v>742233.41700000002</v>
      </c>
      <c r="Q41" s="133">
        <v>89.236363636363635</v>
      </c>
      <c r="R41" s="133">
        <v>1.1206193969030154</v>
      </c>
      <c r="S41" s="133">
        <v>6.1124694376528114E-2</v>
      </c>
      <c r="T41" s="134">
        <v>98.81825590872046</v>
      </c>
      <c r="AB41" s="129">
        <f t="shared" si="1"/>
        <v>37</v>
      </c>
      <c r="AC41" s="130" t="s">
        <v>156</v>
      </c>
      <c r="AD41" s="131">
        <v>4815</v>
      </c>
      <c r="AE41" s="131">
        <v>739614.22199999995</v>
      </c>
      <c r="AF41" s="132">
        <v>32</v>
      </c>
      <c r="AG41" s="132">
        <v>11367.117</v>
      </c>
      <c r="AH41" s="132">
        <v>0</v>
      </c>
      <c r="AI41" s="132">
        <v>0</v>
      </c>
      <c r="AJ41" s="132">
        <v>52</v>
      </c>
      <c r="AK41" s="132">
        <v>10995.316000000001</v>
      </c>
      <c r="AL41" s="132">
        <v>0</v>
      </c>
      <c r="AM41" s="132">
        <v>0</v>
      </c>
      <c r="AN41" s="132">
        <v>0</v>
      </c>
      <c r="AO41" s="132">
        <v>0</v>
      </c>
      <c r="AP41" s="132">
        <v>4795</v>
      </c>
      <c r="AQ41" s="132">
        <v>739986.02300000004</v>
      </c>
      <c r="AR41" s="133">
        <v>93.211538461538467</v>
      </c>
      <c r="AS41" s="133">
        <v>1.0728285537445843</v>
      </c>
      <c r="AT41" s="133">
        <v>0</v>
      </c>
      <c r="AU41" s="134">
        <v>98.927171446255414</v>
      </c>
    </row>
    <row r="42" spans="1:47" ht="17.25" customHeight="1" thickBot="1" x14ac:dyDescent="0.4">
      <c r="A42" s="135"/>
      <c r="B42" s="136" t="s">
        <v>12</v>
      </c>
      <c r="C42" s="137">
        <v>134616</v>
      </c>
      <c r="D42" s="137">
        <v>31917484.439000007</v>
      </c>
      <c r="E42" s="137">
        <v>6534</v>
      </c>
      <c r="F42" s="137">
        <v>1754835.067</v>
      </c>
      <c r="G42" s="137">
        <v>3532</v>
      </c>
      <c r="H42" s="137">
        <v>256536.39700000017</v>
      </c>
      <c r="I42" s="137">
        <v>4222</v>
      </c>
      <c r="J42" s="137">
        <v>1391186.6440000003</v>
      </c>
      <c r="K42" s="137">
        <v>21</v>
      </c>
      <c r="L42" s="137">
        <v>4580.8710000000001</v>
      </c>
      <c r="M42" s="137">
        <v>692</v>
      </c>
      <c r="N42" s="137">
        <v>120934.70000000001</v>
      </c>
      <c r="O42" s="137">
        <v>136496</v>
      </c>
      <c r="P42" s="137">
        <v>32412153.685000002</v>
      </c>
      <c r="Q42" s="138">
        <v>33.498578872572239</v>
      </c>
      <c r="R42" s="139">
        <v>2.9852012642207151</v>
      </c>
      <c r="S42" s="139">
        <v>1.4848229878880868E-2</v>
      </c>
      <c r="T42" s="140">
        <v>96.510665978462995</v>
      </c>
      <c r="AB42" s="135"/>
      <c r="AC42" s="136" t="s">
        <v>12</v>
      </c>
      <c r="AD42" s="137">
        <v>143176</v>
      </c>
      <c r="AE42" s="137">
        <v>32948853.512000002</v>
      </c>
      <c r="AF42" s="137">
        <v>4815</v>
      </c>
      <c r="AG42" s="137">
        <v>1003629.9719999998</v>
      </c>
      <c r="AH42" s="137">
        <v>5942</v>
      </c>
      <c r="AI42" s="137">
        <v>1134123.6739999999</v>
      </c>
      <c r="AJ42" s="137">
        <v>5067</v>
      </c>
      <c r="AK42" s="137">
        <v>1758208.0420000001</v>
      </c>
      <c r="AL42" s="137">
        <v>20</v>
      </c>
      <c r="AM42" s="137">
        <v>20600.460999999999</v>
      </c>
      <c r="AN42" s="137">
        <v>1568</v>
      </c>
      <c r="AO42" s="137">
        <v>130722.53899999999</v>
      </c>
      <c r="AP42" s="137">
        <v>141600</v>
      </c>
      <c r="AQ42" s="137">
        <v>33177076.115000002</v>
      </c>
      <c r="AR42" s="138">
        <v>29.258930333530689</v>
      </c>
      <c r="AS42" s="139">
        <v>3.4177599406428119</v>
      </c>
      <c r="AT42" s="139">
        <v>1.3490270142659607E-2</v>
      </c>
      <c r="AU42" s="140">
        <v>95.511112610030011</v>
      </c>
    </row>
    <row r="43" spans="1:47" ht="5.25" customHeight="1" x14ac:dyDescent="0.35"/>
    <row r="44" spans="1:47" ht="5.25" customHeight="1" x14ac:dyDescent="0.35"/>
    <row r="45" spans="1:47" ht="5.25" customHeight="1" x14ac:dyDescent="0.35"/>
    <row r="46" spans="1:47" ht="5.25" customHeight="1" x14ac:dyDescent="0.35"/>
    <row r="47" spans="1:47" ht="5.25" customHeight="1" x14ac:dyDescent="0.35"/>
    <row r="48" spans="1:47" ht="5.25" customHeight="1" x14ac:dyDescent="0.35"/>
    <row r="49" spans="1:20" ht="5.25" customHeight="1" x14ac:dyDescent="0.35"/>
    <row r="50" spans="1:20" ht="5.25" customHeight="1" x14ac:dyDescent="0.35"/>
    <row r="51" spans="1:20" ht="5.25" customHeight="1" x14ac:dyDescent="0.35"/>
    <row r="52" spans="1:20" ht="5.25" customHeight="1" x14ac:dyDescent="0.35"/>
    <row r="53" spans="1:20" ht="5.25" customHeight="1" x14ac:dyDescent="0.35"/>
    <row r="54" spans="1:20" ht="5.25" customHeight="1" thickBot="1" x14ac:dyDescent="0.4"/>
    <row r="55" spans="1:20" ht="18" thickBot="1" x14ac:dyDescent="0.4">
      <c r="A55" s="174" t="s">
        <v>158</v>
      </c>
      <c r="B55" s="175"/>
      <c r="C55" s="175"/>
      <c r="D55" s="175"/>
      <c r="E55" s="175"/>
      <c r="F55" s="175"/>
      <c r="G55" s="175"/>
      <c r="H55" s="175"/>
      <c r="I55" s="175"/>
      <c r="J55" s="175"/>
      <c r="K55" s="175"/>
      <c r="L55" s="175"/>
      <c r="M55" s="175"/>
      <c r="N55" s="175"/>
      <c r="O55" s="175"/>
      <c r="P55" s="175"/>
      <c r="Q55" s="175"/>
      <c r="R55" s="175"/>
      <c r="S55" s="175"/>
      <c r="T55" s="176"/>
    </row>
    <row r="56" spans="1:20" ht="79.5" customHeight="1" x14ac:dyDescent="0.35">
      <c r="A56" s="177" t="s">
        <v>7</v>
      </c>
      <c r="B56" s="179" t="s">
        <v>8</v>
      </c>
      <c r="C56" s="181" t="s">
        <v>106</v>
      </c>
      <c r="D56" s="182"/>
      <c r="E56" s="181" t="s">
        <v>107</v>
      </c>
      <c r="F56" s="182"/>
      <c r="G56" s="181" t="s">
        <v>108</v>
      </c>
      <c r="H56" s="182"/>
      <c r="I56" s="181" t="s">
        <v>109</v>
      </c>
      <c r="J56" s="182"/>
      <c r="K56" s="181" t="s">
        <v>110</v>
      </c>
      <c r="L56" s="182"/>
      <c r="M56" s="181" t="s">
        <v>111</v>
      </c>
      <c r="N56" s="182"/>
      <c r="O56" s="181" t="s">
        <v>112</v>
      </c>
      <c r="P56" s="182"/>
      <c r="Q56" s="122" t="s">
        <v>113</v>
      </c>
      <c r="R56" s="122" t="s">
        <v>114</v>
      </c>
      <c r="S56" s="123" t="s">
        <v>115</v>
      </c>
      <c r="T56" s="124" t="s">
        <v>116</v>
      </c>
    </row>
    <row r="57" spans="1:20" ht="46.5" x14ac:dyDescent="0.35">
      <c r="A57" s="178"/>
      <c r="B57" s="180"/>
      <c r="C57" s="125" t="s">
        <v>74</v>
      </c>
      <c r="D57" s="125" t="s">
        <v>117</v>
      </c>
      <c r="E57" s="125" t="s">
        <v>74</v>
      </c>
      <c r="F57" s="125" t="s">
        <v>117</v>
      </c>
      <c r="G57" s="125" t="s">
        <v>74</v>
      </c>
      <c r="H57" s="125" t="s">
        <v>117</v>
      </c>
      <c r="I57" s="125" t="s">
        <v>74</v>
      </c>
      <c r="J57" s="125" t="s">
        <v>117</v>
      </c>
      <c r="K57" s="125" t="s">
        <v>74</v>
      </c>
      <c r="L57" s="125" t="s">
        <v>117</v>
      </c>
      <c r="M57" s="125" t="s">
        <v>74</v>
      </c>
      <c r="N57" s="125" t="s">
        <v>117</v>
      </c>
      <c r="O57" s="125" t="s">
        <v>74</v>
      </c>
      <c r="P57" s="126" t="s">
        <v>117</v>
      </c>
      <c r="Q57" s="126" t="s">
        <v>118</v>
      </c>
      <c r="R57" s="127" t="s">
        <v>119</v>
      </c>
      <c r="S57" s="127" t="s">
        <v>119</v>
      </c>
      <c r="T57" s="128" t="s">
        <v>119</v>
      </c>
    </row>
    <row r="58" spans="1:20" ht="15.5" x14ac:dyDescent="0.35">
      <c r="A58" s="129">
        <v>1</v>
      </c>
      <c r="B58" s="130" t="s">
        <v>120</v>
      </c>
      <c r="C58" s="131">
        <v>63</v>
      </c>
      <c r="D58" s="131">
        <v>12764.187</v>
      </c>
      <c r="E58" s="132">
        <v>11</v>
      </c>
      <c r="F58" s="132">
        <v>3155</v>
      </c>
      <c r="G58" s="132">
        <v>0</v>
      </c>
      <c r="H58" s="132">
        <v>0</v>
      </c>
      <c r="I58" s="132">
        <v>8</v>
      </c>
      <c r="J58" s="132">
        <v>1486.7819999999999</v>
      </c>
      <c r="K58" s="132">
        <v>2</v>
      </c>
      <c r="L58" s="132">
        <v>3074.48</v>
      </c>
      <c r="M58" s="132">
        <v>0</v>
      </c>
      <c r="N58" s="132">
        <v>0</v>
      </c>
      <c r="O58" s="132">
        <v>64</v>
      </c>
      <c r="P58" s="132">
        <v>11357.924999999999</v>
      </c>
      <c r="Q58" s="133">
        <v>9.25</v>
      </c>
      <c r="R58" s="133">
        <v>10.810810810810811</v>
      </c>
      <c r="S58" s="133">
        <v>2.7027027027027026</v>
      </c>
      <c r="T58" s="134">
        <v>86.486486486486484</v>
      </c>
    </row>
    <row r="59" spans="1:20" ht="15.5" x14ac:dyDescent="0.35">
      <c r="A59" s="129">
        <f t="shared" ref="A59:A94" si="2">A58+1</f>
        <v>2</v>
      </c>
      <c r="B59" s="130" t="s">
        <v>121</v>
      </c>
      <c r="C59" s="131">
        <v>1197</v>
      </c>
      <c r="D59" s="131">
        <v>761202.9</v>
      </c>
      <c r="E59" s="132">
        <v>76</v>
      </c>
      <c r="F59" s="132">
        <v>11778.385</v>
      </c>
      <c r="G59" s="132">
        <v>42</v>
      </c>
      <c r="H59" s="132">
        <v>8225.0020000000004</v>
      </c>
      <c r="I59" s="132">
        <v>91</v>
      </c>
      <c r="J59" s="132">
        <v>20696.583999999999</v>
      </c>
      <c r="K59" s="132">
        <v>0</v>
      </c>
      <c r="L59" s="132">
        <v>0</v>
      </c>
      <c r="M59" s="132">
        <v>0</v>
      </c>
      <c r="N59" s="132">
        <v>0</v>
      </c>
      <c r="O59" s="132">
        <v>1182</v>
      </c>
      <c r="P59" s="132">
        <v>760509.70299999998</v>
      </c>
      <c r="Q59" s="133">
        <v>13.989010989010989</v>
      </c>
      <c r="R59" s="133">
        <v>7.148468185388845</v>
      </c>
      <c r="S59" s="133">
        <v>0</v>
      </c>
      <c r="T59" s="134">
        <v>92.85153181461115</v>
      </c>
    </row>
    <row r="60" spans="1:20" ht="15.5" x14ac:dyDescent="0.35">
      <c r="A60" s="129">
        <f t="shared" si="2"/>
        <v>3</v>
      </c>
      <c r="B60" s="130" t="s">
        <v>122</v>
      </c>
      <c r="C60" s="131">
        <v>313</v>
      </c>
      <c r="D60" s="131">
        <v>543745.74699999997</v>
      </c>
      <c r="E60" s="132">
        <v>12</v>
      </c>
      <c r="F60" s="132">
        <v>589.73299999999995</v>
      </c>
      <c r="G60" s="132">
        <v>16</v>
      </c>
      <c r="H60" s="132">
        <v>126551.171</v>
      </c>
      <c r="I60" s="132">
        <v>7</v>
      </c>
      <c r="J60" s="132">
        <v>26667.199000000001</v>
      </c>
      <c r="K60" s="132">
        <v>2</v>
      </c>
      <c r="L60" s="132">
        <v>200</v>
      </c>
      <c r="M60" s="132">
        <v>1</v>
      </c>
      <c r="N60" s="132">
        <v>1E-3</v>
      </c>
      <c r="O60" s="132">
        <v>315</v>
      </c>
      <c r="P60" s="132">
        <v>644019.451</v>
      </c>
      <c r="Q60" s="133">
        <v>46.428571428571431</v>
      </c>
      <c r="R60" s="133">
        <v>2.1538461538461537</v>
      </c>
      <c r="S60" s="133">
        <v>0.61538461538461542</v>
      </c>
      <c r="T60" s="134">
        <v>96.92307692307692</v>
      </c>
    </row>
    <row r="61" spans="1:20" ht="15.5" x14ac:dyDescent="0.35">
      <c r="A61" s="129">
        <f t="shared" si="2"/>
        <v>4</v>
      </c>
      <c r="B61" s="130" t="s">
        <v>123</v>
      </c>
      <c r="C61" s="131">
        <v>10093</v>
      </c>
      <c r="D61" s="131">
        <v>958862.49</v>
      </c>
      <c r="E61" s="132">
        <v>310</v>
      </c>
      <c r="F61" s="132">
        <v>26362.859</v>
      </c>
      <c r="G61" s="132">
        <v>391</v>
      </c>
      <c r="H61" s="132">
        <v>52456.226999999999</v>
      </c>
      <c r="I61" s="132">
        <v>295</v>
      </c>
      <c r="J61" s="132">
        <v>91418.525999999998</v>
      </c>
      <c r="K61" s="132">
        <v>0</v>
      </c>
      <c r="L61" s="132">
        <v>0</v>
      </c>
      <c r="M61" s="132">
        <v>0</v>
      </c>
      <c r="N61" s="132">
        <v>0</v>
      </c>
      <c r="O61" s="132">
        <v>10334</v>
      </c>
      <c r="P61" s="132">
        <v>946263.05</v>
      </c>
      <c r="Q61" s="133">
        <v>36.030508474576273</v>
      </c>
      <c r="R61" s="133">
        <v>2.7754257220810987</v>
      </c>
      <c r="S61" s="133">
        <v>0</v>
      </c>
      <c r="T61" s="134">
        <v>97.22457427791889</v>
      </c>
    </row>
    <row r="62" spans="1:20" ht="15.5" x14ac:dyDescent="0.35">
      <c r="A62" s="129">
        <f t="shared" si="2"/>
        <v>5</v>
      </c>
      <c r="B62" s="130" t="s">
        <v>124</v>
      </c>
      <c r="C62" s="131">
        <v>1833</v>
      </c>
      <c r="D62" s="131">
        <v>1536956.953</v>
      </c>
      <c r="E62" s="132">
        <v>89</v>
      </c>
      <c r="F62" s="132">
        <v>6567.9359999999997</v>
      </c>
      <c r="G62" s="132">
        <v>0</v>
      </c>
      <c r="H62" s="132">
        <v>146318.58300000001</v>
      </c>
      <c r="I62" s="132">
        <v>98</v>
      </c>
      <c r="J62" s="132">
        <v>22190.944</v>
      </c>
      <c r="K62" s="132">
        <v>0</v>
      </c>
      <c r="L62" s="132">
        <v>0</v>
      </c>
      <c r="M62" s="132">
        <v>3</v>
      </c>
      <c r="N62" s="132">
        <v>41271.135000000002</v>
      </c>
      <c r="O62" s="132">
        <v>1821</v>
      </c>
      <c r="P62" s="132">
        <v>1626381.3929999999</v>
      </c>
      <c r="Q62" s="133">
        <v>19.612244897959183</v>
      </c>
      <c r="R62" s="133">
        <v>5.0988553590010408</v>
      </c>
      <c r="S62" s="133">
        <v>0</v>
      </c>
      <c r="T62" s="134">
        <v>94.745057232049945</v>
      </c>
    </row>
    <row r="63" spans="1:20" ht="15.5" x14ac:dyDescent="0.35">
      <c r="A63" s="129">
        <f t="shared" si="2"/>
        <v>6</v>
      </c>
      <c r="B63" s="130" t="s">
        <v>125</v>
      </c>
      <c r="C63" s="131">
        <v>4284</v>
      </c>
      <c r="D63" s="131">
        <v>541260.076</v>
      </c>
      <c r="E63" s="132">
        <v>87</v>
      </c>
      <c r="F63" s="132">
        <v>7646.38</v>
      </c>
      <c r="G63" s="132">
        <v>972</v>
      </c>
      <c r="H63" s="132">
        <v>31571.137999999999</v>
      </c>
      <c r="I63" s="132">
        <v>30</v>
      </c>
      <c r="J63" s="132">
        <v>37497.5</v>
      </c>
      <c r="K63" s="132">
        <v>0</v>
      </c>
      <c r="L63" s="132">
        <v>0</v>
      </c>
      <c r="M63" s="132">
        <v>289</v>
      </c>
      <c r="N63" s="132">
        <v>15671.695</v>
      </c>
      <c r="O63" s="132">
        <v>4052</v>
      </c>
      <c r="P63" s="132">
        <v>527308.39899999998</v>
      </c>
      <c r="Q63" s="133">
        <v>145.69999999999999</v>
      </c>
      <c r="R63" s="133">
        <v>0.68634179821551133</v>
      </c>
      <c r="S63" s="133">
        <v>0</v>
      </c>
      <c r="T63" s="134">
        <v>92.701898878975058</v>
      </c>
    </row>
    <row r="64" spans="1:20" ht="15.5" x14ac:dyDescent="0.35">
      <c r="A64" s="129">
        <f t="shared" si="2"/>
        <v>7</v>
      </c>
      <c r="B64" s="130" t="s">
        <v>126</v>
      </c>
      <c r="C64" s="131">
        <v>1953</v>
      </c>
      <c r="D64" s="131">
        <v>856252.67599999998</v>
      </c>
      <c r="E64" s="132">
        <v>326</v>
      </c>
      <c r="F64" s="132">
        <v>23164.948</v>
      </c>
      <c r="G64" s="132">
        <v>100</v>
      </c>
      <c r="H64" s="132">
        <v>67443.327999999994</v>
      </c>
      <c r="I64" s="132">
        <v>326</v>
      </c>
      <c r="J64" s="132">
        <v>77407.331999999995</v>
      </c>
      <c r="K64" s="132">
        <v>0</v>
      </c>
      <c r="L64" s="132">
        <v>0</v>
      </c>
      <c r="M64" s="132">
        <v>0</v>
      </c>
      <c r="N64" s="132">
        <v>0</v>
      </c>
      <c r="O64" s="132">
        <v>1953</v>
      </c>
      <c r="P64" s="132">
        <v>869453.62</v>
      </c>
      <c r="Q64" s="133">
        <v>6.9907975460122698</v>
      </c>
      <c r="R64" s="133">
        <v>14.304519526107942</v>
      </c>
      <c r="S64" s="133">
        <v>0</v>
      </c>
      <c r="T64" s="134">
        <v>85.695480473892061</v>
      </c>
    </row>
    <row r="65" spans="1:20" ht="15.5" x14ac:dyDescent="0.35">
      <c r="A65" s="129">
        <f t="shared" si="2"/>
        <v>8</v>
      </c>
      <c r="B65" s="130" t="s">
        <v>127</v>
      </c>
      <c r="C65" s="131">
        <v>1640</v>
      </c>
      <c r="D65" s="131">
        <v>393481.47100000002</v>
      </c>
      <c r="E65" s="132">
        <v>47</v>
      </c>
      <c r="F65" s="132">
        <v>10738.425999999999</v>
      </c>
      <c r="G65" s="132">
        <v>0</v>
      </c>
      <c r="H65" s="132">
        <v>0</v>
      </c>
      <c r="I65" s="132">
        <v>33</v>
      </c>
      <c r="J65" s="132">
        <v>3983.4169999999999</v>
      </c>
      <c r="K65" s="132">
        <v>0</v>
      </c>
      <c r="L65" s="132">
        <v>0</v>
      </c>
      <c r="M65" s="132">
        <v>0</v>
      </c>
      <c r="N65" s="132">
        <v>0</v>
      </c>
      <c r="O65" s="132">
        <v>1654</v>
      </c>
      <c r="P65" s="132">
        <v>400236.48</v>
      </c>
      <c r="Q65" s="133">
        <v>51.121212121212125</v>
      </c>
      <c r="R65" s="133">
        <v>1.956135151155898</v>
      </c>
      <c r="S65" s="133">
        <v>0</v>
      </c>
      <c r="T65" s="134">
        <v>98.043864848844095</v>
      </c>
    </row>
    <row r="66" spans="1:20" ht="15.5" x14ac:dyDescent="0.35">
      <c r="A66" s="129">
        <f t="shared" si="2"/>
        <v>9</v>
      </c>
      <c r="B66" s="130" t="s">
        <v>128</v>
      </c>
      <c r="C66" s="131">
        <v>22937</v>
      </c>
      <c r="D66" s="131">
        <v>2168309.6749999998</v>
      </c>
      <c r="E66" s="132">
        <v>790</v>
      </c>
      <c r="F66" s="132">
        <v>53231.48</v>
      </c>
      <c r="G66" s="132">
        <v>0</v>
      </c>
      <c r="H66" s="132">
        <v>237955.30100000001</v>
      </c>
      <c r="I66" s="132">
        <v>797</v>
      </c>
      <c r="J66" s="132">
        <v>265339.08899999998</v>
      </c>
      <c r="K66" s="132">
        <v>0</v>
      </c>
      <c r="L66" s="132">
        <v>0</v>
      </c>
      <c r="M66" s="132">
        <v>0</v>
      </c>
      <c r="N66" s="132">
        <v>0</v>
      </c>
      <c r="O66" s="132">
        <v>22930</v>
      </c>
      <c r="P66" s="132">
        <v>2194157.3670000001</v>
      </c>
      <c r="Q66" s="133">
        <v>29.770388958594729</v>
      </c>
      <c r="R66" s="133">
        <v>3.3590424411008555</v>
      </c>
      <c r="S66" s="133">
        <v>0</v>
      </c>
      <c r="T66" s="134">
        <v>96.640957558899146</v>
      </c>
    </row>
    <row r="67" spans="1:20" ht="15.5" x14ac:dyDescent="0.35">
      <c r="A67" s="129">
        <f t="shared" si="2"/>
        <v>10</v>
      </c>
      <c r="B67" s="130" t="s">
        <v>129</v>
      </c>
      <c r="C67" s="131">
        <v>2073</v>
      </c>
      <c r="D67" s="131">
        <v>542086.00300000003</v>
      </c>
      <c r="E67" s="132">
        <v>116</v>
      </c>
      <c r="F67" s="132">
        <v>170707.30600000001</v>
      </c>
      <c r="G67" s="132">
        <v>83</v>
      </c>
      <c r="H67" s="132">
        <v>-116789.7</v>
      </c>
      <c r="I67" s="132">
        <v>55</v>
      </c>
      <c r="J67" s="132">
        <v>15214.466</v>
      </c>
      <c r="K67" s="132">
        <v>0</v>
      </c>
      <c r="L67" s="132">
        <v>0</v>
      </c>
      <c r="M67" s="132">
        <v>8</v>
      </c>
      <c r="N67" s="132">
        <v>2980.0039999999999</v>
      </c>
      <c r="O67" s="132">
        <v>2126</v>
      </c>
      <c r="P67" s="132">
        <v>577809.13899999997</v>
      </c>
      <c r="Q67" s="133">
        <v>39.799999999999997</v>
      </c>
      <c r="R67" s="133">
        <v>2.512562814070352</v>
      </c>
      <c r="S67" s="133">
        <v>0</v>
      </c>
      <c r="T67" s="134">
        <v>97.121973503883055</v>
      </c>
    </row>
    <row r="68" spans="1:20" ht="15.5" x14ac:dyDescent="0.35">
      <c r="A68" s="129">
        <f t="shared" si="2"/>
        <v>11</v>
      </c>
      <c r="B68" s="130" t="s">
        <v>130</v>
      </c>
      <c r="C68" s="131">
        <v>1486</v>
      </c>
      <c r="D68" s="131">
        <v>459005.98100000003</v>
      </c>
      <c r="E68" s="132">
        <v>231</v>
      </c>
      <c r="F68" s="132">
        <v>99333.346999999994</v>
      </c>
      <c r="G68" s="132">
        <v>0</v>
      </c>
      <c r="H68" s="132">
        <v>0</v>
      </c>
      <c r="I68" s="132">
        <v>74</v>
      </c>
      <c r="J68" s="132">
        <v>38175.792000000001</v>
      </c>
      <c r="K68" s="132">
        <v>0</v>
      </c>
      <c r="L68" s="132">
        <v>0</v>
      </c>
      <c r="M68" s="132">
        <v>154</v>
      </c>
      <c r="N68" s="132">
        <v>51080.633000000002</v>
      </c>
      <c r="O68" s="132">
        <v>1489</v>
      </c>
      <c r="P68" s="132">
        <v>469082.90299999999</v>
      </c>
      <c r="Q68" s="133">
        <v>23.202702702702702</v>
      </c>
      <c r="R68" s="133">
        <v>4.3098427489807811</v>
      </c>
      <c r="S68" s="133">
        <v>0</v>
      </c>
      <c r="T68" s="134">
        <v>86.721025043680839</v>
      </c>
    </row>
    <row r="69" spans="1:20" ht="15.5" x14ac:dyDescent="0.35">
      <c r="A69" s="129">
        <f t="shared" si="2"/>
        <v>12</v>
      </c>
      <c r="B69" s="130" t="s">
        <v>131</v>
      </c>
      <c r="C69" s="131">
        <v>8877</v>
      </c>
      <c r="D69" s="131">
        <v>2780627.9939999999</v>
      </c>
      <c r="E69" s="132">
        <v>868</v>
      </c>
      <c r="F69" s="132">
        <v>115050.677</v>
      </c>
      <c r="G69" s="132">
        <v>198</v>
      </c>
      <c r="H69" s="132">
        <v>100101.35</v>
      </c>
      <c r="I69" s="132">
        <v>366</v>
      </c>
      <c r="J69" s="132">
        <v>172062.98800000001</v>
      </c>
      <c r="K69" s="132">
        <v>0</v>
      </c>
      <c r="L69" s="132">
        <v>0</v>
      </c>
      <c r="M69" s="132">
        <v>0</v>
      </c>
      <c r="N69" s="132">
        <v>0</v>
      </c>
      <c r="O69" s="132">
        <v>9379</v>
      </c>
      <c r="P69" s="132">
        <v>2823717.034</v>
      </c>
      <c r="Q69" s="133">
        <v>26.625683060109289</v>
      </c>
      <c r="R69" s="133">
        <v>3.7557721908671113</v>
      </c>
      <c r="S69" s="133">
        <v>0</v>
      </c>
      <c r="T69" s="134">
        <v>96.244227809132894</v>
      </c>
    </row>
    <row r="70" spans="1:20" ht="15.5" x14ac:dyDescent="0.35">
      <c r="A70" s="129">
        <f t="shared" si="2"/>
        <v>13</v>
      </c>
      <c r="B70" s="130" t="s">
        <v>132</v>
      </c>
      <c r="C70" s="131">
        <v>9261</v>
      </c>
      <c r="D70" s="131">
        <v>1356453.9339999999</v>
      </c>
      <c r="E70" s="132">
        <v>352</v>
      </c>
      <c r="F70" s="132">
        <v>98122.87</v>
      </c>
      <c r="G70" s="132">
        <v>446</v>
      </c>
      <c r="H70" s="132">
        <v>112283.193</v>
      </c>
      <c r="I70" s="132">
        <v>189</v>
      </c>
      <c r="J70" s="132">
        <v>126839.72500000001</v>
      </c>
      <c r="K70" s="132">
        <v>0</v>
      </c>
      <c r="L70" s="132">
        <v>0</v>
      </c>
      <c r="M70" s="132">
        <v>1</v>
      </c>
      <c r="N70" s="132">
        <v>2700</v>
      </c>
      <c r="O70" s="132">
        <v>9423</v>
      </c>
      <c r="P70" s="132">
        <v>1437320.2720000001</v>
      </c>
      <c r="Q70" s="133">
        <v>50.862433862433861</v>
      </c>
      <c r="R70" s="133">
        <v>1.9660875897222514</v>
      </c>
      <c r="S70" s="133">
        <v>0</v>
      </c>
      <c r="T70" s="134">
        <v>98.023509830437945</v>
      </c>
    </row>
    <row r="71" spans="1:20" ht="15.5" x14ac:dyDescent="0.35">
      <c r="A71" s="129">
        <f t="shared" si="2"/>
        <v>14</v>
      </c>
      <c r="B71" s="130" t="s">
        <v>133</v>
      </c>
      <c r="C71" s="131">
        <v>0</v>
      </c>
      <c r="D71" s="131">
        <v>0</v>
      </c>
      <c r="E71" s="132">
        <v>0</v>
      </c>
      <c r="F71" s="132">
        <v>0</v>
      </c>
      <c r="G71" s="132">
        <v>0</v>
      </c>
      <c r="H71" s="132">
        <v>0</v>
      </c>
      <c r="I71" s="132">
        <v>0</v>
      </c>
      <c r="J71" s="132">
        <v>0</v>
      </c>
      <c r="K71" s="132">
        <v>0</v>
      </c>
      <c r="L71" s="132">
        <v>0</v>
      </c>
      <c r="M71" s="132">
        <v>0</v>
      </c>
      <c r="N71" s="132">
        <v>0</v>
      </c>
      <c r="O71" s="132">
        <v>0</v>
      </c>
      <c r="P71" s="132">
        <v>0</v>
      </c>
      <c r="Q71" s="133">
        <v>0</v>
      </c>
      <c r="R71" s="133">
        <v>0</v>
      </c>
      <c r="S71" s="133">
        <v>0</v>
      </c>
      <c r="T71" s="134">
        <v>0</v>
      </c>
    </row>
    <row r="72" spans="1:20" ht="15.5" x14ac:dyDescent="0.35">
      <c r="A72" s="129">
        <f t="shared" si="2"/>
        <v>15</v>
      </c>
      <c r="B72" s="130" t="s">
        <v>134</v>
      </c>
      <c r="C72" s="131">
        <v>5631</v>
      </c>
      <c r="D72" s="131">
        <v>1414490.2139999999</v>
      </c>
      <c r="E72" s="132">
        <v>246</v>
      </c>
      <c r="F72" s="132">
        <v>34463.235999999997</v>
      </c>
      <c r="G72" s="132">
        <v>287</v>
      </c>
      <c r="H72" s="132">
        <v>18770.404999999999</v>
      </c>
      <c r="I72" s="132">
        <v>167</v>
      </c>
      <c r="J72" s="132">
        <v>47321.120000000003</v>
      </c>
      <c r="K72" s="132">
        <v>2</v>
      </c>
      <c r="L72" s="132">
        <v>54.174999999999997</v>
      </c>
      <c r="M72" s="132">
        <v>2</v>
      </c>
      <c r="N72" s="132">
        <v>179.77600000000001</v>
      </c>
      <c r="O72" s="132">
        <v>5706</v>
      </c>
      <c r="P72" s="132">
        <v>1420168.784</v>
      </c>
      <c r="Q72" s="133">
        <v>35.191616766467064</v>
      </c>
      <c r="R72" s="133">
        <v>2.8415858431172367</v>
      </c>
      <c r="S72" s="133">
        <v>3.403096818104475E-2</v>
      </c>
      <c r="T72" s="134">
        <v>97.090352220520671</v>
      </c>
    </row>
    <row r="73" spans="1:20" ht="15.5" x14ac:dyDescent="0.35">
      <c r="A73" s="129">
        <f t="shared" si="2"/>
        <v>16</v>
      </c>
      <c r="B73" s="130" t="s">
        <v>135</v>
      </c>
      <c r="C73" s="131">
        <v>1871</v>
      </c>
      <c r="D73" s="131">
        <v>105628.423</v>
      </c>
      <c r="E73" s="132">
        <v>78</v>
      </c>
      <c r="F73" s="132">
        <v>5219.7889999999998</v>
      </c>
      <c r="G73" s="132">
        <v>109</v>
      </c>
      <c r="H73" s="132">
        <v>687.80399999999997</v>
      </c>
      <c r="I73" s="132">
        <v>31</v>
      </c>
      <c r="J73" s="132">
        <v>3678.924</v>
      </c>
      <c r="K73" s="132">
        <v>0</v>
      </c>
      <c r="L73" s="132">
        <v>0</v>
      </c>
      <c r="M73" s="132">
        <v>2</v>
      </c>
      <c r="N73" s="132">
        <v>-90</v>
      </c>
      <c r="O73" s="132">
        <v>1916</v>
      </c>
      <c r="P73" s="132">
        <v>107947.092</v>
      </c>
      <c r="Q73" s="133">
        <v>62.87096774193548</v>
      </c>
      <c r="R73" s="133">
        <v>1.5905592611595691</v>
      </c>
      <c r="S73" s="133">
        <v>0</v>
      </c>
      <c r="T73" s="134">
        <v>98.30682401231401</v>
      </c>
    </row>
    <row r="74" spans="1:20" ht="15.5" x14ac:dyDescent="0.35">
      <c r="A74" s="129">
        <f t="shared" si="2"/>
        <v>17</v>
      </c>
      <c r="B74" s="130" t="s">
        <v>136</v>
      </c>
      <c r="C74" s="131">
        <v>1646</v>
      </c>
      <c r="D74" s="131">
        <v>474501.71100000001</v>
      </c>
      <c r="E74" s="132">
        <v>72</v>
      </c>
      <c r="F74" s="132">
        <v>9379.6579999999994</v>
      </c>
      <c r="G74" s="132">
        <v>156</v>
      </c>
      <c r="H74" s="132">
        <v>29995.957999999999</v>
      </c>
      <c r="I74" s="132">
        <v>92</v>
      </c>
      <c r="J74" s="132">
        <v>19902.045999999998</v>
      </c>
      <c r="K74" s="132">
        <v>0</v>
      </c>
      <c r="L74" s="132">
        <v>0</v>
      </c>
      <c r="M74" s="132">
        <v>0</v>
      </c>
      <c r="N74" s="132">
        <v>0</v>
      </c>
      <c r="O74" s="132">
        <v>1626</v>
      </c>
      <c r="P74" s="132">
        <v>493975.28100000002</v>
      </c>
      <c r="Q74" s="133">
        <v>18.673913043478262</v>
      </c>
      <c r="R74" s="133">
        <v>5.3550640279394646</v>
      </c>
      <c r="S74" s="133">
        <v>0</v>
      </c>
      <c r="T74" s="134">
        <v>94.644935972060537</v>
      </c>
    </row>
    <row r="75" spans="1:20" ht="15.5" x14ac:dyDescent="0.35">
      <c r="A75" s="129">
        <f t="shared" si="2"/>
        <v>18</v>
      </c>
      <c r="B75" s="130" t="s">
        <v>137</v>
      </c>
      <c r="C75" s="131">
        <v>20189</v>
      </c>
      <c r="D75" s="131">
        <v>3784133.3730000001</v>
      </c>
      <c r="E75" s="132">
        <v>55</v>
      </c>
      <c r="F75" s="132">
        <v>5590</v>
      </c>
      <c r="G75" s="132">
        <v>149</v>
      </c>
      <c r="H75" s="132">
        <v>17969.409</v>
      </c>
      <c r="I75" s="132">
        <v>80</v>
      </c>
      <c r="J75" s="132">
        <v>15567.669</v>
      </c>
      <c r="K75" s="132">
        <v>0</v>
      </c>
      <c r="L75" s="132">
        <v>0</v>
      </c>
      <c r="M75" s="132">
        <v>0</v>
      </c>
      <c r="N75" s="132">
        <v>0</v>
      </c>
      <c r="O75" s="132">
        <v>20164</v>
      </c>
      <c r="P75" s="132">
        <v>3792125.1129999999</v>
      </c>
      <c r="Q75" s="133">
        <v>253.05</v>
      </c>
      <c r="R75" s="133">
        <v>0.39517881841533292</v>
      </c>
      <c r="S75" s="133">
        <v>0</v>
      </c>
      <c r="T75" s="134">
        <v>99.604821181584668</v>
      </c>
    </row>
    <row r="76" spans="1:20" ht="15.5" x14ac:dyDescent="0.35">
      <c r="A76" s="129">
        <f t="shared" si="2"/>
        <v>19</v>
      </c>
      <c r="B76" s="130" t="s">
        <v>138</v>
      </c>
      <c r="C76" s="131">
        <v>5567</v>
      </c>
      <c r="D76" s="131">
        <v>2105252.611</v>
      </c>
      <c r="E76" s="132">
        <v>340</v>
      </c>
      <c r="F76" s="132">
        <v>70220.464999999997</v>
      </c>
      <c r="G76" s="132">
        <v>0</v>
      </c>
      <c r="H76" s="132">
        <v>27377.124</v>
      </c>
      <c r="I76" s="132">
        <v>303</v>
      </c>
      <c r="J76" s="132">
        <v>77065.112999999998</v>
      </c>
      <c r="K76" s="132">
        <v>0</v>
      </c>
      <c r="L76" s="132">
        <v>0</v>
      </c>
      <c r="M76" s="132">
        <v>17</v>
      </c>
      <c r="N76" s="132">
        <v>3400</v>
      </c>
      <c r="O76" s="132">
        <v>5587</v>
      </c>
      <c r="P76" s="132">
        <v>2122385.0869999998</v>
      </c>
      <c r="Q76" s="133">
        <v>19.495049504950494</v>
      </c>
      <c r="R76" s="133">
        <v>5.129507364144235</v>
      </c>
      <c r="S76" s="133">
        <v>0</v>
      </c>
      <c r="T76" s="134">
        <v>94.582698493313018</v>
      </c>
    </row>
    <row r="77" spans="1:20" ht="15.5" x14ac:dyDescent="0.35">
      <c r="A77" s="129">
        <f t="shared" si="2"/>
        <v>20</v>
      </c>
      <c r="B77" s="130" t="s">
        <v>139</v>
      </c>
      <c r="C77" s="131">
        <v>0</v>
      </c>
      <c r="D77" s="131">
        <v>0</v>
      </c>
      <c r="E77" s="132">
        <v>0</v>
      </c>
      <c r="F77" s="132">
        <v>0</v>
      </c>
      <c r="G77" s="132">
        <v>0</v>
      </c>
      <c r="H77" s="132">
        <v>0</v>
      </c>
      <c r="I77" s="132">
        <v>0</v>
      </c>
      <c r="J77" s="132">
        <v>0</v>
      </c>
      <c r="K77" s="132">
        <v>0</v>
      </c>
      <c r="L77" s="132">
        <v>0</v>
      </c>
      <c r="M77" s="132">
        <v>0</v>
      </c>
      <c r="N77" s="132">
        <v>0</v>
      </c>
      <c r="O77" s="132">
        <v>0</v>
      </c>
      <c r="P77" s="132">
        <v>0</v>
      </c>
      <c r="Q77" s="133">
        <v>0</v>
      </c>
      <c r="R77" s="133">
        <v>0</v>
      </c>
      <c r="S77" s="133">
        <v>0</v>
      </c>
      <c r="T77" s="134">
        <v>0</v>
      </c>
    </row>
    <row r="78" spans="1:20" ht="15.5" x14ac:dyDescent="0.35">
      <c r="A78" s="129">
        <f t="shared" si="2"/>
        <v>21</v>
      </c>
      <c r="B78" s="130" t="s">
        <v>140</v>
      </c>
      <c r="C78" s="131">
        <v>6130</v>
      </c>
      <c r="D78" s="131">
        <v>1014266.573</v>
      </c>
      <c r="E78" s="132">
        <v>219</v>
      </c>
      <c r="F78" s="132">
        <v>13692.636</v>
      </c>
      <c r="G78" s="132">
        <v>85</v>
      </c>
      <c r="H78" s="132">
        <v>15148.686</v>
      </c>
      <c r="I78" s="132">
        <v>119</v>
      </c>
      <c r="J78" s="132">
        <v>36732.940999999999</v>
      </c>
      <c r="K78" s="132">
        <v>0</v>
      </c>
      <c r="L78" s="132">
        <v>0</v>
      </c>
      <c r="M78" s="132">
        <v>18</v>
      </c>
      <c r="N78" s="132">
        <v>7392.16</v>
      </c>
      <c r="O78" s="132">
        <v>6212</v>
      </c>
      <c r="P78" s="132">
        <v>998982.79399999999</v>
      </c>
      <c r="Q78" s="133">
        <v>53.352941176470587</v>
      </c>
      <c r="R78" s="133">
        <v>1.8743109151047408</v>
      </c>
      <c r="S78" s="133">
        <v>0</v>
      </c>
      <c r="T78" s="134">
        <v>97.842179870845797</v>
      </c>
    </row>
    <row r="79" spans="1:20" ht="15.5" x14ac:dyDescent="0.35">
      <c r="A79" s="129">
        <f t="shared" si="2"/>
        <v>22</v>
      </c>
      <c r="B79" s="130" t="s">
        <v>141</v>
      </c>
      <c r="C79" s="131">
        <v>2460</v>
      </c>
      <c r="D79" s="131">
        <v>425996.3</v>
      </c>
      <c r="E79" s="132">
        <v>157</v>
      </c>
      <c r="F79" s="132">
        <v>52529.661</v>
      </c>
      <c r="G79" s="132">
        <v>79</v>
      </c>
      <c r="H79" s="132">
        <v>24422.538</v>
      </c>
      <c r="I79" s="132">
        <v>117</v>
      </c>
      <c r="J79" s="132">
        <v>49461.574999999997</v>
      </c>
      <c r="K79" s="132">
        <v>0</v>
      </c>
      <c r="L79" s="132">
        <v>0</v>
      </c>
      <c r="M79" s="132">
        <v>0</v>
      </c>
      <c r="N79" s="132">
        <v>0</v>
      </c>
      <c r="O79" s="132">
        <v>2500</v>
      </c>
      <c r="P79" s="132">
        <v>453486.924</v>
      </c>
      <c r="Q79" s="133">
        <v>22.367521367521366</v>
      </c>
      <c r="R79" s="133">
        <v>4.4707680550248377</v>
      </c>
      <c r="S79" s="133">
        <v>0</v>
      </c>
      <c r="T79" s="134">
        <v>95.529231944975152</v>
      </c>
    </row>
    <row r="80" spans="1:20" ht="15.5" x14ac:dyDescent="0.35">
      <c r="A80" s="129">
        <f t="shared" si="2"/>
        <v>23</v>
      </c>
      <c r="B80" s="130" t="s">
        <v>142</v>
      </c>
      <c r="C80" s="131">
        <v>1062</v>
      </c>
      <c r="D80" s="131">
        <v>357344.84</v>
      </c>
      <c r="E80" s="132">
        <v>280</v>
      </c>
      <c r="F80" s="132">
        <v>40087.008000000002</v>
      </c>
      <c r="G80" s="132">
        <v>482</v>
      </c>
      <c r="H80" s="132">
        <v>69592.445999999996</v>
      </c>
      <c r="I80" s="132">
        <v>187</v>
      </c>
      <c r="J80" s="132">
        <v>93311.562999999995</v>
      </c>
      <c r="K80" s="132">
        <v>0</v>
      </c>
      <c r="L80" s="132">
        <v>0</v>
      </c>
      <c r="M80" s="132">
        <v>0</v>
      </c>
      <c r="N80" s="132">
        <v>0</v>
      </c>
      <c r="O80" s="132">
        <v>1155</v>
      </c>
      <c r="P80" s="132">
        <v>373712.73100000003</v>
      </c>
      <c r="Q80" s="133">
        <v>7.1764705882352944</v>
      </c>
      <c r="R80" s="133">
        <v>13.934426229508196</v>
      </c>
      <c r="S80" s="133">
        <v>0</v>
      </c>
      <c r="T80" s="134">
        <v>86.065573770491795</v>
      </c>
    </row>
    <row r="81" spans="1:20" ht="15.5" x14ac:dyDescent="0.35">
      <c r="A81" s="129">
        <f t="shared" si="2"/>
        <v>24</v>
      </c>
      <c r="B81" s="130" t="s">
        <v>143</v>
      </c>
      <c r="C81" s="131">
        <v>3612</v>
      </c>
      <c r="D81" s="131">
        <v>2011494.798</v>
      </c>
      <c r="E81" s="132">
        <v>391</v>
      </c>
      <c r="F81" s="132">
        <v>129601.76</v>
      </c>
      <c r="G81" s="132">
        <v>0</v>
      </c>
      <c r="H81" s="132">
        <v>-10011.251</v>
      </c>
      <c r="I81" s="132">
        <v>428</v>
      </c>
      <c r="J81" s="132">
        <v>113856.209</v>
      </c>
      <c r="K81" s="132">
        <v>0</v>
      </c>
      <c r="L81" s="132">
        <v>0</v>
      </c>
      <c r="M81" s="132">
        <v>0</v>
      </c>
      <c r="N81" s="132">
        <v>0</v>
      </c>
      <c r="O81" s="132">
        <v>3575</v>
      </c>
      <c r="P81" s="132">
        <v>2017229.098</v>
      </c>
      <c r="Q81" s="133">
        <v>9.3528037383177569</v>
      </c>
      <c r="R81" s="133">
        <v>10.691981014239319</v>
      </c>
      <c r="S81" s="133">
        <v>0</v>
      </c>
      <c r="T81" s="134">
        <v>89.308018985760683</v>
      </c>
    </row>
    <row r="82" spans="1:20" ht="15.5" x14ac:dyDescent="0.35">
      <c r="A82" s="129">
        <f t="shared" si="2"/>
        <v>25</v>
      </c>
      <c r="B82" s="130" t="s">
        <v>144</v>
      </c>
      <c r="C82" s="131">
        <v>1098</v>
      </c>
      <c r="D82" s="131">
        <v>231398.88500000001</v>
      </c>
      <c r="E82" s="132">
        <v>89</v>
      </c>
      <c r="F82" s="132">
        <v>9436.7909999999993</v>
      </c>
      <c r="G82" s="132">
        <v>17</v>
      </c>
      <c r="H82" s="132">
        <v>21666.260999999999</v>
      </c>
      <c r="I82" s="132">
        <v>34</v>
      </c>
      <c r="J82" s="132">
        <v>22362.206999999999</v>
      </c>
      <c r="K82" s="132">
        <v>0</v>
      </c>
      <c r="L82" s="132">
        <v>0</v>
      </c>
      <c r="M82" s="132">
        <v>0</v>
      </c>
      <c r="N82" s="132">
        <v>0</v>
      </c>
      <c r="O82" s="132">
        <v>1153</v>
      </c>
      <c r="P82" s="132">
        <v>240139.73</v>
      </c>
      <c r="Q82" s="133">
        <v>34.911764705882355</v>
      </c>
      <c r="R82" s="133">
        <v>2.8643639427127212</v>
      </c>
      <c r="S82" s="133">
        <v>0</v>
      </c>
      <c r="T82" s="134">
        <v>97.135636057287272</v>
      </c>
    </row>
    <row r="83" spans="1:20" ht="15.5" x14ac:dyDescent="0.35">
      <c r="A83" s="129">
        <f t="shared" si="2"/>
        <v>26</v>
      </c>
      <c r="B83" s="130" t="s">
        <v>145</v>
      </c>
      <c r="C83" s="131">
        <v>2152</v>
      </c>
      <c r="D83" s="131">
        <v>528662.82200000004</v>
      </c>
      <c r="E83" s="132">
        <v>253</v>
      </c>
      <c r="F83" s="132">
        <v>71551.165999999997</v>
      </c>
      <c r="G83" s="132">
        <v>0</v>
      </c>
      <c r="H83" s="132">
        <v>44881.451999999997</v>
      </c>
      <c r="I83" s="132">
        <v>158</v>
      </c>
      <c r="J83" s="132">
        <v>98014.979000000007</v>
      </c>
      <c r="K83" s="132">
        <v>0</v>
      </c>
      <c r="L83" s="132">
        <v>0</v>
      </c>
      <c r="M83" s="132">
        <v>0</v>
      </c>
      <c r="N83" s="132">
        <v>0</v>
      </c>
      <c r="O83" s="132">
        <v>2247</v>
      </c>
      <c r="P83" s="132">
        <v>547080.46100000001</v>
      </c>
      <c r="Q83" s="133">
        <v>15.221518987341772</v>
      </c>
      <c r="R83" s="133">
        <v>6.5696465696465705</v>
      </c>
      <c r="S83" s="133">
        <v>0</v>
      </c>
      <c r="T83" s="134">
        <v>93.430353430353435</v>
      </c>
    </row>
    <row r="84" spans="1:20" ht="15.5" x14ac:dyDescent="0.35">
      <c r="A84" s="129">
        <f t="shared" si="2"/>
        <v>27</v>
      </c>
      <c r="B84" s="130" t="s">
        <v>146</v>
      </c>
      <c r="C84" s="131">
        <v>4054</v>
      </c>
      <c r="D84" s="131">
        <v>1480855.787</v>
      </c>
      <c r="E84" s="132">
        <v>189</v>
      </c>
      <c r="F84" s="132">
        <v>43752.959999999999</v>
      </c>
      <c r="G84" s="132">
        <v>367</v>
      </c>
      <c r="H84" s="132">
        <v>35799.923000000003</v>
      </c>
      <c r="I84" s="132">
        <v>29</v>
      </c>
      <c r="J84" s="132">
        <v>27054.806</v>
      </c>
      <c r="K84" s="132">
        <v>1</v>
      </c>
      <c r="L84" s="132">
        <v>50</v>
      </c>
      <c r="M84" s="132">
        <v>90</v>
      </c>
      <c r="N84" s="132">
        <v>42040.546999999999</v>
      </c>
      <c r="O84" s="132">
        <v>4123</v>
      </c>
      <c r="P84" s="132">
        <v>1491263.317</v>
      </c>
      <c r="Q84" s="133">
        <v>146.31034482758622</v>
      </c>
      <c r="R84" s="133">
        <v>0.68347867075182656</v>
      </c>
      <c r="S84" s="133">
        <v>2.3568230025925053E-2</v>
      </c>
      <c r="T84" s="134">
        <v>97.171812396888996</v>
      </c>
    </row>
    <row r="85" spans="1:20" ht="15.5" x14ac:dyDescent="0.35">
      <c r="A85" s="129">
        <f t="shared" si="2"/>
        <v>28</v>
      </c>
      <c r="B85" s="130" t="s">
        <v>147</v>
      </c>
      <c r="C85" s="131">
        <v>1941</v>
      </c>
      <c r="D85" s="131">
        <v>593760.20299999998</v>
      </c>
      <c r="E85" s="132">
        <v>44</v>
      </c>
      <c r="F85" s="132">
        <v>7182.0529999999999</v>
      </c>
      <c r="G85" s="132">
        <v>102</v>
      </c>
      <c r="H85" s="132">
        <v>33410.351999999999</v>
      </c>
      <c r="I85" s="132">
        <v>19</v>
      </c>
      <c r="J85" s="132">
        <v>33023.552000000003</v>
      </c>
      <c r="K85" s="132">
        <v>0</v>
      </c>
      <c r="L85" s="132">
        <v>0</v>
      </c>
      <c r="M85" s="132">
        <v>0</v>
      </c>
      <c r="N85" s="132">
        <v>0</v>
      </c>
      <c r="O85" s="132">
        <v>1966</v>
      </c>
      <c r="P85" s="132">
        <v>601329.05599999998</v>
      </c>
      <c r="Q85" s="133">
        <v>104.47368421052632</v>
      </c>
      <c r="R85" s="133">
        <v>0.95717884130982378</v>
      </c>
      <c r="S85" s="133">
        <v>0</v>
      </c>
      <c r="T85" s="134">
        <v>99.042821158690174</v>
      </c>
    </row>
    <row r="86" spans="1:20" ht="15.5" x14ac:dyDescent="0.35">
      <c r="A86" s="129">
        <f t="shared" si="2"/>
        <v>29</v>
      </c>
      <c r="B86" s="130" t="s">
        <v>148</v>
      </c>
      <c r="C86" s="131">
        <v>723</v>
      </c>
      <c r="D86" s="131">
        <v>330357.13699999999</v>
      </c>
      <c r="E86" s="132">
        <v>43</v>
      </c>
      <c r="F86" s="132">
        <v>28433.673999999999</v>
      </c>
      <c r="G86" s="132">
        <v>34</v>
      </c>
      <c r="H86" s="132">
        <v>-10360.026</v>
      </c>
      <c r="I86" s="132">
        <v>8</v>
      </c>
      <c r="J86" s="132">
        <v>8702.4529999999995</v>
      </c>
      <c r="K86" s="132">
        <v>0</v>
      </c>
      <c r="L86" s="132">
        <v>0</v>
      </c>
      <c r="M86" s="132">
        <v>0</v>
      </c>
      <c r="N86" s="132">
        <v>0</v>
      </c>
      <c r="O86" s="132">
        <v>761</v>
      </c>
      <c r="P86" s="132">
        <v>339728.33199999999</v>
      </c>
      <c r="Q86" s="133">
        <v>96.125</v>
      </c>
      <c r="R86" s="133">
        <v>1.0403120936280885</v>
      </c>
      <c r="S86" s="133">
        <v>0</v>
      </c>
      <c r="T86" s="134">
        <v>98.959687906371911</v>
      </c>
    </row>
    <row r="87" spans="1:20" ht="15.5" x14ac:dyDescent="0.35">
      <c r="A87" s="129">
        <f t="shared" si="2"/>
        <v>30</v>
      </c>
      <c r="B87" s="130" t="s">
        <v>149</v>
      </c>
      <c r="C87" s="131">
        <v>2155</v>
      </c>
      <c r="D87" s="131">
        <v>1091995.6140000001</v>
      </c>
      <c r="E87" s="132">
        <v>107</v>
      </c>
      <c r="F87" s="132">
        <v>43268.498</v>
      </c>
      <c r="G87" s="132">
        <v>95</v>
      </c>
      <c r="H87" s="132">
        <v>26147.830999999998</v>
      </c>
      <c r="I87" s="132">
        <v>134</v>
      </c>
      <c r="J87" s="132">
        <v>40011.277999999998</v>
      </c>
      <c r="K87" s="132">
        <v>0</v>
      </c>
      <c r="L87" s="132">
        <v>0</v>
      </c>
      <c r="M87" s="132">
        <v>6</v>
      </c>
      <c r="N87" s="132">
        <v>752.99699999999996</v>
      </c>
      <c r="O87" s="132">
        <v>2122</v>
      </c>
      <c r="P87" s="132">
        <v>1120647.6680000001</v>
      </c>
      <c r="Q87" s="133">
        <v>16.880597014925375</v>
      </c>
      <c r="R87" s="133">
        <v>5.9239610963748897</v>
      </c>
      <c r="S87" s="133">
        <v>0</v>
      </c>
      <c r="T87" s="134">
        <v>93.810786914235194</v>
      </c>
    </row>
    <row r="88" spans="1:20" ht="15.5" x14ac:dyDescent="0.35">
      <c r="A88" s="129">
        <f t="shared" si="2"/>
        <v>31</v>
      </c>
      <c r="B88" s="130" t="s">
        <v>150</v>
      </c>
      <c r="C88" s="131">
        <v>0</v>
      </c>
      <c r="D88" s="131">
        <v>0</v>
      </c>
      <c r="E88" s="132">
        <v>0</v>
      </c>
      <c r="F88" s="132">
        <v>0</v>
      </c>
      <c r="G88" s="132">
        <v>0</v>
      </c>
      <c r="H88" s="132">
        <v>0</v>
      </c>
      <c r="I88" s="132">
        <v>0</v>
      </c>
      <c r="J88" s="132">
        <v>0</v>
      </c>
      <c r="K88" s="132">
        <v>0</v>
      </c>
      <c r="L88" s="132">
        <v>0</v>
      </c>
      <c r="M88" s="132">
        <v>0</v>
      </c>
      <c r="N88" s="132">
        <v>0</v>
      </c>
      <c r="O88" s="132">
        <v>0</v>
      </c>
      <c r="P88" s="132">
        <v>0</v>
      </c>
      <c r="Q88" s="133">
        <v>0</v>
      </c>
      <c r="R88" s="133">
        <v>0</v>
      </c>
      <c r="S88" s="133">
        <v>0</v>
      </c>
      <c r="T88" s="134">
        <v>0</v>
      </c>
    </row>
    <row r="89" spans="1:20" ht="15.5" x14ac:dyDescent="0.35">
      <c r="A89" s="129">
        <f t="shared" si="2"/>
        <v>32</v>
      </c>
      <c r="B89" s="130" t="s">
        <v>151</v>
      </c>
      <c r="C89" s="131">
        <v>69</v>
      </c>
      <c r="D89" s="131">
        <v>112161.48299999999</v>
      </c>
      <c r="E89" s="132">
        <v>37</v>
      </c>
      <c r="F89" s="132">
        <v>19764.046999999999</v>
      </c>
      <c r="G89" s="132">
        <v>0</v>
      </c>
      <c r="H89" s="132">
        <v>0</v>
      </c>
      <c r="I89" s="132">
        <v>28</v>
      </c>
      <c r="J89" s="132">
        <v>26836.114000000001</v>
      </c>
      <c r="K89" s="132">
        <v>0</v>
      </c>
      <c r="L89" s="132">
        <v>0</v>
      </c>
      <c r="M89" s="132">
        <v>0</v>
      </c>
      <c r="N89" s="132">
        <v>0</v>
      </c>
      <c r="O89" s="132">
        <v>78</v>
      </c>
      <c r="P89" s="132">
        <v>105089.416</v>
      </c>
      <c r="Q89" s="133">
        <v>3.7857142857142856</v>
      </c>
      <c r="R89" s="133">
        <v>26.415094339622641</v>
      </c>
      <c r="S89" s="133">
        <v>0</v>
      </c>
      <c r="T89" s="134">
        <v>73.584905660377359</v>
      </c>
    </row>
    <row r="90" spans="1:20" ht="15.5" x14ac:dyDescent="0.35">
      <c r="A90" s="129">
        <f t="shared" si="2"/>
        <v>33</v>
      </c>
      <c r="B90" s="130" t="s">
        <v>152</v>
      </c>
      <c r="C90" s="131">
        <v>1686</v>
      </c>
      <c r="D90" s="131">
        <v>339266.01</v>
      </c>
      <c r="E90" s="132">
        <v>42</v>
      </c>
      <c r="F90" s="132">
        <v>2105.0569999999998</v>
      </c>
      <c r="G90" s="132">
        <v>18</v>
      </c>
      <c r="H90" s="132">
        <v>8208.3680000000004</v>
      </c>
      <c r="I90" s="132">
        <v>17</v>
      </c>
      <c r="J90" s="132">
        <v>18975.692999999999</v>
      </c>
      <c r="K90" s="132">
        <v>0</v>
      </c>
      <c r="L90" s="132">
        <v>0</v>
      </c>
      <c r="M90" s="132">
        <v>7</v>
      </c>
      <c r="N90" s="132">
        <v>5787.36</v>
      </c>
      <c r="O90" s="132">
        <v>1704</v>
      </c>
      <c r="P90" s="132">
        <v>324816.38199999998</v>
      </c>
      <c r="Q90" s="133">
        <v>101.64705882352941</v>
      </c>
      <c r="R90" s="133">
        <v>0.98379629629629628</v>
      </c>
      <c r="S90" s="133">
        <v>0</v>
      </c>
      <c r="T90" s="134">
        <v>98.611111111111114</v>
      </c>
    </row>
    <row r="91" spans="1:20" ht="15.5" x14ac:dyDescent="0.35">
      <c r="A91" s="129">
        <f t="shared" si="2"/>
        <v>34</v>
      </c>
      <c r="B91" s="130" t="s">
        <v>153</v>
      </c>
      <c r="C91" s="131">
        <v>611</v>
      </c>
      <c r="D91" s="131">
        <v>464449.42599999998</v>
      </c>
      <c r="E91" s="132">
        <v>8</v>
      </c>
      <c r="F91" s="132">
        <v>1525.903</v>
      </c>
      <c r="G91" s="132">
        <v>0</v>
      </c>
      <c r="H91" s="132">
        <v>4214.2479999999996</v>
      </c>
      <c r="I91" s="132">
        <v>0</v>
      </c>
      <c r="J91" s="132">
        <v>3734.7849999999999</v>
      </c>
      <c r="K91" s="132">
        <v>0</v>
      </c>
      <c r="L91" s="132">
        <v>0</v>
      </c>
      <c r="M91" s="132">
        <v>0</v>
      </c>
      <c r="N91" s="132">
        <v>0</v>
      </c>
      <c r="O91" s="132">
        <v>619</v>
      </c>
      <c r="P91" s="132">
        <v>466454.79200000002</v>
      </c>
      <c r="Q91" s="133">
        <v>0</v>
      </c>
      <c r="R91" s="133">
        <v>0</v>
      </c>
      <c r="S91" s="133">
        <v>0</v>
      </c>
      <c r="T91" s="134">
        <v>100</v>
      </c>
    </row>
    <row r="92" spans="1:20" ht="15.5" x14ac:dyDescent="0.35">
      <c r="A92" s="129">
        <f t="shared" si="2"/>
        <v>35</v>
      </c>
      <c r="B92" s="130" t="s">
        <v>154</v>
      </c>
      <c r="C92" s="131">
        <v>363</v>
      </c>
      <c r="D92" s="131">
        <v>1314735.602</v>
      </c>
      <c r="E92" s="132">
        <v>5851</v>
      </c>
      <c r="F92" s="132">
        <v>34264.881999999998</v>
      </c>
      <c r="G92" s="132">
        <v>403</v>
      </c>
      <c r="H92" s="132">
        <v>105641.121</v>
      </c>
      <c r="I92" s="132">
        <v>64</v>
      </c>
      <c r="J92" s="132">
        <v>11734.819</v>
      </c>
      <c r="K92" s="132">
        <v>4</v>
      </c>
      <c r="L92" s="132">
        <v>556.29600000000005</v>
      </c>
      <c r="M92" s="132">
        <v>160</v>
      </c>
      <c r="N92" s="132">
        <v>23400.334999999999</v>
      </c>
      <c r="O92" s="132">
        <v>5986</v>
      </c>
      <c r="P92" s="132">
        <v>1418950.155</v>
      </c>
      <c r="Q92" s="133">
        <v>97.09375</v>
      </c>
      <c r="R92" s="133">
        <v>1.0299324106855487</v>
      </c>
      <c r="S92" s="133">
        <v>6.4370775667846797E-2</v>
      </c>
      <c r="T92" s="134">
        <v>96.330865786932733</v>
      </c>
    </row>
    <row r="93" spans="1:20" ht="15.5" x14ac:dyDescent="0.35">
      <c r="A93" s="129">
        <f t="shared" si="2"/>
        <v>36</v>
      </c>
      <c r="B93" s="130" t="s">
        <v>155</v>
      </c>
      <c r="C93" s="131">
        <v>2615</v>
      </c>
      <c r="D93" s="131">
        <v>578158.37</v>
      </c>
      <c r="E93" s="132">
        <v>155</v>
      </c>
      <c r="F93" s="132">
        <v>70039.209000000003</v>
      </c>
      <c r="G93" s="132">
        <v>274</v>
      </c>
      <c r="H93" s="132">
        <v>-110281.477</v>
      </c>
      <c r="I93" s="132">
        <v>338</v>
      </c>
      <c r="J93" s="132">
        <v>54135.690999999999</v>
      </c>
      <c r="K93" s="132">
        <v>0</v>
      </c>
      <c r="L93" s="132">
        <v>0</v>
      </c>
      <c r="M93" s="132">
        <v>0</v>
      </c>
      <c r="N93" s="132">
        <v>0</v>
      </c>
      <c r="O93" s="132">
        <v>2432</v>
      </c>
      <c r="P93" s="132">
        <v>483780.41100000002</v>
      </c>
      <c r="Q93" s="133">
        <v>8.1952662721893486</v>
      </c>
      <c r="R93" s="133">
        <v>12.202166064981949</v>
      </c>
      <c r="S93" s="133">
        <v>0</v>
      </c>
      <c r="T93" s="134">
        <v>87.797833935018048</v>
      </c>
    </row>
    <row r="94" spans="1:20" ht="15.5" x14ac:dyDescent="0.35">
      <c r="A94" s="129">
        <f t="shared" si="2"/>
        <v>37</v>
      </c>
      <c r="B94" s="130" t="s">
        <v>156</v>
      </c>
      <c r="C94" s="131">
        <v>4850</v>
      </c>
      <c r="D94" s="131">
        <v>742233.41700000002</v>
      </c>
      <c r="E94" s="132">
        <v>31</v>
      </c>
      <c r="F94" s="132">
        <v>8059.8190000000004</v>
      </c>
      <c r="G94" s="132">
        <v>0</v>
      </c>
      <c r="H94" s="132">
        <v>0</v>
      </c>
      <c r="I94" s="132">
        <v>64</v>
      </c>
      <c r="J94" s="132">
        <v>10479.531000000001</v>
      </c>
      <c r="K94" s="132">
        <v>2</v>
      </c>
      <c r="L94" s="132">
        <v>199.483</v>
      </c>
      <c r="M94" s="132">
        <v>0</v>
      </c>
      <c r="N94" s="132">
        <v>0</v>
      </c>
      <c r="O94" s="132">
        <v>4814</v>
      </c>
      <c r="P94" s="132">
        <v>739614.22199999995</v>
      </c>
      <c r="Q94" s="133">
        <v>76.25</v>
      </c>
      <c r="R94" s="133">
        <v>1.3114754098360655</v>
      </c>
      <c r="S94" s="133">
        <v>4.0983606557377046E-2</v>
      </c>
      <c r="T94" s="134">
        <v>98.647540983606547</v>
      </c>
    </row>
    <row r="95" spans="1:20" ht="16" thickBot="1" x14ac:dyDescent="0.4">
      <c r="A95" s="135"/>
      <c r="B95" s="136" t="s">
        <v>12</v>
      </c>
      <c r="C95" s="137">
        <v>136495</v>
      </c>
      <c r="D95" s="137">
        <v>32412153.686000004</v>
      </c>
      <c r="E95" s="137">
        <v>12002</v>
      </c>
      <c r="F95" s="137">
        <v>1326617.6189999997</v>
      </c>
      <c r="G95" s="137">
        <v>4905</v>
      </c>
      <c r="H95" s="137">
        <v>1119396.7649999999</v>
      </c>
      <c r="I95" s="137">
        <v>4786</v>
      </c>
      <c r="J95" s="137">
        <v>1710943.4119999998</v>
      </c>
      <c r="K95" s="137">
        <v>13</v>
      </c>
      <c r="L95" s="137">
        <v>4134.4340000000002</v>
      </c>
      <c r="M95" s="137">
        <v>758</v>
      </c>
      <c r="N95" s="137">
        <v>196566.64299999998</v>
      </c>
      <c r="O95" s="137">
        <v>143168</v>
      </c>
      <c r="P95" s="137">
        <v>32946523.582000002</v>
      </c>
      <c r="Q95" s="138">
        <v>31.075010447137483</v>
      </c>
      <c r="R95" s="139">
        <v>3.2180198352664315</v>
      </c>
      <c r="S95" s="139">
        <v>8.7409648680450494E-3</v>
      </c>
      <c r="T95" s="140">
        <v>96.263573709867202</v>
      </c>
    </row>
  </sheetData>
  <mergeCells count="30">
    <mergeCell ref="A55:T55"/>
    <mergeCell ref="A56:A57"/>
    <mergeCell ref="B56:B57"/>
    <mergeCell ref="C56:D56"/>
    <mergeCell ref="E56:F56"/>
    <mergeCell ref="G56:H56"/>
    <mergeCell ref="I56:J56"/>
    <mergeCell ref="K56:L56"/>
    <mergeCell ref="M56:N56"/>
    <mergeCell ref="O56:P56"/>
    <mergeCell ref="AB2:AU2"/>
    <mergeCell ref="AB3:AB4"/>
    <mergeCell ref="AF3:AG3"/>
    <mergeCell ref="AH3:AI3"/>
    <mergeCell ref="AJ3:AK3"/>
    <mergeCell ref="AL3:AM3"/>
    <mergeCell ref="AN3:AO3"/>
    <mergeCell ref="AP3:AQ3"/>
    <mergeCell ref="AD3:AE3"/>
    <mergeCell ref="AC3:AC4"/>
    <mergeCell ref="A2:T2"/>
    <mergeCell ref="A3:A4"/>
    <mergeCell ref="B3:B4"/>
    <mergeCell ref="C3:D3"/>
    <mergeCell ref="E3:F3"/>
    <mergeCell ref="G3:H3"/>
    <mergeCell ref="I3:J3"/>
    <mergeCell ref="K3:L3"/>
    <mergeCell ref="M3:N3"/>
    <mergeCell ref="O3:P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N48"/>
  <sheetViews>
    <sheetView showGridLines="0" topLeftCell="A40" zoomScale="70" zoomScaleNormal="70" workbookViewId="0">
      <selection activeCell="C68" sqref="C67:C68"/>
    </sheetView>
  </sheetViews>
  <sheetFormatPr defaultColWidth="9.1796875" defaultRowHeight="14.5" x14ac:dyDescent="0.35"/>
  <cols>
    <col min="1" max="1" width="15.453125" style="18" customWidth="1"/>
    <col min="2" max="2" width="7.54296875" style="18" customWidth="1"/>
    <col min="3" max="3" width="49.81640625" style="18" customWidth="1"/>
    <col min="4" max="4" width="25.1796875" style="18" bestFit="1" customWidth="1"/>
    <col min="5" max="5" width="22.453125" style="18" bestFit="1" customWidth="1"/>
    <col min="6" max="6" width="19.54296875" style="18" bestFit="1" customWidth="1"/>
    <col min="7" max="7" width="15.81640625" style="18" bestFit="1" customWidth="1"/>
    <col min="8" max="8" width="22.453125" style="18" customWidth="1"/>
    <col min="9" max="9" width="22.81640625" style="18" customWidth="1"/>
    <col min="10" max="10" width="20.1796875" style="18" customWidth="1"/>
    <col min="11" max="11" width="19.81640625" style="18" customWidth="1"/>
    <col min="12" max="12" width="17.453125" style="18" customWidth="1"/>
    <col min="13" max="13" width="20.1796875" style="18" customWidth="1"/>
    <col min="14" max="14" width="16.81640625" style="18" customWidth="1"/>
    <col min="15" max="15" width="13.1796875" style="18" customWidth="1"/>
    <col min="16" max="16" width="12.81640625" style="18" bestFit="1" customWidth="1"/>
    <col min="17" max="17" width="12.453125" style="18" customWidth="1"/>
    <col min="18" max="18" width="15.1796875" style="18" customWidth="1"/>
    <col min="19" max="19" width="19.81640625" style="18" customWidth="1"/>
    <col min="20" max="20" width="20.81640625" style="18" customWidth="1"/>
    <col min="21" max="16384" width="9.1796875" style="18"/>
  </cols>
  <sheetData>
    <row r="1" spans="2:14" x14ac:dyDescent="0.35">
      <c r="D1" s="31"/>
    </row>
    <row r="2" spans="2:14" ht="15" thickBot="1" x14ac:dyDescent="0.4"/>
    <row r="3" spans="2:14" ht="25.5" customHeight="1" thickBot="1" x14ac:dyDescent="0.45">
      <c r="B3" s="186" t="str">
        <f>CONCATENATE("Appendix 1: Analysis of liability claims movement (numbers) under general insurance business for the quarter ended  ", Details!$F$18)</f>
        <v>Appendix 1: Analysis of liability claims movement (numbers) under general insurance business for the quarter ended  30th June, 2023</v>
      </c>
      <c r="C3" s="187"/>
      <c r="D3" s="187"/>
      <c r="E3" s="187"/>
      <c r="F3" s="187"/>
      <c r="G3" s="187"/>
      <c r="H3" s="187"/>
      <c r="I3" s="187"/>
      <c r="J3" s="187"/>
      <c r="K3" s="187"/>
      <c r="L3" s="187"/>
      <c r="M3" s="187"/>
      <c r="N3" s="188"/>
    </row>
    <row r="4" spans="2:14" ht="51.75" customHeight="1" x14ac:dyDescent="0.35">
      <c r="B4" s="189" t="s">
        <v>7</v>
      </c>
      <c r="C4" s="191" t="s">
        <v>8</v>
      </c>
      <c r="D4" s="194" t="s">
        <v>9</v>
      </c>
      <c r="E4" s="191" t="s">
        <v>72</v>
      </c>
      <c r="F4" s="196" t="s">
        <v>71</v>
      </c>
      <c r="G4" s="196" t="s">
        <v>10</v>
      </c>
      <c r="H4" s="196" t="s">
        <v>67</v>
      </c>
      <c r="I4" s="196" t="s">
        <v>28</v>
      </c>
      <c r="J4" s="196" t="s">
        <v>11</v>
      </c>
      <c r="K4" s="196" t="s">
        <v>70</v>
      </c>
      <c r="L4" s="191" t="s">
        <v>29</v>
      </c>
      <c r="M4" s="184" t="s">
        <v>59</v>
      </c>
      <c r="N4" s="185"/>
    </row>
    <row r="5" spans="2:14" ht="70.400000000000006" customHeight="1" x14ac:dyDescent="0.35">
      <c r="B5" s="189"/>
      <c r="C5" s="192"/>
      <c r="D5" s="195"/>
      <c r="E5" s="192"/>
      <c r="F5" s="197"/>
      <c r="G5" s="197"/>
      <c r="H5" s="197"/>
      <c r="I5" s="197"/>
      <c r="J5" s="197"/>
      <c r="K5" s="197"/>
      <c r="L5" s="197"/>
      <c r="M5" s="97" t="s">
        <v>168</v>
      </c>
      <c r="N5" s="98" t="s">
        <v>268</v>
      </c>
    </row>
    <row r="6" spans="2:14" ht="21" customHeight="1" thickBot="1" x14ac:dyDescent="0.4">
      <c r="B6" s="190"/>
      <c r="C6" s="193"/>
      <c r="D6" s="99">
        <v>-1</v>
      </c>
      <c r="E6" s="100">
        <v>-2</v>
      </c>
      <c r="F6" s="100">
        <v>-3</v>
      </c>
      <c r="G6" s="100">
        <v>-4</v>
      </c>
      <c r="H6" s="100">
        <v>-5</v>
      </c>
      <c r="I6" s="100">
        <v>-6</v>
      </c>
      <c r="J6" s="101">
        <v>-7</v>
      </c>
      <c r="K6" s="100">
        <v>-8</v>
      </c>
      <c r="L6" s="100">
        <v>-9</v>
      </c>
      <c r="M6" s="101">
        <v>-10</v>
      </c>
      <c r="N6" s="102">
        <v>-11</v>
      </c>
    </row>
    <row r="7" spans="2:14" ht="15.5" x14ac:dyDescent="0.35">
      <c r="B7" s="35">
        <v>1</v>
      </c>
      <c r="C7" s="38" t="s">
        <v>56</v>
      </c>
      <c r="D7" s="25">
        <f>'3 months Appendix 1 data '!C5</f>
        <v>61</v>
      </c>
      <c r="E7" s="25">
        <f>'3 months Appendix 1 data '!E5+'3 months Appendix 1 data '!E58+'3 months Appendix 1 data '!AF5</f>
        <v>22</v>
      </c>
      <c r="F7" s="25">
        <f>'3 months Appendix 1 data '!G5+'3 months Appendix 1 data '!G58+'3 months Appendix 1 data '!AH5</f>
        <v>0</v>
      </c>
      <c r="G7" s="25">
        <f>'3 months Appendix 1 data '!I5+'3 months Appendix 1 data '!I58+'3 months Appendix 1 data '!AJ5</f>
        <v>13</v>
      </c>
      <c r="H7" s="25">
        <f>'3 months Appendix 1 data '!K5+'3 months Appendix 1 data '!K58+'3 months Appendix 1 data '!AL5</f>
        <v>4</v>
      </c>
      <c r="I7" s="25">
        <f>'3 months Appendix 1 data '!M5+'3 months Appendix 1 data '!M58+'3 months Appendix 1 data '!AN5</f>
        <v>0</v>
      </c>
      <c r="J7" s="25">
        <f>'3 months Appendix 1 data '!AP5</f>
        <v>66</v>
      </c>
      <c r="K7" s="39">
        <f>IFERROR((H7/SUM($G7:$J7))*100,0)</f>
        <v>4.8192771084337354</v>
      </c>
      <c r="L7" s="39">
        <f>IFERROR((I7/SUM($G7:$J7))*100,0)</f>
        <v>0</v>
      </c>
      <c r="M7" s="40">
        <f>IFERROR((G7/SUM($G7:$J7))*100,0)</f>
        <v>15.66265060240964</v>
      </c>
      <c r="N7" s="41">
        <v>18.421052631578945</v>
      </c>
    </row>
    <row r="8" spans="2:14" ht="15.5" x14ac:dyDescent="0.35">
      <c r="B8" s="36">
        <f>B7+1</f>
        <v>2</v>
      </c>
      <c r="C8" s="42" t="s">
        <v>267</v>
      </c>
      <c r="D8" s="25">
        <f>'3 months Appendix 1 data '!C6</f>
        <v>1184</v>
      </c>
      <c r="E8" s="25">
        <f>'3 months Appendix 1 data '!E6+'3 months Appendix 1 data '!E59+'3 months Appendix 1 data '!AF6</f>
        <v>232</v>
      </c>
      <c r="F8" s="25">
        <f>'3 months Appendix 1 data '!G6+'3 months Appendix 1 data '!G59+'3 months Appendix 1 data '!AH6</f>
        <v>121</v>
      </c>
      <c r="G8" s="25">
        <f>'3 months Appendix 1 data '!I6+'3 months Appendix 1 data '!I59+'3 months Appendix 1 data '!AJ6</f>
        <v>239</v>
      </c>
      <c r="H8" s="25">
        <f>'3 months Appendix 1 data '!K6+'3 months Appendix 1 data '!K59+'3 months Appendix 1 data '!AL6</f>
        <v>0</v>
      </c>
      <c r="I8" s="25">
        <f>'3 months Appendix 1 data '!M6+'3 months Appendix 1 data '!M59+'3 months Appendix 1 data '!AN6</f>
        <v>0</v>
      </c>
      <c r="J8" s="25">
        <f>'3 months Appendix 1 data '!AP6</f>
        <v>1177</v>
      </c>
      <c r="K8" s="21">
        <f t="shared" ref="K8:K43" si="0">IFERROR((H8/SUM($G8:$J8))*100,0)</f>
        <v>0</v>
      </c>
      <c r="L8" s="21">
        <f t="shared" ref="L8:L43" si="1">IFERROR((I8/SUM($G8:$J8))*100,0)</f>
        <v>0</v>
      </c>
      <c r="M8" s="46">
        <f t="shared" ref="M8:M43" si="2">IFERROR((G8/SUM($G8:$J8))*100,0)</f>
        <v>16.878531073446329</v>
      </c>
      <c r="N8" s="24">
        <v>14.697406340057636</v>
      </c>
    </row>
    <row r="9" spans="2:14" ht="15.5" x14ac:dyDescent="0.35">
      <c r="B9" s="36">
        <f t="shared" ref="B9:B43" si="3">B8+1</f>
        <v>3</v>
      </c>
      <c r="C9" s="42" t="s">
        <v>40</v>
      </c>
      <c r="D9" s="25">
        <f>'3 months Appendix 1 data '!C7</f>
        <v>315</v>
      </c>
      <c r="E9" s="25">
        <f>'3 months Appendix 1 data '!E7+'3 months Appendix 1 data '!E60+'3 months Appendix 1 data '!AF7</f>
        <v>55</v>
      </c>
      <c r="F9" s="25">
        <f>'3 months Appendix 1 data '!G7+'3 months Appendix 1 data '!G60+'3 months Appendix 1 data '!AH7</f>
        <v>34</v>
      </c>
      <c r="G9" s="25">
        <f>'3 months Appendix 1 data '!I7+'3 months Appendix 1 data '!I60+'3 months Appendix 1 data '!AJ7</f>
        <v>38</v>
      </c>
      <c r="H9" s="25">
        <f>'3 months Appendix 1 data '!K7+'3 months Appendix 1 data '!K60+'3 months Appendix 1 data '!AL7</f>
        <v>7</v>
      </c>
      <c r="I9" s="25">
        <f>'3 months Appendix 1 data '!M7+'3 months Appendix 1 data '!M60+'3 months Appendix 1 data '!AN7</f>
        <v>2</v>
      </c>
      <c r="J9" s="25">
        <f>'3 months Appendix 1 data '!AP7</f>
        <v>323</v>
      </c>
      <c r="K9" s="21">
        <f t="shared" si="0"/>
        <v>1.8918918918918921</v>
      </c>
      <c r="L9" s="21">
        <f t="shared" si="1"/>
        <v>0.54054054054054057</v>
      </c>
      <c r="M9" s="34">
        <f t="shared" si="2"/>
        <v>10.27027027027027</v>
      </c>
      <c r="N9" s="24">
        <v>12.105263157894736</v>
      </c>
    </row>
    <row r="10" spans="2:14" ht="15.5" x14ac:dyDescent="0.35">
      <c r="B10" s="36">
        <f t="shared" si="3"/>
        <v>4</v>
      </c>
      <c r="C10" s="42" t="s">
        <v>45</v>
      </c>
      <c r="D10" s="25">
        <f>'3 months Appendix 1 data '!C8</f>
        <v>9484</v>
      </c>
      <c r="E10" s="25">
        <f>'3 months Appendix 1 data '!E8+'3 months Appendix 1 data '!E61+'3 months Appendix 1 data '!AF8</f>
        <v>1063</v>
      </c>
      <c r="F10" s="25">
        <f>'3 months Appendix 1 data '!G8+'3 months Appendix 1 data '!G61+'3 months Appendix 1 data '!AH8</f>
        <v>1420</v>
      </c>
      <c r="G10" s="25">
        <f>'3 months Appendix 1 data '!I8+'3 months Appendix 1 data '!I61+'3 months Appendix 1 data '!AJ8</f>
        <v>928</v>
      </c>
      <c r="H10" s="25">
        <f>'3 months Appendix 1 data '!K8+'3 months Appendix 1 data '!K61+'3 months Appendix 1 data '!AL8</f>
        <v>0</v>
      </c>
      <c r="I10" s="25">
        <f>'3 months Appendix 1 data '!M8+'3 months Appendix 1 data '!M61+'3 months Appendix 1 data '!AN8</f>
        <v>0</v>
      </c>
      <c r="J10" s="25">
        <f>'3 months Appendix 1 data '!AP8</f>
        <v>10387</v>
      </c>
      <c r="K10" s="21">
        <f t="shared" si="0"/>
        <v>0</v>
      </c>
      <c r="L10" s="21">
        <f t="shared" si="1"/>
        <v>0</v>
      </c>
      <c r="M10" s="34">
        <f t="shared" si="2"/>
        <v>8.2015024304021225</v>
      </c>
      <c r="N10" s="24">
        <v>10.401511572980633</v>
      </c>
    </row>
    <row r="11" spans="2:14" ht="15.5" x14ac:dyDescent="0.35">
      <c r="B11" s="36">
        <f t="shared" si="3"/>
        <v>5</v>
      </c>
      <c r="C11" s="42" t="s">
        <v>49</v>
      </c>
      <c r="D11" s="25">
        <f>'3 months Appendix 1 data '!C9</f>
        <v>1796</v>
      </c>
      <c r="E11" s="25">
        <f>'3 months Appendix 1 data '!E9+'3 months Appendix 1 data '!E62+'3 months Appendix 1 data '!AF9</f>
        <v>297</v>
      </c>
      <c r="F11" s="25">
        <f>'3 months Appendix 1 data '!G9+'3 months Appendix 1 data '!G62+'3 months Appendix 1 data '!AH9</f>
        <v>0</v>
      </c>
      <c r="G11" s="25">
        <f>'3 months Appendix 1 data '!I9+'3 months Appendix 1 data '!I62+'3 months Appendix 1 data '!AJ9</f>
        <v>403</v>
      </c>
      <c r="H11" s="25">
        <f>'3 months Appendix 1 data '!K9+'3 months Appendix 1 data '!K62+'3 months Appendix 1 data '!AL9</f>
        <v>0</v>
      </c>
      <c r="I11" s="25">
        <f>'3 months Appendix 1 data '!M9+'3 months Appendix 1 data '!M62+'3 months Appendix 1 data '!AN9</f>
        <v>4</v>
      </c>
      <c r="J11" s="25">
        <f>'3 months Appendix 1 data '!AP9</f>
        <v>1686</v>
      </c>
      <c r="K11" s="21">
        <f t="shared" si="0"/>
        <v>0</v>
      </c>
      <c r="L11" s="21">
        <f t="shared" si="1"/>
        <v>0.19111323459149546</v>
      </c>
      <c r="M11" s="34">
        <f t="shared" si="2"/>
        <v>19.254658385093169</v>
      </c>
      <c r="N11" s="24">
        <v>10.868486352357321</v>
      </c>
    </row>
    <row r="12" spans="2:14" ht="15.5" x14ac:dyDescent="0.35">
      <c r="B12" s="36">
        <f t="shared" si="3"/>
        <v>6</v>
      </c>
      <c r="C12" s="42" t="s">
        <v>101</v>
      </c>
      <c r="D12" s="25">
        <f>'3 months Appendix 1 data '!C10</f>
        <v>4251</v>
      </c>
      <c r="E12" s="25">
        <f>'3 months Appendix 1 data '!E10+'3 months Appendix 1 data '!E63+'3 months Appendix 1 data '!AF10</f>
        <v>227</v>
      </c>
      <c r="F12" s="25">
        <f>'3 months Appendix 1 data '!G10+'3 months Appendix 1 data '!G63+'3 months Appendix 1 data '!AH10</f>
        <v>2129</v>
      </c>
      <c r="G12" s="25">
        <f>'3 months Appendix 1 data '!I10+'3 months Appendix 1 data '!I63+'3 months Appendix 1 data '!AJ10</f>
        <v>-101</v>
      </c>
      <c r="H12" s="25">
        <f>'3 months Appendix 1 data '!K10+'3 months Appendix 1 data '!K63+'3 months Appendix 1 data '!AL10</f>
        <v>1</v>
      </c>
      <c r="I12" s="25">
        <f>'3 months Appendix 1 data '!M10+'3 months Appendix 1 data '!M63+'3 months Appendix 1 data '!AN10</f>
        <v>401</v>
      </c>
      <c r="J12" s="25">
        <f>'3 months Appendix 1 data '!AP10</f>
        <v>4177</v>
      </c>
      <c r="K12" s="21">
        <f t="shared" ref="K12" si="4">IFERROR((H12/SUM($G12:$J12))*100,0)</f>
        <v>2.2331397945511387E-2</v>
      </c>
      <c r="L12" s="21">
        <f t="shared" ref="L12" si="5">IFERROR((I12/SUM($G12:$J12))*100,0)</f>
        <v>8.954890576150067</v>
      </c>
      <c r="M12" s="34">
        <f t="shared" ref="M12" si="6">IFERROR((G12/SUM($G12:$J12))*100,0)</f>
        <v>-2.2554711924966506</v>
      </c>
      <c r="N12" s="24">
        <v>-75.009996001599362</v>
      </c>
    </row>
    <row r="13" spans="2:14" ht="15.5" x14ac:dyDescent="0.35">
      <c r="B13" s="36">
        <f t="shared" si="3"/>
        <v>7</v>
      </c>
      <c r="C13" s="42" t="s">
        <v>41</v>
      </c>
      <c r="D13" s="25">
        <f>'3 months Appendix 1 data '!C11</f>
        <v>1975</v>
      </c>
      <c r="E13" s="25">
        <f>'3 months Appendix 1 data '!E11+'3 months Appendix 1 data '!E64+'3 months Appendix 1 data '!AF11</f>
        <v>805</v>
      </c>
      <c r="F13" s="25">
        <f>'3 months Appendix 1 data '!G11+'3 months Appendix 1 data '!G64+'3 months Appendix 1 data '!AH11</f>
        <v>290</v>
      </c>
      <c r="G13" s="25">
        <f>'3 months Appendix 1 data '!I11+'3 months Appendix 1 data '!I64+'3 months Appendix 1 data '!AJ11</f>
        <v>856</v>
      </c>
      <c r="H13" s="25">
        <f>'3 months Appendix 1 data '!K11+'3 months Appendix 1 data '!K64+'3 months Appendix 1 data '!AL11</f>
        <v>0</v>
      </c>
      <c r="I13" s="25">
        <f>'3 months Appendix 1 data '!M11+'3 months Appendix 1 data '!M64+'3 months Appendix 1 data '!AN11</f>
        <v>0</v>
      </c>
      <c r="J13" s="25">
        <f>'3 months Appendix 1 data '!AP11</f>
        <v>1924</v>
      </c>
      <c r="K13" s="21">
        <f t="shared" si="0"/>
        <v>0</v>
      </c>
      <c r="L13" s="21">
        <f t="shared" si="1"/>
        <v>0</v>
      </c>
      <c r="M13" s="34">
        <f t="shared" si="2"/>
        <v>30.791366906474821</v>
      </c>
      <c r="N13" s="24">
        <v>38.184663536776213</v>
      </c>
    </row>
    <row r="14" spans="2:14" ht="15.5" x14ac:dyDescent="0.35">
      <c r="B14" s="36">
        <f t="shared" si="3"/>
        <v>8</v>
      </c>
      <c r="C14" s="43" t="s">
        <v>43</v>
      </c>
      <c r="D14" s="25">
        <f>'3 months Appendix 1 data '!C12</f>
        <v>1550</v>
      </c>
      <c r="E14" s="25">
        <f>'3 months Appendix 1 data '!E12+'3 months Appendix 1 data '!E65+'3 months Appendix 1 data '!AF12</f>
        <v>201</v>
      </c>
      <c r="F14" s="25">
        <f>'3 months Appendix 1 data '!G12+'3 months Appendix 1 data '!G65+'3 months Appendix 1 data '!AH12</f>
        <v>0</v>
      </c>
      <c r="G14" s="25">
        <f>'3 months Appendix 1 data '!I12+'3 months Appendix 1 data '!I65+'3 months Appendix 1 data '!AJ12</f>
        <v>158</v>
      </c>
      <c r="H14" s="25">
        <f>'3 months Appendix 1 data '!K12+'3 months Appendix 1 data '!K65+'3 months Appendix 1 data '!AL12</f>
        <v>0</v>
      </c>
      <c r="I14" s="25">
        <f>'3 months Appendix 1 data '!M12+'3 months Appendix 1 data '!M65+'3 months Appendix 1 data '!AN12</f>
        <v>7</v>
      </c>
      <c r="J14" s="25">
        <f>'3 months Appendix 1 data '!AP12</f>
        <v>1586</v>
      </c>
      <c r="K14" s="21">
        <f t="shared" si="0"/>
        <v>0</v>
      </c>
      <c r="L14" s="21">
        <f t="shared" si="1"/>
        <v>0.39977155910908052</v>
      </c>
      <c r="M14" s="46">
        <f t="shared" si="2"/>
        <v>9.0234151913192466</v>
      </c>
      <c r="N14" s="24">
        <v>9.3036863662960787</v>
      </c>
    </row>
    <row r="15" spans="2:14" ht="15.5" x14ac:dyDescent="0.35">
      <c r="B15" s="36">
        <f t="shared" si="3"/>
        <v>9</v>
      </c>
      <c r="C15" s="42" t="s">
        <v>44</v>
      </c>
      <c r="D15" s="25">
        <f>'3 months Appendix 1 data '!C13</f>
        <v>22761</v>
      </c>
      <c r="E15" s="25">
        <f>'3 months Appendix 1 data '!E13+'3 months Appendix 1 data '!E66+'3 months Appendix 1 data '!AF13</f>
        <v>1639</v>
      </c>
      <c r="F15" s="25">
        <f>'3 months Appendix 1 data '!G13+'3 months Appendix 1 data '!G66+'3 months Appendix 1 data '!AH13</f>
        <v>0</v>
      </c>
      <c r="G15" s="25">
        <f>'3 months Appendix 1 data '!I13+'3 months Appendix 1 data '!I66+'3 months Appendix 1 data '!AJ13</f>
        <v>1964</v>
      </c>
      <c r="H15" s="25">
        <f>'3 months Appendix 1 data '!K13+'3 months Appendix 1 data '!K66+'3 months Appendix 1 data '!AL13</f>
        <v>0</v>
      </c>
      <c r="I15" s="25">
        <f>'3 months Appendix 1 data '!M13+'3 months Appendix 1 data '!M66+'3 months Appendix 1 data '!AN13</f>
        <v>0</v>
      </c>
      <c r="J15" s="25">
        <f>'3 months Appendix 1 data '!AP13</f>
        <v>22436</v>
      </c>
      <c r="K15" s="21">
        <f t="shared" si="0"/>
        <v>0</v>
      </c>
      <c r="L15" s="21">
        <f t="shared" si="1"/>
        <v>0</v>
      </c>
      <c r="M15" s="34">
        <f t="shared" si="2"/>
        <v>8.0491803278688536</v>
      </c>
      <c r="N15" s="24">
        <v>8.1906450183312529</v>
      </c>
    </row>
    <row r="16" spans="2:14" ht="15.5" x14ac:dyDescent="0.35">
      <c r="B16" s="36">
        <f t="shared" si="3"/>
        <v>10</v>
      </c>
      <c r="C16" s="42" t="s">
        <v>48</v>
      </c>
      <c r="D16" s="25">
        <f>'3 months Appendix 1 data '!C14</f>
        <v>2066</v>
      </c>
      <c r="E16" s="25">
        <f>'3 months Appendix 1 data '!E14+'3 months Appendix 1 data '!E67+'3 months Appendix 1 data '!AF14</f>
        <v>277</v>
      </c>
      <c r="F16" s="25">
        <f>'3 months Appendix 1 data '!G14+'3 months Appendix 1 data '!G67+'3 months Appendix 1 data '!AH14</f>
        <v>238</v>
      </c>
      <c r="G16" s="25">
        <f>'3 months Appendix 1 data '!I14+'3 months Appendix 1 data '!I67+'3 months Appendix 1 data '!AJ14</f>
        <v>203</v>
      </c>
      <c r="H16" s="25">
        <f>'3 months Appendix 1 data '!K14+'3 months Appendix 1 data '!K67+'3 months Appendix 1 data '!AL14</f>
        <v>0</v>
      </c>
      <c r="I16" s="25">
        <f>'3 months Appendix 1 data '!M14+'3 months Appendix 1 data '!M67+'3 months Appendix 1 data '!AN14</f>
        <v>36</v>
      </c>
      <c r="J16" s="25">
        <f>'3 months Appendix 1 data '!AP14</f>
        <v>2104</v>
      </c>
      <c r="K16" s="28">
        <f t="shared" si="0"/>
        <v>0</v>
      </c>
      <c r="L16" s="21">
        <f t="shared" si="1"/>
        <v>1.5364916773367476</v>
      </c>
      <c r="M16" s="34">
        <f t="shared" si="2"/>
        <v>8.6641058472044374</v>
      </c>
      <c r="N16" s="24">
        <v>10.362694300518134</v>
      </c>
    </row>
    <row r="17" spans="2:14" ht="15.5" x14ac:dyDescent="0.35">
      <c r="B17" s="36">
        <f t="shared" si="3"/>
        <v>11</v>
      </c>
      <c r="C17" s="42" t="s">
        <v>98</v>
      </c>
      <c r="D17" s="25">
        <f>'3 months Appendix 1 data '!C15</f>
        <v>1507</v>
      </c>
      <c r="E17" s="25">
        <f>'3 months Appendix 1 data '!E15+'3 months Appendix 1 data '!E68+'3 months Appendix 1 data '!AF15</f>
        <v>563</v>
      </c>
      <c r="F17" s="25">
        <f>'3 months Appendix 1 data '!G15+'3 months Appendix 1 data '!G68+'3 months Appendix 1 data '!AH15</f>
        <v>0</v>
      </c>
      <c r="G17" s="25">
        <f>'3 months Appendix 1 data '!I15+'3 months Appendix 1 data '!I68+'3 months Appendix 1 data '!AJ15</f>
        <v>186</v>
      </c>
      <c r="H17" s="25">
        <f>'3 months Appendix 1 data '!K15+'3 months Appendix 1 data '!K68+'3 months Appendix 1 data '!AL15</f>
        <v>0</v>
      </c>
      <c r="I17" s="25">
        <f>'3 months Appendix 1 data '!M15+'3 months Appendix 1 data '!M68+'3 months Appendix 1 data '!AN15</f>
        <v>346</v>
      </c>
      <c r="J17" s="25">
        <f>'3 months Appendix 1 data '!AP15</f>
        <v>1538</v>
      </c>
      <c r="K17" s="21">
        <f t="shared" si="0"/>
        <v>0</v>
      </c>
      <c r="L17" s="21">
        <f t="shared" si="1"/>
        <v>16.714975845410628</v>
      </c>
      <c r="M17" s="46">
        <f t="shared" si="2"/>
        <v>8.9855072463768124</v>
      </c>
      <c r="N17" s="24">
        <v>8.7601723312589748</v>
      </c>
    </row>
    <row r="18" spans="2:14" ht="15.5" x14ac:dyDescent="0.35">
      <c r="B18" s="36">
        <f t="shared" si="3"/>
        <v>12</v>
      </c>
      <c r="C18" s="42" t="s">
        <v>52</v>
      </c>
      <c r="D18" s="25">
        <f>'3 months Appendix 1 data '!C16</f>
        <v>8802</v>
      </c>
      <c r="E18" s="25">
        <f>'3 months Appendix 1 data '!E16+'3 months Appendix 1 data '!E69+'3 months Appendix 1 data '!AF16</f>
        <v>1862</v>
      </c>
      <c r="F18" s="25">
        <f>'3 months Appendix 1 data '!G16+'3 months Appendix 1 data '!G69+'3 months Appendix 1 data '!AH16</f>
        <v>572</v>
      </c>
      <c r="G18" s="25">
        <f>'3 months Appendix 1 data '!I16+'3 months Appendix 1 data '!I69+'3 months Appendix 1 data '!AJ16</f>
        <v>1420</v>
      </c>
      <c r="H18" s="25">
        <f>'3 months Appendix 1 data '!K16+'3 months Appendix 1 data '!K69+'3 months Appendix 1 data '!AL16</f>
        <v>2</v>
      </c>
      <c r="I18" s="25">
        <f>'3 months Appendix 1 data '!M16+'3 months Appendix 1 data '!M69+'3 months Appendix 1 data '!AN16</f>
        <v>0</v>
      </c>
      <c r="J18" s="25">
        <f>'3 months Appendix 1 data '!AP16</f>
        <v>9242</v>
      </c>
      <c r="K18" s="21">
        <f t="shared" si="0"/>
        <v>1.8754688672168042E-2</v>
      </c>
      <c r="L18" s="21">
        <f t="shared" si="1"/>
        <v>0</v>
      </c>
      <c r="M18" s="34">
        <f t="shared" si="2"/>
        <v>13.31582895723931</v>
      </c>
      <c r="N18" s="24">
        <v>10.870445344129555</v>
      </c>
    </row>
    <row r="19" spans="2:14" ht="15.5" x14ac:dyDescent="0.35">
      <c r="B19" s="36">
        <f t="shared" si="3"/>
        <v>13</v>
      </c>
      <c r="C19" s="42" t="s">
        <v>33</v>
      </c>
      <c r="D19" s="25">
        <f>'3 months Appendix 1 data '!C17</f>
        <v>9402</v>
      </c>
      <c r="E19" s="25">
        <f>'3 months Appendix 1 data '!E17+'3 months Appendix 1 data '!E70+'3 months Appendix 1 data '!AF17</f>
        <v>961</v>
      </c>
      <c r="F19" s="25">
        <f>'3 months Appendix 1 data '!G17+'3 months Appendix 1 data '!G70+'3 months Appendix 1 data '!AH17</f>
        <v>1287</v>
      </c>
      <c r="G19" s="25">
        <f>'3 months Appendix 1 data '!I17+'3 months Appendix 1 data '!I70+'3 months Appendix 1 data '!AJ17</f>
        <v>804</v>
      </c>
      <c r="H19" s="25">
        <f>'3 months Appendix 1 data '!K17+'3 months Appendix 1 data '!K70+'3 months Appendix 1 data '!AL17</f>
        <v>0</v>
      </c>
      <c r="I19" s="25">
        <f>'3 months Appendix 1 data '!M17+'3 months Appendix 1 data '!M70+'3 months Appendix 1 data '!AN17</f>
        <v>6</v>
      </c>
      <c r="J19" s="25">
        <f>'3 months Appendix 1 data '!AP17</f>
        <v>9553</v>
      </c>
      <c r="K19" s="21">
        <f t="shared" si="0"/>
        <v>0</v>
      </c>
      <c r="L19" s="21">
        <f t="shared" si="1"/>
        <v>5.7898292000385987E-2</v>
      </c>
      <c r="M19" s="28">
        <f t="shared" si="2"/>
        <v>7.7583711280517225</v>
      </c>
      <c r="N19" s="24">
        <v>7.2273713271544064</v>
      </c>
    </row>
    <row r="20" spans="2:14" ht="15.5" x14ac:dyDescent="0.35">
      <c r="B20" s="36">
        <f t="shared" si="3"/>
        <v>14</v>
      </c>
      <c r="C20" s="42" t="s">
        <v>102</v>
      </c>
      <c r="D20" s="25">
        <f>'3 months Appendix 1 data '!C18</f>
        <v>0</v>
      </c>
      <c r="E20" s="25">
        <f>'3 months Appendix 1 data '!E18+'3 months Appendix 1 data '!E71+'3 months Appendix 1 data '!AF18</f>
        <v>0</v>
      </c>
      <c r="F20" s="25">
        <f>'3 months Appendix 1 data '!G18+'3 months Appendix 1 data '!G71+'3 months Appendix 1 data '!AH18</f>
        <v>0</v>
      </c>
      <c r="G20" s="25">
        <f>'3 months Appendix 1 data '!I18+'3 months Appendix 1 data '!I71+'3 months Appendix 1 data '!AJ18</f>
        <v>0</v>
      </c>
      <c r="H20" s="25">
        <f>'3 months Appendix 1 data '!K18+'3 months Appendix 1 data '!K71+'3 months Appendix 1 data '!AL18</f>
        <v>0</v>
      </c>
      <c r="I20" s="25">
        <f>'3 months Appendix 1 data '!M18+'3 months Appendix 1 data '!M71+'3 months Appendix 1 data '!AN18</f>
        <v>0</v>
      </c>
      <c r="J20" s="25">
        <f>'3 months Appendix 1 data '!AP18</f>
        <v>0</v>
      </c>
      <c r="K20" s="21">
        <f t="shared" ref="K20" si="7">IFERROR((H20/SUM($G20:$J20))*100,0)</f>
        <v>0</v>
      </c>
      <c r="L20" s="21">
        <f t="shared" ref="L20" si="8">IFERROR((I20/SUM($G20:$J20))*100,0)</f>
        <v>0</v>
      </c>
      <c r="M20" s="28">
        <f t="shared" ref="M20" si="9">IFERROR((G20/SUM($G20:$J20))*100,0)</f>
        <v>0</v>
      </c>
      <c r="N20" s="24">
        <v>0</v>
      </c>
    </row>
    <row r="21" spans="2:14" ht="15.5" x14ac:dyDescent="0.35">
      <c r="B21" s="36">
        <f t="shared" si="3"/>
        <v>15</v>
      </c>
      <c r="C21" s="42" t="s">
        <v>38</v>
      </c>
      <c r="D21" s="25">
        <f>'3 months Appendix 1 data '!C19</f>
        <v>5657</v>
      </c>
      <c r="E21" s="25">
        <f>'3 months Appendix 1 data '!E19+'3 months Appendix 1 data '!E72+'3 months Appendix 1 data '!AF19</f>
        <v>526</v>
      </c>
      <c r="F21" s="25">
        <f>'3 months Appendix 1 data '!G19+'3 months Appendix 1 data '!G72+'3 months Appendix 1 data '!AH19</f>
        <v>710</v>
      </c>
      <c r="G21" s="25">
        <f>'3 months Appendix 1 data '!I19+'3 months Appendix 1 data '!I72+'3 months Appendix 1 data '!AJ19</f>
        <v>493</v>
      </c>
      <c r="H21" s="25">
        <f>'3 months Appendix 1 data '!K19+'3 months Appendix 1 data '!K72+'3 months Appendix 1 data '!AL19</f>
        <v>6</v>
      </c>
      <c r="I21" s="25">
        <f>'3 months Appendix 1 data '!M19+'3 months Appendix 1 data '!M72+'3 months Appendix 1 data '!AN19</f>
        <v>23</v>
      </c>
      <c r="J21" s="25">
        <f>'3 months Appendix 1 data '!AP19</f>
        <v>5661</v>
      </c>
      <c r="K21" s="21">
        <f t="shared" si="0"/>
        <v>9.7040271712760792E-2</v>
      </c>
      <c r="L21" s="21">
        <f t="shared" si="1"/>
        <v>0.37198770823224975</v>
      </c>
      <c r="M21" s="34">
        <f t="shared" si="2"/>
        <v>7.9734756590651781</v>
      </c>
      <c r="N21" s="24">
        <v>5.0049883604921854</v>
      </c>
    </row>
    <row r="22" spans="2:14" ht="15.5" x14ac:dyDescent="0.35">
      <c r="B22" s="36">
        <f t="shared" si="3"/>
        <v>16</v>
      </c>
      <c r="C22" s="42" t="s">
        <v>51</v>
      </c>
      <c r="D22" s="25">
        <f>'3 months Appendix 1 data '!C20</f>
        <v>1866</v>
      </c>
      <c r="E22" s="25">
        <f>'3 months Appendix 1 data '!E20+'3 months Appendix 1 data '!E73+'3 months Appendix 1 data '!AF20</f>
        <v>191</v>
      </c>
      <c r="F22" s="25">
        <f>'3 months Appendix 1 data '!G20+'3 months Appendix 1 data '!G73+'3 months Appendix 1 data '!AH20</f>
        <v>249</v>
      </c>
      <c r="G22" s="25">
        <f>'3 months Appendix 1 data '!I20+'3 months Appendix 1 data '!I73+'3 months Appendix 1 data '!AJ20</f>
        <v>55</v>
      </c>
      <c r="H22" s="25">
        <f>'3 months Appendix 1 data '!K20+'3 months Appendix 1 data '!K73+'3 months Appendix 1 data '!AL20</f>
        <v>0</v>
      </c>
      <c r="I22" s="25">
        <f>'3 months Appendix 1 data '!M20+'3 months Appendix 1 data '!M73+'3 months Appendix 1 data '!AN20</f>
        <v>6</v>
      </c>
      <c r="J22" s="25">
        <f>'3 months Appendix 1 data '!AP20</f>
        <v>1996</v>
      </c>
      <c r="K22" s="21">
        <f t="shared" si="0"/>
        <v>0</v>
      </c>
      <c r="L22" s="21">
        <f t="shared" si="1"/>
        <v>0.29168692270296548</v>
      </c>
      <c r="M22" s="34">
        <f t="shared" si="2"/>
        <v>2.6737967914438503</v>
      </c>
      <c r="N22" s="24">
        <v>3.9527720739219716</v>
      </c>
    </row>
    <row r="23" spans="2:14" ht="15.5" x14ac:dyDescent="0.35">
      <c r="B23" s="36">
        <f t="shared" si="3"/>
        <v>17</v>
      </c>
      <c r="C23" s="42" t="s">
        <v>34</v>
      </c>
      <c r="D23" s="25">
        <f>'3 months Appendix 1 data '!C21</f>
        <v>1658</v>
      </c>
      <c r="E23" s="25">
        <f>'3 months Appendix 1 data '!E21+'3 months Appendix 1 data '!E74+'3 months Appendix 1 data '!AF21</f>
        <v>167</v>
      </c>
      <c r="F23" s="25">
        <f>'3 months Appendix 1 data '!G21+'3 months Appendix 1 data '!G74+'3 months Appendix 1 data '!AH21</f>
        <v>312</v>
      </c>
      <c r="G23" s="25">
        <f>'3 months Appendix 1 data '!I21+'3 months Appendix 1 data '!I74+'3 months Appendix 1 data '!AJ21</f>
        <v>237</v>
      </c>
      <c r="H23" s="25">
        <f>'3 months Appendix 1 data '!K21+'3 months Appendix 1 data '!K74+'3 months Appendix 1 data '!AL21</f>
        <v>0</v>
      </c>
      <c r="I23" s="25">
        <f>'3 months Appendix 1 data '!M21+'3 months Appendix 1 data '!M74+'3 months Appendix 1 data '!AN21</f>
        <v>0</v>
      </c>
      <c r="J23" s="25">
        <f>'3 months Appendix 1 data '!AP21</f>
        <v>1588</v>
      </c>
      <c r="K23" s="21">
        <f t="shared" si="0"/>
        <v>0</v>
      </c>
      <c r="L23" s="21">
        <f t="shared" si="1"/>
        <v>0</v>
      </c>
      <c r="M23" s="34">
        <f t="shared" si="2"/>
        <v>12.986301369863012</v>
      </c>
      <c r="N23" s="24">
        <v>7.1108622620380739</v>
      </c>
    </row>
    <row r="24" spans="2:14" ht="15.5" x14ac:dyDescent="0.35">
      <c r="B24" s="36">
        <f t="shared" si="3"/>
        <v>18</v>
      </c>
      <c r="C24" s="42" t="s">
        <v>39</v>
      </c>
      <c r="D24" s="25">
        <f>'3 months Appendix 1 data '!C22</f>
        <v>20184</v>
      </c>
      <c r="E24" s="25">
        <f>'3 months Appendix 1 data '!E22+'3 months Appendix 1 data '!E75+'3 months Appendix 1 data '!AF22</f>
        <v>171</v>
      </c>
      <c r="F24" s="25">
        <f>'3 months Appendix 1 data '!G22+'3 months Appendix 1 data '!G75+'3 months Appendix 1 data '!AH22</f>
        <v>447</v>
      </c>
      <c r="G24" s="25">
        <f>'3 months Appendix 1 data '!I22+'3 months Appendix 1 data '!I75+'3 months Appendix 1 data '!AJ22</f>
        <v>255</v>
      </c>
      <c r="H24" s="25">
        <f>'3 months Appendix 1 data '!K22+'3 months Appendix 1 data '!K75+'3 months Appendix 1 data '!AL22</f>
        <v>0</v>
      </c>
      <c r="I24" s="25">
        <f>'3 months Appendix 1 data '!M22+'3 months Appendix 1 data '!M75+'3 months Appendix 1 data '!AN22</f>
        <v>0</v>
      </c>
      <c r="J24" s="25">
        <f>'3 months Appendix 1 data '!AP22</f>
        <v>20100</v>
      </c>
      <c r="K24" s="21">
        <f>IFERROR((H24/SUM($G24:$J24))*100,0)</f>
        <v>0</v>
      </c>
      <c r="L24" s="21">
        <f t="shared" si="1"/>
        <v>0</v>
      </c>
      <c r="M24" s="46">
        <f t="shared" si="2"/>
        <v>1.2527634487840826</v>
      </c>
      <c r="N24" s="24">
        <v>1.1944390052868612</v>
      </c>
    </row>
    <row r="25" spans="2:14" ht="15.65" customHeight="1" x14ac:dyDescent="0.35">
      <c r="B25" s="36">
        <f t="shared" si="3"/>
        <v>19</v>
      </c>
      <c r="C25" s="42" t="s">
        <v>62</v>
      </c>
      <c r="D25" s="25">
        <f>'3 months Appendix 1 data '!C23</f>
        <v>4797</v>
      </c>
      <c r="E25" s="25">
        <f>'3 months Appendix 1 data '!E23+'3 months Appendix 1 data '!E76+'3 months Appendix 1 data '!AF23</f>
        <v>1708</v>
      </c>
      <c r="F25" s="25">
        <f>'3 months Appendix 1 data '!G23+'3 months Appendix 1 data '!G76+'3 months Appendix 1 data '!AH23</f>
        <v>132</v>
      </c>
      <c r="G25" s="25">
        <f>'3 months Appendix 1 data '!I23+'3 months Appendix 1 data '!I76+'3 months Appendix 1 data '!AJ23</f>
        <v>879</v>
      </c>
      <c r="H25" s="25">
        <f>'3 months Appendix 1 data '!K23+'3 months Appendix 1 data '!K76+'3 months Appendix 1 data '!AL23</f>
        <v>0</v>
      </c>
      <c r="I25" s="25">
        <f>'3 months Appendix 1 data '!M23+'3 months Appendix 1 data '!M76+'3 months Appendix 1 data '!AN23</f>
        <v>121</v>
      </c>
      <c r="J25" s="25">
        <f>'3 months Appendix 1 data '!AP23</f>
        <v>5505</v>
      </c>
      <c r="K25" s="21">
        <f t="shared" si="0"/>
        <v>0</v>
      </c>
      <c r="L25" s="21">
        <f>IFERROR((I25/SUM($G25:$J25))*100,0)</f>
        <v>1.8601076095311297</v>
      </c>
      <c r="M25" s="34">
        <f t="shared" si="2"/>
        <v>13.512682551883168</v>
      </c>
      <c r="N25" s="24">
        <v>7.5958840037418156</v>
      </c>
    </row>
    <row r="26" spans="2:14" ht="15.5" x14ac:dyDescent="0.35">
      <c r="B26" s="36">
        <f t="shared" si="3"/>
        <v>20</v>
      </c>
      <c r="C26" s="42" t="s">
        <v>61</v>
      </c>
      <c r="D26" s="25">
        <f>'3 months Appendix 1 data '!C24</f>
        <v>0</v>
      </c>
      <c r="E26" s="25">
        <f>'3 months Appendix 1 data '!E24+'3 months Appendix 1 data '!E77+'3 months Appendix 1 data '!AF24</f>
        <v>0</v>
      </c>
      <c r="F26" s="25">
        <f>'3 months Appendix 1 data '!G24+'3 months Appendix 1 data '!G77+'3 months Appendix 1 data '!AH24</f>
        <v>0</v>
      </c>
      <c r="G26" s="25">
        <f>'3 months Appendix 1 data '!I24+'3 months Appendix 1 data '!I77+'3 months Appendix 1 data '!AJ24</f>
        <v>0</v>
      </c>
      <c r="H26" s="25">
        <f>'3 months Appendix 1 data '!K24+'3 months Appendix 1 data '!K77+'3 months Appendix 1 data '!AL24</f>
        <v>0</v>
      </c>
      <c r="I26" s="25">
        <f>'3 months Appendix 1 data '!M24+'3 months Appendix 1 data '!M77+'3 months Appendix 1 data '!AN24</f>
        <v>0</v>
      </c>
      <c r="J26" s="25">
        <f>'3 months Appendix 1 data '!AP24</f>
        <v>0</v>
      </c>
      <c r="K26" s="21">
        <f t="shared" si="0"/>
        <v>0</v>
      </c>
      <c r="L26" s="21">
        <f t="shared" si="1"/>
        <v>0</v>
      </c>
      <c r="M26" s="46">
        <f t="shared" si="2"/>
        <v>0</v>
      </c>
      <c r="N26" s="24">
        <v>0</v>
      </c>
    </row>
    <row r="27" spans="2:14" ht="15.5" x14ac:dyDescent="0.35">
      <c r="B27" s="36">
        <f t="shared" si="3"/>
        <v>21</v>
      </c>
      <c r="C27" s="43" t="s">
        <v>13</v>
      </c>
      <c r="D27" s="25">
        <f>'3 months Appendix 1 data '!C25</f>
        <v>6234</v>
      </c>
      <c r="E27" s="25">
        <f>'3 months Appendix 1 data '!E25+'3 months Appendix 1 data '!E78+'3 months Appendix 1 data '!AF25</f>
        <v>649</v>
      </c>
      <c r="F27" s="25">
        <f>'3 months Appendix 1 data '!G25+'3 months Appendix 1 data '!G78+'3 months Appendix 1 data '!AH25</f>
        <v>240</v>
      </c>
      <c r="G27" s="25">
        <f>'3 months Appendix 1 data '!I25+'3 months Appendix 1 data '!I78+'3 months Appendix 1 data '!AJ25</f>
        <v>466</v>
      </c>
      <c r="H27" s="25">
        <f>'3 months Appendix 1 data '!K25+'3 months Appendix 1 data '!K78+'3 months Appendix 1 data '!AL25</f>
        <v>0</v>
      </c>
      <c r="I27" s="25">
        <f>'3 months Appendix 1 data '!M25+'3 months Appendix 1 data '!M78+'3 months Appendix 1 data '!AN25</f>
        <v>187</v>
      </c>
      <c r="J27" s="25">
        <f>'3 months Appendix 1 data '!AP25</f>
        <v>6230</v>
      </c>
      <c r="K27" s="21">
        <f t="shared" si="0"/>
        <v>0</v>
      </c>
      <c r="L27" s="21">
        <f t="shared" si="1"/>
        <v>2.7168385878250763</v>
      </c>
      <c r="M27" s="34">
        <f t="shared" si="2"/>
        <v>6.7703036466656989</v>
      </c>
      <c r="N27" s="24">
        <v>6.8940173452888427</v>
      </c>
    </row>
    <row r="28" spans="2:14" ht="15.5" x14ac:dyDescent="0.35">
      <c r="B28" s="36">
        <f t="shared" si="3"/>
        <v>22</v>
      </c>
      <c r="C28" s="42" t="s">
        <v>50</v>
      </c>
      <c r="D28" s="25">
        <f>'3 months Appendix 1 data '!C26</f>
        <v>2430</v>
      </c>
      <c r="E28" s="25">
        <f>'3 months Appendix 1 data '!E26+'3 months Appendix 1 data '!E79+'3 months Appendix 1 data '!AF26</f>
        <v>485</v>
      </c>
      <c r="F28" s="25">
        <f>'3 months Appendix 1 data '!G26+'3 months Appendix 1 data '!G79+'3 months Appendix 1 data '!AH26</f>
        <v>234</v>
      </c>
      <c r="G28" s="25">
        <f>'3 months Appendix 1 data '!I26+'3 months Appendix 1 data '!I79+'3 months Appendix 1 data '!AJ26</f>
        <v>396</v>
      </c>
      <c r="H28" s="25">
        <f>'3 months Appendix 1 data '!K26+'3 months Appendix 1 data '!K79+'3 months Appendix 1 data '!AL26</f>
        <v>4</v>
      </c>
      <c r="I28" s="25">
        <f>'3 months Appendix 1 data '!M26+'3 months Appendix 1 data '!M79+'3 months Appendix 1 data '!AN26</f>
        <v>0</v>
      </c>
      <c r="J28" s="25">
        <f>'3 months Appendix 1 data '!AP26</f>
        <v>2522</v>
      </c>
      <c r="K28" s="21">
        <f t="shared" si="0"/>
        <v>0.13689253935660506</v>
      </c>
      <c r="L28" s="21">
        <f t="shared" si="1"/>
        <v>0</v>
      </c>
      <c r="M28" s="34">
        <f t="shared" si="2"/>
        <v>13.552361396303903</v>
      </c>
      <c r="N28" s="24">
        <v>15.266643429766468</v>
      </c>
    </row>
    <row r="29" spans="2:14" ht="15.5" x14ac:dyDescent="0.35">
      <c r="B29" s="36">
        <f t="shared" si="3"/>
        <v>23</v>
      </c>
      <c r="C29" s="42" t="s">
        <v>32</v>
      </c>
      <c r="D29" s="25">
        <f>'3 months Appendix 1 data '!C27</f>
        <v>1030</v>
      </c>
      <c r="E29" s="25">
        <f>'3 months Appendix 1 data '!E27+'3 months Appendix 1 data '!E80+'3 months Appendix 1 data '!AF27</f>
        <v>708</v>
      </c>
      <c r="F29" s="25">
        <f>'3 months Appendix 1 data '!G27+'3 months Appendix 1 data '!G80+'3 months Appendix 1 data '!AH27</f>
        <v>1407</v>
      </c>
      <c r="G29" s="25">
        <f>'3 months Appendix 1 data '!I27+'3 months Appendix 1 data '!I80+'3 months Appendix 1 data '!AJ27</f>
        <v>569</v>
      </c>
      <c r="H29" s="25">
        <f>'3 months Appendix 1 data '!K27+'3 months Appendix 1 data '!K80+'3 months Appendix 1 data '!AL27</f>
        <v>0</v>
      </c>
      <c r="I29" s="25">
        <f>'3 months Appendix 1 data '!M27+'3 months Appendix 1 data '!M80+'3 months Appendix 1 data '!AN27</f>
        <v>0</v>
      </c>
      <c r="J29" s="25">
        <f>'3 months Appendix 1 data '!AP27</f>
        <v>1169</v>
      </c>
      <c r="K29" s="21">
        <f t="shared" si="0"/>
        <v>0</v>
      </c>
      <c r="L29" s="21">
        <f t="shared" si="1"/>
        <v>0</v>
      </c>
      <c r="M29" s="34">
        <f t="shared" si="2"/>
        <v>32.738780207134639</v>
      </c>
      <c r="N29" s="24">
        <v>35.260842237586424</v>
      </c>
    </row>
    <row r="30" spans="2:14" ht="15.5" x14ac:dyDescent="0.35">
      <c r="B30" s="36">
        <f t="shared" si="3"/>
        <v>24</v>
      </c>
      <c r="C30" s="42" t="s">
        <v>35</v>
      </c>
      <c r="D30" s="25">
        <f>'3 months Appendix 1 data '!C28</f>
        <v>3518</v>
      </c>
      <c r="E30" s="25">
        <f>'3 months Appendix 1 data '!E28+'3 months Appendix 1 data '!E81+'3 months Appendix 1 data '!AF28</f>
        <v>1101</v>
      </c>
      <c r="F30" s="25">
        <f>'3 months Appendix 1 data '!G28+'3 months Appendix 1 data '!G81+'3 months Appendix 1 data '!AH28</f>
        <v>0</v>
      </c>
      <c r="G30" s="25">
        <f>'3 months Appendix 1 data '!I28+'3 months Appendix 1 data '!I81+'3 months Appendix 1 data '!AJ28</f>
        <v>1074</v>
      </c>
      <c r="H30" s="25">
        <f>'3 months Appendix 1 data '!K28+'3 months Appendix 1 data '!K81+'3 months Appendix 1 data '!AL28</f>
        <v>0</v>
      </c>
      <c r="I30" s="25">
        <f>'3 months Appendix 1 data '!M28+'3 months Appendix 1 data '!M81+'3 months Appendix 1 data '!AN28</f>
        <v>238</v>
      </c>
      <c r="J30" s="25">
        <f>'3 months Appendix 1 data '!AP28</f>
        <v>3307</v>
      </c>
      <c r="K30" s="21">
        <f>IFERROR((H30/SUM($G30:$J30))*100,0)</f>
        <v>0</v>
      </c>
      <c r="L30" s="21">
        <f t="shared" si="1"/>
        <v>5.1526304394890667</v>
      </c>
      <c r="M30" s="34">
        <f t="shared" si="2"/>
        <v>23.251786100887639</v>
      </c>
      <c r="N30" s="24">
        <v>18.752886836027713</v>
      </c>
    </row>
    <row r="31" spans="2:14" ht="15.5" x14ac:dyDescent="0.35">
      <c r="B31" s="36">
        <f t="shared" si="3"/>
        <v>25</v>
      </c>
      <c r="C31" s="42" t="s">
        <v>58</v>
      </c>
      <c r="D31" s="25">
        <f>'3 months Appendix 1 data '!C29</f>
        <v>1039</v>
      </c>
      <c r="E31" s="25">
        <f>'3 months Appendix 1 data '!E29+'3 months Appendix 1 data '!E82+'3 months Appendix 1 data '!AF29</f>
        <v>241</v>
      </c>
      <c r="F31" s="25">
        <f>'3 months Appendix 1 data '!G29+'3 months Appendix 1 data '!G82+'3 months Appendix 1 data '!AH29</f>
        <v>72</v>
      </c>
      <c r="G31" s="25">
        <f>'3 months Appendix 1 data '!I29+'3 months Appendix 1 data '!I82+'3 months Appendix 1 data '!AJ29</f>
        <v>91</v>
      </c>
      <c r="H31" s="25">
        <f>'3 months Appendix 1 data '!K29+'3 months Appendix 1 data '!K82+'3 months Appendix 1 data '!AL29</f>
        <v>7</v>
      </c>
      <c r="I31" s="25">
        <f>'3 months Appendix 1 data '!M29+'3 months Appendix 1 data '!M82+'3 months Appendix 1 data '!AN29</f>
        <v>1</v>
      </c>
      <c r="J31" s="25">
        <f>'3 months Appendix 1 data '!AP29</f>
        <v>1180</v>
      </c>
      <c r="K31" s="21">
        <f>IFERROR((H31/SUM($G31:$J31))*100,0)</f>
        <v>0.54730258014073496</v>
      </c>
      <c r="L31" s="21">
        <f t="shared" si="1"/>
        <v>7.8186082877247848E-2</v>
      </c>
      <c r="M31" s="34">
        <f t="shared" si="2"/>
        <v>7.1149335418295543</v>
      </c>
      <c r="N31" s="24">
        <v>7.5770925110132152</v>
      </c>
    </row>
    <row r="32" spans="2:14" ht="15.5" x14ac:dyDescent="0.35">
      <c r="B32" s="36">
        <f t="shared" si="3"/>
        <v>26</v>
      </c>
      <c r="C32" s="42" t="s">
        <v>42</v>
      </c>
      <c r="D32" s="25">
        <f>'3 months Appendix 1 data '!C30</f>
        <v>2215</v>
      </c>
      <c r="E32" s="25">
        <f>'3 months Appendix 1 data '!E30+'3 months Appendix 1 data '!E83+'3 months Appendix 1 data '!AF30</f>
        <v>644</v>
      </c>
      <c r="F32" s="25">
        <f>'3 months Appendix 1 data '!G30+'3 months Appendix 1 data '!G83+'3 months Appendix 1 data '!AH30</f>
        <v>0</v>
      </c>
      <c r="G32" s="25">
        <f>'3 months Appendix 1 data '!I30+'3 months Appendix 1 data '!I83+'3 months Appendix 1 data '!AJ30</f>
        <v>571</v>
      </c>
      <c r="H32" s="25">
        <f>'3 months Appendix 1 data '!K30+'3 months Appendix 1 data '!K83+'3 months Appendix 1 data '!AL30</f>
        <v>0</v>
      </c>
      <c r="I32" s="25">
        <f>'3 months Appendix 1 data '!M30+'3 months Appendix 1 data '!M83+'3 months Appendix 1 data '!AN30</f>
        <v>2</v>
      </c>
      <c r="J32" s="25">
        <f>'3 months Appendix 1 data '!AP30</f>
        <v>2286</v>
      </c>
      <c r="K32" s="21">
        <f t="shared" si="0"/>
        <v>0</v>
      </c>
      <c r="L32" s="21">
        <f t="shared" si="1"/>
        <v>6.9954529555788736E-2</v>
      </c>
      <c r="M32" s="34">
        <f t="shared" si="2"/>
        <v>19.972018188177685</v>
      </c>
      <c r="N32" s="24">
        <v>12.692156089869924</v>
      </c>
    </row>
    <row r="33" spans="2:14" ht="15.5" x14ac:dyDescent="0.35">
      <c r="B33" s="36">
        <f t="shared" si="3"/>
        <v>27</v>
      </c>
      <c r="C33" s="42" t="s">
        <v>91</v>
      </c>
      <c r="D33" s="25">
        <f>'3 months Appendix 1 data '!C31</f>
        <v>3605</v>
      </c>
      <c r="E33" s="25">
        <f>'3 months Appendix 1 data '!E31+'3 months Appendix 1 data '!E84+'3 months Appendix 1 data '!AF31</f>
        <v>871</v>
      </c>
      <c r="F33" s="25">
        <f>'3 months Appendix 1 data '!G31+'3 months Appendix 1 data '!G84+'3 months Appendix 1 data '!AH31</f>
        <v>1087</v>
      </c>
      <c r="G33" s="25">
        <f>'3 months Appendix 1 data '!I31+'3 months Appendix 1 data '!I84+'3 months Appendix 1 data '!AJ31</f>
        <v>60</v>
      </c>
      <c r="H33" s="25">
        <f>'3 months Appendix 1 data '!K31+'3 months Appendix 1 data '!K84+'3 months Appendix 1 data '!AL31</f>
        <v>10</v>
      </c>
      <c r="I33" s="25">
        <f>'3 months Appendix 1 data '!M31+'3 months Appendix 1 data '!M84+'3 months Appendix 1 data '!AN31</f>
        <v>484</v>
      </c>
      <c r="J33" s="25">
        <f>'3 months Appendix 1 data '!AP31</f>
        <v>3922</v>
      </c>
      <c r="K33" s="21">
        <f>IFERROR((H33/SUM($G33:$J33))*100,0)</f>
        <v>0.22341376228775692</v>
      </c>
      <c r="L33" s="21">
        <f t="shared" si="1"/>
        <v>10.813226094727435</v>
      </c>
      <c r="M33" s="34">
        <f t="shared" si="2"/>
        <v>1.3404825737265416</v>
      </c>
      <c r="N33" s="24">
        <v>3.0517578125</v>
      </c>
    </row>
    <row r="34" spans="2:14" ht="15.5" x14ac:dyDescent="0.35">
      <c r="B34" s="36">
        <f t="shared" si="3"/>
        <v>28</v>
      </c>
      <c r="C34" s="42" t="s">
        <v>47</v>
      </c>
      <c r="D34" s="25">
        <f>'3 months Appendix 1 data '!C32</f>
        <v>1947</v>
      </c>
      <c r="E34" s="25">
        <f>'3 months Appendix 1 data '!E32+'3 months Appendix 1 data '!E85+'3 months Appendix 1 data '!AF32</f>
        <v>99</v>
      </c>
      <c r="F34" s="25">
        <f>'3 months Appendix 1 data '!G32+'3 months Appendix 1 data '!G85+'3 months Appendix 1 data '!AH32</f>
        <v>251</v>
      </c>
      <c r="G34" s="25">
        <f>'3 months Appendix 1 data '!I32+'3 months Appendix 1 data '!I85+'3 months Appendix 1 data '!AJ32</f>
        <v>66</v>
      </c>
      <c r="H34" s="25">
        <f>'3 months Appendix 1 data '!K32+'3 months Appendix 1 data '!K85+'3 months Appendix 1 data '!AL32</f>
        <v>1</v>
      </c>
      <c r="I34" s="25">
        <f>'3 months Appendix 1 data '!M32+'3 months Appendix 1 data '!M85+'3 months Appendix 1 data '!AN32</f>
        <v>4</v>
      </c>
      <c r="J34" s="25">
        <f>'3 months Appendix 1 data '!AP32</f>
        <v>1975</v>
      </c>
      <c r="K34" s="21">
        <f t="shared" si="0"/>
        <v>4.8875855327468229E-2</v>
      </c>
      <c r="L34" s="21">
        <f t="shared" si="1"/>
        <v>0.19550342130987292</v>
      </c>
      <c r="M34" s="34">
        <f t="shared" si="2"/>
        <v>3.225806451612903</v>
      </c>
      <c r="N34" s="24">
        <v>3.1327697662854299</v>
      </c>
    </row>
    <row r="35" spans="2:14" ht="15.5" x14ac:dyDescent="0.35">
      <c r="B35" s="36">
        <f t="shared" si="3"/>
        <v>29</v>
      </c>
      <c r="C35" s="42" t="s">
        <v>55</v>
      </c>
      <c r="D35" s="25">
        <f>'3 months Appendix 1 data '!C33</f>
        <v>724</v>
      </c>
      <c r="E35" s="25">
        <f>'3 months Appendix 1 data '!E33+'3 months Appendix 1 data '!E86+'3 months Appendix 1 data '!AF33</f>
        <v>101</v>
      </c>
      <c r="F35" s="25">
        <f>'3 months Appendix 1 data '!G33+'3 months Appendix 1 data '!G86+'3 months Appendix 1 data '!AH33</f>
        <v>91</v>
      </c>
      <c r="G35" s="25">
        <f>'3 months Appendix 1 data '!I33+'3 months Appendix 1 data '!I86+'3 months Appendix 1 data '!AJ33</f>
        <v>48</v>
      </c>
      <c r="H35" s="25">
        <f>'3 months Appendix 1 data '!K33+'3 months Appendix 1 data '!K86+'3 months Appendix 1 data '!AL33</f>
        <v>2</v>
      </c>
      <c r="I35" s="25">
        <f>'3 months Appendix 1 data '!M33+'3 months Appendix 1 data '!M86+'3 months Appendix 1 data '!AN33</f>
        <v>0</v>
      </c>
      <c r="J35" s="25">
        <f>'3 months Appendix 1 data '!AP33</f>
        <v>781</v>
      </c>
      <c r="K35" s="21">
        <f t="shared" si="0"/>
        <v>0.24067388688327318</v>
      </c>
      <c r="L35" s="21">
        <f t="shared" si="1"/>
        <v>0</v>
      </c>
      <c r="M35" s="34">
        <f t="shared" si="2"/>
        <v>5.7761732851985563</v>
      </c>
      <c r="N35" s="24">
        <v>5.8227848101265822</v>
      </c>
    </row>
    <row r="36" spans="2:14" ht="15.5" x14ac:dyDescent="0.35">
      <c r="B36" s="36">
        <f t="shared" si="3"/>
        <v>30</v>
      </c>
      <c r="C36" s="42" t="s">
        <v>46</v>
      </c>
      <c r="D36" s="25">
        <f>'3 months Appendix 1 data '!C34</f>
        <v>2192</v>
      </c>
      <c r="E36" s="25">
        <f>'3 months Appendix 1 data '!E34+'3 months Appendix 1 data '!E87+'3 months Appendix 1 data '!AF34</f>
        <v>297</v>
      </c>
      <c r="F36" s="25">
        <f>'3 months Appendix 1 data '!G34+'3 months Appendix 1 data '!G87+'3 months Appendix 1 data '!AH34</f>
        <v>325</v>
      </c>
      <c r="G36" s="25">
        <f>'3 months Appendix 1 data '!I34+'3 months Appendix 1 data '!I87+'3 months Appendix 1 data '!AJ34</f>
        <v>303</v>
      </c>
      <c r="H36" s="25">
        <f>'3 months Appendix 1 data '!K34+'3 months Appendix 1 data '!K87+'3 months Appendix 1 data '!AL34</f>
        <v>0</v>
      </c>
      <c r="I36" s="25">
        <f>'3 months Appendix 1 data '!M34+'3 months Appendix 1 data '!M87+'3 months Appendix 1 data '!AN34</f>
        <v>159</v>
      </c>
      <c r="J36" s="25">
        <f>'3 months Appendix 1 data '!AP34</f>
        <v>2027</v>
      </c>
      <c r="K36" s="21">
        <f t="shared" si="0"/>
        <v>0</v>
      </c>
      <c r="L36" s="21">
        <f t="shared" si="1"/>
        <v>6.388107673764563</v>
      </c>
      <c r="M36" s="34">
        <f t="shared" si="2"/>
        <v>12.173563680192849</v>
      </c>
      <c r="N36" s="24">
        <v>10.295769374766005</v>
      </c>
    </row>
    <row r="37" spans="2:14" ht="15.5" x14ac:dyDescent="0.35">
      <c r="B37" s="36">
        <f t="shared" si="3"/>
        <v>31</v>
      </c>
      <c r="C37" s="42" t="s">
        <v>93</v>
      </c>
      <c r="D37" s="25">
        <f>'3 months Appendix 1 data '!C35</f>
        <v>0</v>
      </c>
      <c r="E37" s="25">
        <f>'3 months Appendix 1 data '!E35+'3 months Appendix 1 data '!E88+'3 months Appendix 1 data '!AF35</f>
        <v>0</v>
      </c>
      <c r="F37" s="25">
        <f>'3 months Appendix 1 data '!G35+'3 months Appendix 1 data '!G88+'3 months Appendix 1 data '!AH35</f>
        <v>0</v>
      </c>
      <c r="G37" s="25">
        <f>'3 months Appendix 1 data '!I35+'3 months Appendix 1 data '!I88+'3 months Appendix 1 data '!AJ35</f>
        <v>0</v>
      </c>
      <c r="H37" s="25">
        <f>'3 months Appendix 1 data '!K35+'3 months Appendix 1 data '!K88+'3 months Appendix 1 data '!AL35</f>
        <v>0</v>
      </c>
      <c r="I37" s="25">
        <f>'3 months Appendix 1 data '!M35+'3 months Appendix 1 data '!M88+'3 months Appendix 1 data '!AN35</f>
        <v>0</v>
      </c>
      <c r="J37" s="25">
        <f>'3 months Appendix 1 data '!AP35</f>
        <v>0</v>
      </c>
      <c r="K37" s="21">
        <f t="shared" si="0"/>
        <v>0</v>
      </c>
      <c r="L37" s="21">
        <f t="shared" si="1"/>
        <v>0</v>
      </c>
      <c r="M37" s="46">
        <f t="shared" si="2"/>
        <v>0</v>
      </c>
      <c r="N37" s="24">
        <v>0</v>
      </c>
    </row>
    <row r="38" spans="2:14" ht="15.5" x14ac:dyDescent="0.35">
      <c r="B38" s="36">
        <f t="shared" si="3"/>
        <v>32</v>
      </c>
      <c r="C38" s="42" t="s">
        <v>14</v>
      </c>
      <c r="D38" s="25">
        <f>'3 months Appendix 1 data '!C36</f>
        <v>66</v>
      </c>
      <c r="E38" s="25">
        <f>'3 months Appendix 1 data '!E36+'3 months Appendix 1 data '!E89+'3 months Appendix 1 data '!AF36</f>
        <v>105</v>
      </c>
      <c r="F38" s="25">
        <f>'3 months Appendix 1 data '!G36+'3 months Appendix 1 data '!G89+'3 months Appendix 1 data '!AH36</f>
        <v>0</v>
      </c>
      <c r="G38" s="25">
        <f>'3 months Appendix 1 data '!I36+'3 months Appendix 1 data '!I89+'3 months Appendix 1 data '!AJ36</f>
        <v>92</v>
      </c>
      <c r="H38" s="25">
        <f>'3 months Appendix 1 data '!K36+'3 months Appendix 1 data '!K89+'3 months Appendix 1 data '!AL36</f>
        <v>0</v>
      </c>
      <c r="I38" s="25">
        <f>'3 months Appendix 1 data '!M36+'3 months Appendix 1 data '!M89+'3 months Appendix 1 data '!AN36</f>
        <v>9</v>
      </c>
      <c r="J38" s="25">
        <f>'3 months Appendix 1 data '!AP36</f>
        <v>70</v>
      </c>
      <c r="K38" s="21">
        <f t="shared" si="0"/>
        <v>0</v>
      </c>
      <c r="L38" s="21">
        <f t="shared" si="1"/>
        <v>5.2631578947368416</v>
      </c>
      <c r="M38" s="34">
        <f t="shared" si="2"/>
        <v>53.801169590643269</v>
      </c>
      <c r="N38" s="24">
        <v>70.270270270270274</v>
      </c>
    </row>
    <row r="39" spans="2:14" ht="15.5" x14ac:dyDescent="0.35">
      <c r="B39" s="36">
        <f t="shared" si="3"/>
        <v>33</v>
      </c>
      <c r="C39" s="42" t="s">
        <v>53</v>
      </c>
      <c r="D39" s="25">
        <f>'3 months Appendix 1 data '!C37</f>
        <v>1665</v>
      </c>
      <c r="E39" s="25">
        <f>'3 months Appendix 1 data '!E37+'3 months Appendix 1 data '!E90+'3 months Appendix 1 data '!AF37</f>
        <v>117</v>
      </c>
      <c r="F39" s="25">
        <f>'3 months Appendix 1 data '!G37+'3 months Appendix 1 data '!G90+'3 months Appendix 1 data '!AH37</f>
        <v>44</v>
      </c>
      <c r="G39" s="25">
        <f>'3 months Appendix 1 data '!I37+'3 months Appendix 1 data '!I90+'3 months Appendix 1 data '!AJ37</f>
        <v>35</v>
      </c>
      <c r="H39" s="25">
        <f>'3 months Appendix 1 data '!K37+'3 months Appendix 1 data '!K90+'3 months Appendix 1 data '!AL37</f>
        <v>0</v>
      </c>
      <c r="I39" s="25">
        <f>'3 months Appendix 1 data '!M37+'3 months Appendix 1 data '!M90+'3 months Appendix 1 data '!AN37</f>
        <v>13</v>
      </c>
      <c r="J39" s="25">
        <f>'3 months Appendix 1 data '!AP37</f>
        <v>1734</v>
      </c>
      <c r="K39" s="21">
        <f t="shared" si="0"/>
        <v>0</v>
      </c>
      <c r="L39" s="21">
        <f t="shared" si="1"/>
        <v>0.72951739618406286</v>
      </c>
      <c r="M39" s="34">
        <f t="shared" si="2"/>
        <v>1.9640852974186309</v>
      </c>
      <c r="N39" s="24">
        <v>1.1229314420803782</v>
      </c>
    </row>
    <row r="40" spans="2:14" ht="15.5" x14ac:dyDescent="0.35">
      <c r="B40" s="36">
        <f t="shared" si="3"/>
        <v>34</v>
      </c>
      <c r="C40" s="42" t="s">
        <v>36</v>
      </c>
      <c r="D40" s="25">
        <f>'3 months Appendix 1 data '!C38</f>
        <v>618</v>
      </c>
      <c r="E40" s="25">
        <f>'3 months Appendix 1 data '!E38+'3 months Appendix 1 data '!E91+'3 months Appendix 1 data '!AF38</f>
        <v>25</v>
      </c>
      <c r="F40" s="25">
        <f>'3 months Appendix 1 data '!G38+'3 months Appendix 1 data '!G91+'3 months Appendix 1 data '!AH38</f>
        <v>0</v>
      </c>
      <c r="G40" s="25">
        <f>'3 months Appendix 1 data '!I38+'3 months Appendix 1 data '!I91+'3 months Appendix 1 data '!AJ38</f>
        <v>35</v>
      </c>
      <c r="H40" s="25">
        <f>'3 months Appendix 1 data '!K38+'3 months Appendix 1 data '!K91+'3 months Appendix 1 data '!AL38</f>
        <v>0</v>
      </c>
      <c r="I40" s="25">
        <f>'3 months Appendix 1 data '!M38+'3 months Appendix 1 data '!M91+'3 months Appendix 1 data '!AN38</f>
        <v>0</v>
      </c>
      <c r="J40" s="25">
        <f>'3 months Appendix 1 data '!AP38</f>
        <v>608</v>
      </c>
      <c r="K40" s="21">
        <f t="shared" si="0"/>
        <v>0</v>
      </c>
      <c r="L40" s="21">
        <f t="shared" si="1"/>
        <v>0</v>
      </c>
      <c r="M40" s="34">
        <f t="shared" si="2"/>
        <v>5.4432348367029553</v>
      </c>
      <c r="N40" s="24">
        <v>3.5881435257410299</v>
      </c>
    </row>
    <row r="41" spans="2:14" ht="15.5" x14ac:dyDescent="0.35">
      <c r="B41" s="36">
        <f t="shared" si="3"/>
        <v>35</v>
      </c>
      <c r="C41" s="43" t="s">
        <v>15</v>
      </c>
      <c r="D41" s="25">
        <f>'3 months Appendix 1 data '!C39</f>
        <v>560</v>
      </c>
      <c r="E41" s="25">
        <f>'3 months Appendix 1 data '!E39+'3 months Appendix 1 data '!E92+'3 months Appendix 1 data '!AF39</f>
        <v>5896</v>
      </c>
      <c r="F41" s="25">
        <f>'3 months Appendix 1 data '!G39+'3 months Appendix 1 data '!G92+'3 months Appendix 1 data '!AH39</f>
        <v>1872</v>
      </c>
      <c r="G41" s="25">
        <f>'3 months Appendix 1 data '!I39+'3 months Appendix 1 data '!I92+'3 months Appendix 1 data '!AJ39</f>
        <v>289</v>
      </c>
      <c r="H41" s="25">
        <f>'3 months Appendix 1 data '!K39+'3 months Appendix 1 data '!K92+'3 months Appendix 1 data '!AL39</f>
        <v>5</v>
      </c>
      <c r="I41" s="25">
        <f>'3 months Appendix 1 data '!M39+'3 months Appendix 1 data '!M92+'3 months Appendix 1 data '!AN39</f>
        <v>969</v>
      </c>
      <c r="J41" s="25">
        <f>'3 months Appendix 1 data '!AP39</f>
        <v>5193</v>
      </c>
      <c r="K41" s="21">
        <f t="shared" si="0"/>
        <v>7.7447335811648088E-2</v>
      </c>
      <c r="L41" s="21">
        <f t="shared" si="1"/>
        <v>15.009293680297397</v>
      </c>
      <c r="M41" s="46">
        <f t="shared" si="2"/>
        <v>4.4764560099132593</v>
      </c>
      <c r="N41" s="24">
        <v>27.228915662650603</v>
      </c>
    </row>
    <row r="42" spans="2:14" ht="15.5" x14ac:dyDescent="0.35">
      <c r="B42" s="36">
        <f t="shared" si="3"/>
        <v>36</v>
      </c>
      <c r="C42" s="43" t="s">
        <v>54</v>
      </c>
      <c r="D42" s="25">
        <f>'3 months Appendix 1 data '!C40</f>
        <v>2594</v>
      </c>
      <c r="E42" s="25">
        <f>'3 months Appendix 1 data '!E40+'3 months Appendix 1 data '!E93+'3 months Appendix 1 data '!AF40</f>
        <v>937</v>
      </c>
      <c r="F42" s="25">
        <f>'3 months Appendix 1 data '!G40+'3 months Appendix 1 data '!G93+'3 months Appendix 1 data '!AH40</f>
        <v>815</v>
      </c>
      <c r="G42" s="25">
        <f>'3 months Appendix 1 data '!I40+'3 months Appendix 1 data '!I93+'3 months Appendix 1 data '!AJ40</f>
        <v>779</v>
      </c>
      <c r="H42" s="25">
        <f>'3 months Appendix 1 data '!K40+'3 months Appendix 1 data '!K93+'3 months Appendix 1 data '!AL40</f>
        <v>0</v>
      </c>
      <c r="I42" s="25">
        <f>'3 months Appendix 1 data '!M40+'3 months Appendix 1 data '!M93+'3 months Appendix 1 data '!AN40</f>
        <v>0</v>
      </c>
      <c r="J42" s="25">
        <f>'3 months Appendix 1 data '!AP40</f>
        <v>2752</v>
      </c>
      <c r="K42" s="21">
        <f t="shared" si="0"/>
        <v>0</v>
      </c>
      <c r="L42" s="21">
        <f t="shared" si="1"/>
        <v>0</v>
      </c>
      <c r="M42" s="46">
        <f t="shared" si="2"/>
        <v>22.06173888416879</v>
      </c>
      <c r="N42" s="24">
        <v>15.22875816993464</v>
      </c>
    </row>
    <row r="43" spans="2:14" ht="15.5" x14ac:dyDescent="0.35">
      <c r="B43" s="36">
        <f t="shared" si="3"/>
        <v>37</v>
      </c>
      <c r="C43" s="43" t="s">
        <v>96</v>
      </c>
      <c r="D43" s="25">
        <f>'3 months Appendix 1 data '!C41</f>
        <v>4863</v>
      </c>
      <c r="E43" s="25">
        <f>'3 months Appendix 1 data '!E41+'3 months Appendix 1 data '!E94+'3 months Appendix 1 data '!AF41</f>
        <v>108</v>
      </c>
      <c r="F43" s="25">
        <f>'3 months Appendix 1 data '!G41+'3 months Appendix 1 data '!G94+'3 months Appendix 1 data '!AH41</f>
        <v>0</v>
      </c>
      <c r="G43" s="25">
        <f>'3 months Appendix 1 data '!I41+'3 months Appendix 1 data '!I94+'3 months Appendix 1 data '!AJ41</f>
        <v>171</v>
      </c>
      <c r="H43" s="25">
        <f>'3 months Appendix 1 data '!K41+'3 months Appendix 1 data '!K94+'3 months Appendix 1 data '!AL41</f>
        <v>5</v>
      </c>
      <c r="I43" s="25">
        <f>'3 months Appendix 1 data '!M41+'3 months Appendix 1 data '!M94+'3 months Appendix 1 data '!AN41</f>
        <v>0</v>
      </c>
      <c r="J43" s="25">
        <f>'3 months Appendix 1 data '!AP41</f>
        <v>4795</v>
      </c>
      <c r="K43" s="21">
        <f t="shared" si="0"/>
        <v>0.10058338362502514</v>
      </c>
      <c r="L43" s="21">
        <f t="shared" si="1"/>
        <v>0</v>
      </c>
      <c r="M43" s="46">
        <f t="shared" si="2"/>
        <v>3.4399517199758605</v>
      </c>
      <c r="N43" s="24">
        <v>1.2989648873553887</v>
      </c>
    </row>
    <row r="44" spans="2:14" ht="16" thickBot="1" x14ac:dyDescent="0.4">
      <c r="B44" s="44"/>
      <c r="C44" s="103" t="s">
        <v>12</v>
      </c>
      <c r="D44" s="104">
        <f t="shared" ref="D44:J44" si="10">SUM(D7:D43)</f>
        <v>134616</v>
      </c>
      <c r="E44" s="105">
        <f t="shared" si="10"/>
        <v>23351</v>
      </c>
      <c r="F44" s="105">
        <f t="shared" si="10"/>
        <v>14379</v>
      </c>
      <c r="G44" s="105">
        <f t="shared" si="10"/>
        <v>14075</v>
      </c>
      <c r="H44" s="105">
        <f t="shared" si="10"/>
        <v>54</v>
      </c>
      <c r="I44" s="105">
        <f t="shared" si="10"/>
        <v>3018</v>
      </c>
      <c r="J44" s="105">
        <f t="shared" si="10"/>
        <v>141600</v>
      </c>
      <c r="K44" s="106">
        <f t="shared" ref="K44" si="11">IFERROR((H44/SUM($G44:$J44))*100,0)</f>
        <v>3.4016390860929654E-2</v>
      </c>
      <c r="L44" s="107">
        <f t="shared" ref="L44" si="12">IFERROR((I44/SUM($G44:$J44))*100,0)</f>
        <v>1.9011382892275128</v>
      </c>
      <c r="M44" s="107">
        <f>IFERROR((G44/SUM($G44:$J44))*100,0)</f>
        <v>8.8663092845849061</v>
      </c>
      <c r="N44" s="108">
        <v>7.257718477350279</v>
      </c>
    </row>
    <row r="45" spans="2:14" x14ac:dyDescent="0.35">
      <c r="B45" s="183" t="s">
        <v>269</v>
      </c>
      <c r="C45" s="183"/>
      <c r="D45" s="183"/>
      <c r="E45" s="183"/>
      <c r="F45" s="183"/>
      <c r="G45" s="183"/>
      <c r="H45" s="183"/>
      <c r="I45" s="183"/>
      <c r="J45" s="119"/>
      <c r="K45" s="119"/>
      <c r="L45" s="119"/>
      <c r="M45" s="119"/>
      <c r="N45" s="119"/>
    </row>
    <row r="47" spans="2:14" x14ac:dyDescent="0.35">
      <c r="D47" s="19"/>
      <c r="E47" s="19"/>
      <c r="F47" s="19"/>
      <c r="G47" s="19"/>
      <c r="H47" s="19"/>
      <c r="I47" s="19"/>
      <c r="J47" s="19"/>
    </row>
    <row r="48" spans="2:14" x14ac:dyDescent="0.35">
      <c r="D48" s="19"/>
      <c r="E48" s="19"/>
      <c r="F48" s="19"/>
      <c r="G48" s="19"/>
      <c r="H48" s="19"/>
      <c r="I48" s="19"/>
      <c r="J48" s="19"/>
    </row>
  </sheetData>
  <sheetProtection algorithmName="SHA-512" hashValue="/q/eC2M3R2hx6GKNzuxrWLnHCHkz28OKu8tNH3I0O7BAdqgnX4LT8iFDXWTr3mUciVVy9ll2xbdyTXfS0KwwIA==" saltValue="F1kz7MLmUgEgR0pZIFB8aw==" spinCount="100000" sheet="1" objects="1" scenarios="1"/>
  <sortState xmlns:xlrd2="http://schemas.microsoft.com/office/spreadsheetml/2017/richdata2" ref="C8:C44">
    <sortCondition ref="C8:C44"/>
  </sortState>
  <mergeCells count="14">
    <mergeCell ref="B45:I45"/>
    <mergeCell ref="M4:N4"/>
    <mergeCell ref="B3:N3"/>
    <mergeCell ref="B4:B6"/>
    <mergeCell ref="C4:C6"/>
    <mergeCell ref="D4:D5"/>
    <mergeCell ref="E4:E5"/>
    <mergeCell ref="F4:F5"/>
    <mergeCell ref="L4:L5"/>
    <mergeCell ref="G4:G5"/>
    <mergeCell ref="H4:H5"/>
    <mergeCell ref="I4:I5"/>
    <mergeCell ref="J4:J5"/>
    <mergeCell ref="K4:K5"/>
  </mergeCells>
  <pageMargins left="0.7" right="0.7" top="0.75" bottom="0.75" header="0.3" footer="0.3"/>
  <pageSetup orientation="portrait" r:id="rId1"/>
  <headerFooter>
    <oddHeader>&amp;L&amp;"arial,Bold"&amp;14&amp;K000000Classification:&amp;"arial,Regular" &amp;"arial,Bold"&amp;KFF0000Restricted&amp;"arial,Regular"&amp;K000000
This file contains %%POLICY%% data with breach. Please handle with care.</oddHeader>
    <evenHeader>&amp;L&amp;"arial"&amp;14&amp;K000000&amp;BClassification:&amp;B &amp;KFF0000&amp;BRestricted&amp;K000000&amp;B
This file contains %%POLICY%% data with breach. Please handle with care.</evenHeader>
    <firstHeader>&amp;L&amp;"arial"&amp;14&amp;K000000&amp;BClassification:&amp;B &amp;KFF0000&amp;BRestricted&amp;K000000&amp;B
This file contains %%POLICY%% data with breach. Please handle with care.</firstHeader>
  </headerFooter>
  <ignoredErrors>
    <ignoredError sqref="K20 K12"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B1:N48"/>
  <sheetViews>
    <sheetView showGridLines="0" topLeftCell="A3" zoomScale="85" zoomScaleNormal="85" workbookViewId="0">
      <selection activeCell="D16" sqref="D16"/>
    </sheetView>
  </sheetViews>
  <sheetFormatPr defaultColWidth="9.1796875" defaultRowHeight="14.5" x14ac:dyDescent="0.35"/>
  <cols>
    <col min="1" max="1" width="15.453125" style="18" customWidth="1"/>
    <col min="2" max="2" width="7.54296875" style="18" customWidth="1"/>
    <col min="3" max="3" width="49.81640625" style="18" customWidth="1"/>
    <col min="4" max="4" width="21.81640625" style="18" bestFit="1" customWidth="1"/>
    <col min="5" max="5" width="22.81640625" style="18" bestFit="1" customWidth="1"/>
    <col min="6" max="6" width="19.54296875" style="18" bestFit="1" customWidth="1"/>
    <col min="7" max="7" width="15.81640625" style="18" bestFit="1" customWidth="1"/>
    <col min="8" max="8" width="22.453125" style="18" customWidth="1"/>
    <col min="9" max="9" width="22.81640625" style="18" customWidth="1"/>
    <col min="10" max="10" width="20.1796875" style="18" customWidth="1"/>
    <col min="11" max="11" width="19.81640625" style="18" customWidth="1"/>
    <col min="12" max="12" width="17.453125" style="18" customWidth="1"/>
    <col min="13" max="13" width="20.1796875" style="18" customWidth="1"/>
    <col min="14" max="14" width="16.81640625" style="18" customWidth="1"/>
    <col min="15" max="15" width="13.1796875" style="18" customWidth="1"/>
    <col min="16" max="16" width="12.81640625" style="18" bestFit="1" customWidth="1"/>
    <col min="17" max="17" width="12.453125" style="18" customWidth="1"/>
    <col min="18" max="18" width="15.1796875" style="18" customWidth="1"/>
    <col min="19" max="19" width="19.81640625" style="18" customWidth="1"/>
    <col min="20" max="20" width="20.81640625" style="18" customWidth="1"/>
    <col min="21" max="16384" width="9.1796875" style="18"/>
  </cols>
  <sheetData>
    <row r="1" spans="2:14" x14ac:dyDescent="0.35">
      <c r="D1" s="31"/>
    </row>
    <row r="2" spans="2:14" ht="15" thickBot="1" x14ac:dyDescent="0.4"/>
    <row r="3" spans="2:14" ht="25.5" customHeight="1" thickBot="1" x14ac:dyDescent="0.45">
      <c r="B3" s="186" t="str">
        <f>CONCATENATE("Appendix 2: Analysis of liability claims movement (amount) under general insurance business for the quarter ended ", Details!$F$18)</f>
        <v>Appendix 2: Analysis of liability claims movement (amount) under general insurance business for the quarter ended 30th June, 2023</v>
      </c>
      <c r="C3" s="187"/>
      <c r="D3" s="187"/>
      <c r="E3" s="187"/>
      <c r="F3" s="187"/>
      <c r="G3" s="187"/>
      <c r="H3" s="187"/>
      <c r="I3" s="187"/>
      <c r="J3" s="187"/>
      <c r="K3" s="187"/>
      <c r="L3" s="187"/>
      <c r="M3" s="187"/>
      <c r="N3" s="188"/>
    </row>
    <row r="4" spans="2:14" ht="51.75" customHeight="1" x14ac:dyDescent="0.35">
      <c r="B4" s="189" t="s">
        <v>7</v>
      </c>
      <c r="C4" s="191" t="s">
        <v>8</v>
      </c>
      <c r="D4" s="194" t="s">
        <v>9</v>
      </c>
      <c r="E4" s="191" t="s">
        <v>72</v>
      </c>
      <c r="F4" s="196" t="s">
        <v>71</v>
      </c>
      <c r="G4" s="196" t="s">
        <v>10</v>
      </c>
      <c r="H4" s="196" t="s">
        <v>67</v>
      </c>
      <c r="I4" s="196" t="s">
        <v>28</v>
      </c>
      <c r="J4" s="196" t="s">
        <v>11</v>
      </c>
      <c r="K4" s="196" t="s">
        <v>70</v>
      </c>
      <c r="L4" s="191" t="s">
        <v>29</v>
      </c>
      <c r="M4" s="184" t="s">
        <v>59</v>
      </c>
      <c r="N4" s="185"/>
    </row>
    <row r="5" spans="2:14" ht="70.400000000000006" customHeight="1" x14ac:dyDescent="0.35">
      <c r="B5" s="189"/>
      <c r="C5" s="192"/>
      <c r="D5" s="195"/>
      <c r="E5" s="192"/>
      <c r="F5" s="197"/>
      <c r="G5" s="197"/>
      <c r="H5" s="197"/>
      <c r="I5" s="197"/>
      <c r="J5" s="197"/>
      <c r="K5" s="197"/>
      <c r="L5" s="197"/>
      <c r="M5" s="97" t="s">
        <v>168</v>
      </c>
      <c r="N5" s="98" t="s">
        <v>268</v>
      </c>
    </row>
    <row r="6" spans="2:14" ht="21" customHeight="1" thickBot="1" x14ac:dyDescent="0.4">
      <c r="B6" s="190"/>
      <c r="C6" s="193"/>
      <c r="D6" s="99">
        <v>-1</v>
      </c>
      <c r="E6" s="100">
        <v>-2</v>
      </c>
      <c r="F6" s="100">
        <v>-3</v>
      </c>
      <c r="G6" s="100">
        <v>-4</v>
      </c>
      <c r="H6" s="100">
        <v>-5</v>
      </c>
      <c r="I6" s="100">
        <v>-6</v>
      </c>
      <c r="J6" s="101">
        <v>-7</v>
      </c>
      <c r="K6" s="100">
        <v>-8</v>
      </c>
      <c r="L6" s="100">
        <v>-9</v>
      </c>
      <c r="M6" s="101">
        <v>-10</v>
      </c>
      <c r="N6" s="102">
        <v>-11</v>
      </c>
    </row>
    <row r="7" spans="2:14" ht="15.5" x14ac:dyDescent="0.35">
      <c r="B7" s="35">
        <v>1</v>
      </c>
      <c r="C7" s="38" t="s">
        <v>56</v>
      </c>
      <c r="D7" s="25">
        <f>'3 months Appendix 1 data '!D5</f>
        <v>12466.35</v>
      </c>
      <c r="E7" s="25">
        <f>'3 months Appendix 1 data '!F5+'3 months Appendix 1 data '!F58+'3 months Appendix 1 data '!AG5</f>
        <v>3968.991</v>
      </c>
      <c r="F7" s="25">
        <f>'3 months Appendix 1 data '!H5+'3 months Appendix 1 data '!H58+'3 months Appendix 1 data '!AH5</f>
        <v>0</v>
      </c>
      <c r="G7" s="25">
        <f>'3 months Appendix 1 data '!J5+'3 months Appendix 1 data '!J58+'3 months Appendix 1 data '!AK5</f>
        <v>1973.2249999999999</v>
      </c>
      <c r="H7" s="25">
        <f>'3 months Appendix 1 data '!L5+'3 months Appendix 1 data '!L58+'3 months Appendix 1 data '!AM5</f>
        <v>3098.518</v>
      </c>
      <c r="I7" s="25">
        <f>'3 months Appendix 1 data '!N5+'3 months Appendix 1 data '!N58+'3 months Appendix 1 data '!AO5</f>
        <v>0</v>
      </c>
      <c r="J7" s="25">
        <f>'3 months Appendix 1 data '!AQ5</f>
        <v>11363.598</v>
      </c>
      <c r="K7" s="39">
        <f>IFERROR((H7/SUM($G7:$J7))*100,0)</f>
        <v>18.852775856612894</v>
      </c>
      <c r="L7" s="39">
        <f>IFERROR((I7/SUM($G7:$J7))*100,0)</f>
        <v>0</v>
      </c>
      <c r="M7" s="40">
        <f>IFERROR((G7/SUM($G7:$J7))*100,0)</f>
        <v>12.005987584924462</v>
      </c>
      <c r="N7" s="41">
        <v>42.336432116773736</v>
      </c>
    </row>
    <row r="8" spans="2:14" ht="15.5" x14ac:dyDescent="0.35">
      <c r="B8" s="36">
        <f>B7+1</f>
        <v>2</v>
      </c>
      <c r="C8" s="42" t="s">
        <v>267</v>
      </c>
      <c r="D8" s="25">
        <f>'3 months Appendix 1 data '!D6</f>
        <v>757118.57799999998</v>
      </c>
      <c r="E8" s="25">
        <f>'3 months Appendix 1 data '!F6+'3 months Appendix 1 data '!F59+'3 months Appendix 1 data '!AG6</f>
        <v>25538.1</v>
      </c>
      <c r="F8" s="25">
        <f>'3 months Appendix 1 data '!H6+'3 months Appendix 1 data '!H59+'3 months Appendix 1 data '!AH6</f>
        <v>15711.310000000001</v>
      </c>
      <c r="G8" s="25">
        <f>'3 months Appendix 1 data '!J6+'3 months Appendix 1 data '!J59+'3 months Appendix 1 data '!AK6</f>
        <v>48123.18</v>
      </c>
      <c r="H8" s="25">
        <f>'3 months Appendix 1 data '!L6+'3 months Appendix 1 data '!L59+'3 months Appendix 1 data '!AM6</f>
        <v>0</v>
      </c>
      <c r="I8" s="25">
        <f>'3 months Appendix 1 data '!N6+'3 months Appendix 1 data '!N59+'3 months Appendix 1 data '!AO6</f>
        <v>0</v>
      </c>
      <c r="J8" s="25">
        <f>'3 months Appendix 1 data '!AQ6</f>
        <v>758834.54500000004</v>
      </c>
      <c r="K8" s="21">
        <f t="shared" ref="K8:L43" si="0">IFERROR((H8/SUM($G8:$J8))*100,0)</f>
        <v>0</v>
      </c>
      <c r="L8" s="21">
        <f t="shared" si="0"/>
        <v>0</v>
      </c>
      <c r="M8" s="46">
        <f t="shared" ref="M8:M43" si="1">IFERROR((G8/SUM($G8:$J8))*100,0)</f>
        <v>5.9635317327187121</v>
      </c>
      <c r="N8" s="24">
        <v>5.9433695383548732</v>
      </c>
    </row>
    <row r="9" spans="2:14" ht="15.5" x14ac:dyDescent="0.35">
      <c r="B9" s="36">
        <f t="shared" ref="B9:B43" si="2">B8+1</f>
        <v>3</v>
      </c>
      <c r="C9" s="42" t="s">
        <v>40</v>
      </c>
      <c r="D9" s="25">
        <f>'3 months Appendix 1 data '!D7</f>
        <v>522877.93099999998</v>
      </c>
      <c r="E9" s="25">
        <f>'3 months Appendix 1 data '!F7+'3 months Appendix 1 data '!F60+'3 months Appendix 1 data '!AG7</f>
        <v>21917.016000000003</v>
      </c>
      <c r="F9" s="25">
        <f>'3 months Appendix 1 data '!H7+'3 months Appendix 1 data '!H60+'3 months Appendix 1 data '!AH7</f>
        <v>132909.94099999999</v>
      </c>
      <c r="G9" s="25">
        <f>'3 months Appendix 1 data '!J7+'3 months Appendix 1 data '!J60+'3 months Appendix 1 data '!AK7</f>
        <v>34404.074999999997</v>
      </c>
      <c r="H9" s="25">
        <f>'3 months Appendix 1 data '!L7+'3 months Appendix 1 data '!L60+'3 months Appendix 1 data '!AM7</f>
        <v>700</v>
      </c>
      <c r="I9" s="25">
        <f>'3 months Appendix 1 data '!N7+'3 months Appendix 1 data '!N60+'3 months Appendix 1 data '!AO7</f>
        <v>2E-3</v>
      </c>
      <c r="J9" s="25">
        <f>'3 months Appendix 1 data '!AQ7</f>
        <v>697771.11600000004</v>
      </c>
      <c r="K9" s="21">
        <f t="shared" si="0"/>
        <v>9.5514216702379209E-2</v>
      </c>
      <c r="L9" s="21">
        <f t="shared" si="0"/>
        <v>2.7289776200679775E-7</v>
      </c>
      <c r="M9" s="34">
        <f t="shared" si="1"/>
        <v>4.6943975357070098</v>
      </c>
      <c r="N9" s="24">
        <v>3.7828765936973916</v>
      </c>
    </row>
    <row r="10" spans="2:14" ht="15.5" x14ac:dyDescent="0.35">
      <c r="B10" s="36">
        <f t="shared" si="2"/>
        <v>4</v>
      </c>
      <c r="C10" s="42" t="s">
        <v>45</v>
      </c>
      <c r="D10" s="25">
        <f>'3 months Appendix 1 data '!D8</f>
        <v>860365.65599999996</v>
      </c>
      <c r="E10" s="25">
        <f>'3 months Appendix 1 data '!F8+'3 months Appendix 1 data '!F61+'3 months Appendix 1 data '!AG8</f>
        <v>124850.04800000001</v>
      </c>
      <c r="F10" s="25">
        <f>'3 months Appendix 1 data '!H8+'3 months Appendix 1 data '!H61+'3 months Appendix 1 data '!AH8</f>
        <v>124038.04399999999</v>
      </c>
      <c r="G10" s="25">
        <f>'3 months Appendix 1 data '!J8+'3 months Appendix 1 data '!J61+'3 months Appendix 1 data '!AK8</f>
        <v>268923.55900000001</v>
      </c>
      <c r="H10" s="25">
        <f>'3 months Appendix 1 data '!L8+'3 months Appendix 1 data '!L61+'3 months Appendix 1 data '!AM8</f>
        <v>0</v>
      </c>
      <c r="I10" s="25">
        <f>'3 months Appendix 1 data '!N8+'3 months Appendix 1 data '!N61+'3 months Appendix 1 data '!AO8</f>
        <v>0</v>
      </c>
      <c r="J10" s="25">
        <f>'3 months Appendix 1 data '!AQ8</f>
        <v>931827.83900000004</v>
      </c>
      <c r="K10" s="21">
        <f t="shared" si="0"/>
        <v>0</v>
      </c>
      <c r="L10" s="21">
        <f t="shared" si="0"/>
        <v>0</v>
      </c>
      <c r="M10" s="34">
        <f t="shared" si="1"/>
        <v>22.39627282116227</v>
      </c>
      <c r="N10" s="24">
        <v>25.243975360337839</v>
      </c>
    </row>
    <row r="11" spans="2:14" ht="15.5" x14ac:dyDescent="0.35">
      <c r="B11" s="36">
        <f t="shared" si="2"/>
        <v>5</v>
      </c>
      <c r="C11" s="42" t="s">
        <v>49</v>
      </c>
      <c r="D11" s="25">
        <f>'3 months Appendix 1 data '!D9</f>
        <v>1485207.4080000001</v>
      </c>
      <c r="E11" s="25">
        <f>'3 months Appendix 1 data '!F9+'3 months Appendix 1 data '!F62+'3 months Appendix 1 data '!AG9</f>
        <v>70523.053</v>
      </c>
      <c r="F11" s="25">
        <f>'3 months Appendix 1 data '!H9+'3 months Appendix 1 data '!H62+'3 months Appendix 1 data '!AH9</f>
        <v>166331.34000000003</v>
      </c>
      <c r="G11" s="25">
        <f>'3 months Appendix 1 data '!J9+'3 months Appendix 1 data '!J62+'3 months Appendix 1 data '!AK9</f>
        <v>90766.023000000001</v>
      </c>
      <c r="H11" s="25">
        <f>'3 months Appendix 1 data '!L9+'3 months Appendix 1 data '!L62+'3 months Appendix 1 data '!AM9</f>
        <v>0</v>
      </c>
      <c r="I11" s="25">
        <f>'3 months Appendix 1 data '!N9+'3 months Appendix 1 data '!N62+'3 months Appendix 1 data '!AO9</f>
        <v>49107.936999999998</v>
      </c>
      <c r="J11" s="25">
        <f>'3 months Appendix 1 data '!AQ9</f>
        <v>1704007.8940000001</v>
      </c>
      <c r="K11" s="21">
        <f t="shared" si="0"/>
        <v>0</v>
      </c>
      <c r="L11" s="21">
        <f t="shared" si="0"/>
        <v>2.6632908661402768</v>
      </c>
      <c r="M11" s="34">
        <f t="shared" si="1"/>
        <v>4.9225509109001733</v>
      </c>
      <c r="N11" s="24">
        <v>2.2034689257636049</v>
      </c>
    </row>
    <row r="12" spans="2:14" ht="15.5" x14ac:dyDescent="0.35">
      <c r="B12" s="36">
        <f t="shared" si="2"/>
        <v>6</v>
      </c>
      <c r="C12" s="42" t="s">
        <v>101</v>
      </c>
      <c r="D12" s="25">
        <f>'3 months Appendix 1 data '!D10</f>
        <v>557009.79500000004</v>
      </c>
      <c r="E12" s="25">
        <f>'3 months Appendix 1 data '!F10+'3 months Appendix 1 data '!F63+'3 months Appendix 1 data '!AG10</f>
        <v>29200.736000000001</v>
      </c>
      <c r="F12" s="25">
        <f>'3 months Appendix 1 data '!H10+'3 months Appendix 1 data '!H63+'3 months Appendix 1 data '!AH10</f>
        <v>50205.864000000001</v>
      </c>
      <c r="G12" s="25">
        <f>'3 months Appendix 1 data '!J10+'3 months Appendix 1 data '!J63+'3 months Appendix 1 data '!AK10</f>
        <v>116632.147</v>
      </c>
      <c r="H12" s="25">
        <f>'3 months Appendix 1 data '!L10+'3 months Appendix 1 data '!L63+'3 months Appendix 1 data '!AM10</f>
        <v>12.492000000000001</v>
      </c>
      <c r="I12" s="25">
        <f>'3 months Appendix 1 data '!N10+'3 months Appendix 1 data '!N63+'3 months Appendix 1 data '!AO10</f>
        <v>27180.056</v>
      </c>
      <c r="J12" s="25">
        <f>'3 months Appendix 1 data '!AQ10</f>
        <v>561308.20499999996</v>
      </c>
      <c r="K12" s="21"/>
      <c r="L12" s="21"/>
      <c r="M12" s="34"/>
      <c r="N12" s="24"/>
    </row>
    <row r="13" spans="2:14" ht="15.5" x14ac:dyDescent="0.35">
      <c r="B13" s="36">
        <f t="shared" si="2"/>
        <v>7</v>
      </c>
      <c r="C13" s="42" t="s">
        <v>41</v>
      </c>
      <c r="D13" s="25">
        <f>'3 months Appendix 1 data '!D11</f>
        <v>863244.28300000005</v>
      </c>
      <c r="E13" s="25">
        <f>'3 months Appendix 1 data '!F11+'3 months Appendix 1 data '!F64+'3 months Appendix 1 data '!AG11</f>
        <v>55828.362999999998</v>
      </c>
      <c r="F13" s="25">
        <f>'3 months Appendix 1 data '!H11+'3 months Appendix 1 data '!H64+'3 months Appendix 1 data '!AH11</f>
        <v>170524.511</v>
      </c>
      <c r="G13" s="25">
        <f>'3 months Appendix 1 data '!J11+'3 months Appendix 1 data '!J64+'3 months Appendix 1 data '!AK11</f>
        <v>290606.52</v>
      </c>
      <c r="H13" s="25">
        <f>'3 months Appendix 1 data '!L11+'3 months Appendix 1 data '!L64+'3 months Appendix 1 data '!AM11</f>
        <v>0</v>
      </c>
      <c r="I13" s="25">
        <f>'3 months Appendix 1 data '!N11+'3 months Appendix 1 data '!N64+'3 months Appendix 1 data '!AO11</f>
        <v>0</v>
      </c>
      <c r="J13" s="25">
        <f>'3 months Appendix 1 data '!AQ11</f>
        <v>815825.75899999996</v>
      </c>
      <c r="K13" s="21">
        <f t="shared" si="0"/>
        <v>0</v>
      </c>
      <c r="L13" s="21">
        <f t="shared" si="0"/>
        <v>0</v>
      </c>
      <c r="M13" s="34">
        <f t="shared" si="1"/>
        <v>26.265188165212592</v>
      </c>
      <c r="N13" s="24">
        <v>19.736872452944468</v>
      </c>
    </row>
    <row r="14" spans="2:14" ht="15.5" x14ac:dyDescent="0.35">
      <c r="B14" s="36">
        <f t="shared" si="2"/>
        <v>8</v>
      </c>
      <c r="C14" s="43" t="s">
        <v>43</v>
      </c>
      <c r="D14" s="25">
        <f>'3 months Appendix 1 data '!D12</f>
        <v>399294.46500000003</v>
      </c>
      <c r="E14" s="25">
        <f>'3 months Appendix 1 data '!F12+'3 months Appendix 1 data '!F65+'3 months Appendix 1 data '!AG12</f>
        <v>40346.603999999999</v>
      </c>
      <c r="F14" s="25">
        <f>'3 months Appendix 1 data '!H12+'3 months Appendix 1 data '!H65+'3 months Appendix 1 data '!AH12</f>
        <v>-2217.3919999999998</v>
      </c>
      <c r="G14" s="25">
        <f>'3 months Appendix 1 data '!J12+'3 months Appendix 1 data '!J65+'3 months Appendix 1 data '!AK12</f>
        <v>31669.507999999998</v>
      </c>
      <c r="H14" s="25">
        <f>'3 months Appendix 1 data '!L12+'3 months Appendix 1 data '!L65+'3 months Appendix 1 data '!AM12</f>
        <v>0</v>
      </c>
      <c r="I14" s="25">
        <f>'3 months Appendix 1 data '!N12+'3 months Appendix 1 data '!N65+'3 months Appendix 1 data '!AO12</f>
        <v>4408.3999999999996</v>
      </c>
      <c r="J14" s="25">
        <f>'3 months Appendix 1 data '!AQ12</f>
        <v>400339.62900000002</v>
      </c>
      <c r="K14" s="21">
        <f t="shared" si="0"/>
        <v>0</v>
      </c>
      <c r="L14" s="21">
        <f t="shared" si="0"/>
        <v>1.0101335593211964</v>
      </c>
      <c r="M14" s="46">
        <f t="shared" si="1"/>
        <v>7.2566992192158395</v>
      </c>
      <c r="N14" s="24">
        <v>5.2800378634598015</v>
      </c>
    </row>
    <row r="15" spans="2:14" ht="15.5" x14ac:dyDescent="0.35">
      <c r="B15" s="36">
        <f t="shared" si="2"/>
        <v>9</v>
      </c>
      <c r="C15" s="42" t="s">
        <v>44</v>
      </c>
      <c r="D15" s="25">
        <f>'3 months Appendix 1 data '!D13</f>
        <v>2170516.69</v>
      </c>
      <c r="E15" s="25">
        <f>'3 months Appendix 1 data '!F13+'3 months Appendix 1 data '!F66+'3 months Appendix 1 data '!AG13</f>
        <v>177590.701</v>
      </c>
      <c r="F15" s="25">
        <f>'3 months Appendix 1 data '!H13+'3 months Appendix 1 data '!H66+'3 months Appendix 1 data '!AH13</f>
        <v>281869.27799999999</v>
      </c>
      <c r="G15" s="25">
        <f>'3 months Appendix 1 data '!J13+'3 months Appendix 1 data '!J66+'3 months Appendix 1 data '!AK13</f>
        <v>637166.33600000001</v>
      </c>
      <c r="H15" s="25">
        <f>'3 months Appendix 1 data '!L13+'3 months Appendix 1 data '!L66+'3 months Appendix 1 data '!AM13</f>
        <v>0</v>
      </c>
      <c r="I15" s="25">
        <f>'3 months Appendix 1 data '!N13+'3 months Appendix 1 data '!N66+'3 months Appendix 1 data '!AO13</f>
        <v>0</v>
      </c>
      <c r="J15" s="25">
        <f>'3 months Appendix 1 data '!AQ13</f>
        <v>2191544.2420000001</v>
      </c>
      <c r="K15" s="21">
        <f t="shared" si="0"/>
        <v>0</v>
      </c>
      <c r="L15" s="21">
        <f t="shared" si="0"/>
        <v>0</v>
      </c>
      <c r="M15" s="34">
        <f t="shared" si="1"/>
        <v>22.524974486803082</v>
      </c>
      <c r="N15" s="24">
        <v>25.442553181842104</v>
      </c>
    </row>
    <row r="16" spans="2:14" ht="15.5" x14ac:dyDescent="0.35">
      <c r="B16" s="36">
        <f t="shared" si="2"/>
        <v>10</v>
      </c>
      <c r="C16" s="42" t="s">
        <v>48</v>
      </c>
      <c r="D16" s="25">
        <f>'3 months Appendix 1 data '!D14</f>
        <v>497692.53899999999</v>
      </c>
      <c r="E16" s="25">
        <f>'3 months Appendix 1 data '!F14+'3 months Appendix 1 data '!F67+'3 months Appendix 1 data '!AG14</f>
        <v>260890.87</v>
      </c>
      <c r="F16" s="25">
        <f>'3 months Appendix 1 data '!H14+'3 months Appendix 1 data '!H67+'3 months Appendix 1 data '!AH14</f>
        <v>-111180.211</v>
      </c>
      <c r="G16" s="25">
        <f>'3 months Appendix 1 data '!J14+'3 months Appendix 1 data '!J67+'3 months Appendix 1 data '!AK14</f>
        <v>66208.418000000005</v>
      </c>
      <c r="H16" s="25">
        <f>'3 months Appendix 1 data '!L14+'3 months Appendix 1 data '!L67+'3 months Appendix 1 data '!AM14</f>
        <v>0</v>
      </c>
      <c r="I16" s="25">
        <f>'3 months Appendix 1 data '!N14+'3 months Appendix 1 data '!N67+'3 months Appendix 1 data '!AO14</f>
        <v>4660.5640000000003</v>
      </c>
      <c r="J16" s="25">
        <f>'3 months Appendix 1 data '!AQ14</f>
        <v>578534.66099999996</v>
      </c>
      <c r="K16" s="28">
        <f t="shared" si="0"/>
        <v>0</v>
      </c>
      <c r="L16" s="21">
        <f t="shared" si="0"/>
        <v>0.71766828693321649</v>
      </c>
      <c r="M16" s="34">
        <f t="shared" si="1"/>
        <v>10.195264334234727</v>
      </c>
      <c r="N16" s="24">
        <v>14.903860989310488</v>
      </c>
    </row>
    <row r="17" spans="2:14" ht="15.5" x14ac:dyDescent="0.35">
      <c r="B17" s="36">
        <f t="shared" si="2"/>
        <v>11</v>
      </c>
      <c r="C17" s="42" t="s">
        <v>98</v>
      </c>
      <c r="D17" s="25">
        <f>'3 months Appendix 1 data '!D15</f>
        <v>461506.30599999998</v>
      </c>
      <c r="E17" s="25">
        <f>'3 months Appendix 1 data '!F15+'3 months Appendix 1 data '!F68+'3 months Appendix 1 data '!AG15</f>
        <v>222206.24799999999</v>
      </c>
      <c r="F17" s="25">
        <f>'3 months Appendix 1 data '!H15+'3 months Appendix 1 data '!H68+'3 months Appendix 1 data '!AH15</f>
        <v>0</v>
      </c>
      <c r="G17" s="25">
        <f>'3 months Appendix 1 data '!J15+'3 months Appendix 1 data '!J68+'3 months Appendix 1 data '!AK15</f>
        <v>89919.192999999999</v>
      </c>
      <c r="H17" s="25">
        <f>'3 months Appendix 1 data '!L15+'3 months Appendix 1 data '!L68+'3 months Appendix 1 data '!AM15</f>
        <v>0</v>
      </c>
      <c r="I17" s="25">
        <f>'3 months Appendix 1 data '!N15+'3 months Appendix 1 data '!N68+'3 months Appendix 1 data '!AO15</f>
        <v>94819.566000000006</v>
      </c>
      <c r="J17" s="25">
        <f>'3 months Appendix 1 data '!AQ15</f>
        <v>498973.79499999998</v>
      </c>
      <c r="K17" s="21">
        <f t="shared" si="0"/>
        <v>0</v>
      </c>
      <c r="L17" s="21">
        <f t="shared" si="0"/>
        <v>13.868337716671503</v>
      </c>
      <c r="M17" s="46">
        <f t="shared" si="1"/>
        <v>13.151607714957944</v>
      </c>
      <c r="N17" s="24">
        <v>11.960321144645816</v>
      </c>
    </row>
    <row r="18" spans="2:14" ht="15.5" x14ac:dyDescent="0.35">
      <c r="B18" s="36">
        <f t="shared" si="2"/>
        <v>12</v>
      </c>
      <c r="C18" s="42" t="s">
        <v>52</v>
      </c>
      <c r="D18" s="25">
        <f>'3 months Appendix 1 data '!D16</f>
        <v>2753716.04</v>
      </c>
      <c r="E18" s="25">
        <f>'3 months Appendix 1 data '!F16+'3 months Appendix 1 data '!F69+'3 months Appendix 1 data '!AG16</f>
        <v>342769.95499999996</v>
      </c>
      <c r="F18" s="25">
        <f>'3 months Appendix 1 data '!H16+'3 months Appendix 1 data '!H69+'3 months Appendix 1 data '!AH16</f>
        <v>146546.20699999999</v>
      </c>
      <c r="G18" s="25">
        <f>'3 months Appendix 1 data '!J16+'3 months Appendix 1 data '!J69+'3 months Appendix 1 data '!AK16</f>
        <v>501940.53399999999</v>
      </c>
      <c r="H18" s="25">
        <f>'3 months Appendix 1 data '!L16+'3 months Appendix 1 data '!L69+'3 months Appendix 1 data '!AM16</f>
        <v>11135.072</v>
      </c>
      <c r="I18" s="25">
        <f>'3 months Appendix 1 data '!N16+'3 months Appendix 1 data '!N69+'3 months Appendix 1 data '!AO16</f>
        <v>0</v>
      </c>
      <c r="J18" s="25">
        <f>'3 months Appendix 1 data '!AQ16</f>
        <v>2699565.7280000001</v>
      </c>
      <c r="K18" s="21">
        <f t="shared" si="0"/>
        <v>0.34660177848536639</v>
      </c>
      <c r="L18" s="21">
        <f t="shared" si="0"/>
        <v>0</v>
      </c>
      <c r="M18" s="34">
        <f t="shared" si="1"/>
        <v>15.62392068756219</v>
      </c>
      <c r="N18" s="24">
        <v>16.101336825688321</v>
      </c>
    </row>
    <row r="19" spans="2:14" ht="15.5" x14ac:dyDescent="0.35">
      <c r="B19" s="36">
        <f t="shared" si="2"/>
        <v>13</v>
      </c>
      <c r="C19" s="42" t="s">
        <v>33</v>
      </c>
      <c r="D19" s="25">
        <f>'3 months Appendix 1 data '!D17</f>
        <v>1291648.8259999999</v>
      </c>
      <c r="E19" s="25">
        <f>'3 months Appendix 1 data '!F17+'3 months Appendix 1 data '!F70+'3 months Appendix 1 data '!AG17</f>
        <v>177853.44</v>
      </c>
      <c r="F19" s="25">
        <f>'3 months Appendix 1 data '!H17+'3 months Appendix 1 data '!H70+'3 months Appendix 1 data '!AH17</f>
        <v>264882.30099999998</v>
      </c>
      <c r="G19" s="25">
        <f>'3 months Appendix 1 data '!J17+'3 months Appendix 1 data '!J70+'3 months Appendix 1 data '!AK17</f>
        <v>343386.53300000005</v>
      </c>
      <c r="H19" s="25">
        <f>'3 months Appendix 1 data '!L17+'3 months Appendix 1 data '!L70+'3 months Appendix 1 data '!AM17</f>
        <v>0</v>
      </c>
      <c r="I19" s="25">
        <f>'3 months Appendix 1 data '!N17+'3 months Appendix 1 data '!N70+'3 months Appendix 1 data '!AO17</f>
        <v>5893</v>
      </c>
      <c r="J19" s="25">
        <f>'3 months Appendix 1 data '!AQ17</f>
        <v>1549882.3189999999</v>
      </c>
      <c r="K19" s="21">
        <f t="shared" si="0"/>
        <v>0</v>
      </c>
      <c r="L19" s="21">
        <f t="shared" si="0"/>
        <v>0.31029477523435428</v>
      </c>
      <c r="M19" s="28">
        <f t="shared" si="1"/>
        <v>18.080951480695603</v>
      </c>
      <c r="N19" s="24">
        <v>17.167878940681863</v>
      </c>
    </row>
    <row r="20" spans="2:14" ht="15.5" x14ac:dyDescent="0.35">
      <c r="B20" s="36">
        <f t="shared" si="2"/>
        <v>14</v>
      </c>
      <c r="C20" s="42" t="s">
        <v>102</v>
      </c>
      <c r="D20" s="25">
        <f>'3 months Appendix 1 data '!D18</f>
        <v>0</v>
      </c>
      <c r="E20" s="25">
        <f>'3 months Appendix 1 data '!F18+'3 months Appendix 1 data '!F71+'3 months Appendix 1 data '!AG18</f>
        <v>0</v>
      </c>
      <c r="F20" s="25">
        <f>'3 months Appendix 1 data '!H18+'3 months Appendix 1 data '!H71+'3 months Appendix 1 data '!AH18</f>
        <v>0</v>
      </c>
      <c r="G20" s="25">
        <f>'3 months Appendix 1 data '!J18+'3 months Appendix 1 data '!J71+'3 months Appendix 1 data '!AK18</f>
        <v>0</v>
      </c>
      <c r="H20" s="25">
        <f>'3 months Appendix 1 data '!L18+'3 months Appendix 1 data '!L71+'3 months Appendix 1 data '!AM18</f>
        <v>0</v>
      </c>
      <c r="I20" s="25">
        <f>'3 months Appendix 1 data '!N18+'3 months Appendix 1 data '!N71+'3 months Appendix 1 data '!AO18</f>
        <v>0</v>
      </c>
      <c r="J20" s="25">
        <f>'3 months Appendix 1 data '!AQ18</f>
        <v>0</v>
      </c>
      <c r="K20" s="21"/>
      <c r="L20" s="21"/>
      <c r="M20" s="28"/>
      <c r="N20" s="24"/>
    </row>
    <row r="21" spans="2:14" ht="15.5" x14ac:dyDescent="0.35">
      <c r="B21" s="36">
        <f t="shared" si="2"/>
        <v>15</v>
      </c>
      <c r="C21" s="42" t="s">
        <v>38</v>
      </c>
      <c r="D21" s="25">
        <f>'3 months Appendix 1 data '!D19</f>
        <v>1406710.6969999999</v>
      </c>
      <c r="E21" s="25">
        <f>'3 months Appendix 1 data '!F19+'3 months Appendix 1 data '!F72+'3 months Appendix 1 data '!AG19</f>
        <v>90302.572</v>
      </c>
      <c r="F21" s="25">
        <f>'3 months Appendix 1 data '!H19+'3 months Appendix 1 data '!H72+'3 months Appendix 1 data '!AH19</f>
        <v>44580.702999999994</v>
      </c>
      <c r="G21" s="25">
        <f>'3 months Appendix 1 data '!J19+'3 months Appendix 1 data '!J72+'3 months Appendix 1 data '!AK19</f>
        <v>132605.63500000001</v>
      </c>
      <c r="H21" s="25">
        <f>'3 months Appendix 1 data '!L19+'3 months Appendix 1 data '!L72+'3 months Appendix 1 data '!AM19</f>
        <v>683.50399999999991</v>
      </c>
      <c r="I21" s="25">
        <f>'3 months Appendix 1 data '!N19+'3 months Appendix 1 data '!N72+'3 months Appendix 1 data '!AO19</f>
        <v>4892.5020000000004</v>
      </c>
      <c r="J21" s="25">
        <f>'3 months Appendix 1 data '!AQ19</f>
        <v>1419039.7290000001</v>
      </c>
      <c r="K21" s="21">
        <f t="shared" si="0"/>
        <v>4.3892539183430279E-2</v>
      </c>
      <c r="L21" s="21">
        <f t="shared" si="0"/>
        <v>0.31418153476791805</v>
      </c>
      <c r="M21" s="34">
        <f t="shared" si="1"/>
        <v>8.5155288486697298</v>
      </c>
      <c r="N21" s="24">
        <v>5.9928513727918897</v>
      </c>
    </row>
    <row r="22" spans="2:14" ht="15.5" x14ac:dyDescent="0.35">
      <c r="B22" s="36">
        <f t="shared" si="2"/>
        <v>16</v>
      </c>
      <c r="C22" s="42" t="s">
        <v>51</v>
      </c>
      <c r="D22" s="25">
        <f>'3 months Appendix 1 data '!D20</f>
        <v>104593.61900000001</v>
      </c>
      <c r="E22" s="25">
        <f>'3 months Appendix 1 data '!F20+'3 months Appendix 1 data '!F73+'3 months Appendix 1 data '!AG20</f>
        <v>16914.853999999999</v>
      </c>
      <c r="F22" s="25">
        <f>'3 months Appendix 1 data '!H20+'3 months Appendix 1 data '!H73+'3 months Appendix 1 data '!AH20</f>
        <v>2942.9670000000001</v>
      </c>
      <c r="G22" s="25">
        <f>'3 months Appendix 1 data '!J20+'3 months Appendix 1 data '!J73+'3 months Appendix 1 data '!AK20</f>
        <v>8499.5630000000001</v>
      </c>
      <c r="H22" s="25">
        <f>'3 months Appendix 1 data '!L20+'3 months Appendix 1 data '!L73+'3 months Appendix 1 data '!AM20</f>
        <v>0</v>
      </c>
      <c r="I22" s="25">
        <f>'3 months Appendix 1 data '!N20+'3 months Appendix 1 data '!N73+'3 months Appendix 1 data '!AO20</f>
        <v>-170</v>
      </c>
      <c r="J22" s="25">
        <f>'3 months Appendix 1 data '!AQ20</f>
        <v>138582.00700000001</v>
      </c>
      <c r="K22" s="21">
        <f t="shared" si="0"/>
        <v>0</v>
      </c>
      <c r="L22" s="21">
        <f t="shared" si="0"/>
        <v>-0.11571586907688754</v>
      </c>
      <c r="M22" s="34">
        <f t="shared" si="1"/>
        <v>5.785495995992691</v>
      </c>
      <c r="N22" s="24">
        <v>19.870594477519383</v>
      </c>
    </row>
    <row r="23" spans="2:14" ht="15.5" x14ac:dyDescent="0.35">
      <c r="B23" s="36">
        <f t="shared" si="2"/>
        <v>17</v>
      </c>
      <c r="C23" s="42" t="s">
        <v>34</v>
      </c>
      <c r="D23" s="25">
        <f>'3 months Appendix 1 data '!D21</f>
        <v>465517.83500000002</v>
      </c>
      <c r="E23" s="25">
        <f>'3 months Appendix 1 data '!F21+'3 months Appendix 1 data '!F74+'3 months Appendix 1 data '!AG21</f>
        <v>29985.167000000001</v>
      </c>
      <c r="F23" s="25">
        <f>'3 months Appendix 1 data '!H21+'3 months Appendix 1 data '!H74+'3 months Appendix 1 data '!AH21</f>
        <v>51370.925000000003</v>
      </c>
      <c r="G23" s="25">
        <f>'3 months Appendix 1 data '!J21+'3 months Appendix 1 data '!J74+'3 months Appendix 1 data '!AK21</f>
        <v>70744.983999999997</v>
      </c>
      <c r="H23" s="25">
        <f>'3 months Appendix 1 data '!L21+'3 months Appendix 1 data '!L74+'3 months Appendix 1 data '!AM21</f>
        <v>0</v>
      </c>
      <c r="I23" s="25">
        <f>'3 months Appendix 1 data '!N21+'3 months Appendix 1 data '!N74+'3 months Appendix 1 data '!AO21</f>
        <v>0</v>
      </c>
      <c r="J23" s="25">
        <f>'3 months Appendix 1 data '!AQ21</f>
        <v>434663.52899999998</v>
      </c>
      <c r="K23" s="21">
        <f t="shared" si="0"/>
        <v>0</v>
      </c>
      <c r="L23" s="21">
        <f t="shared" si="0"/>
        <v>0</v>
      </c>
      <c r="M23" s="34">
        <f t="shared" si="1"/>
        <v>13.99758456383579</v>
      </c>
      <c r="N23" s="24">
        <v>7.894623739659802</v>
      </c>
    </row>
    <row r="24" spans="2:14" ht="15.65" customHeight="1" x14ac:dyDescent="0.35">
      <c r="B24" s="36">
        <f t="shared" si="2"/>
        <v>18</v>
      </c>
      <c r="C24" s="42" t="s">
        <v>39</v>
      </c>
      <c r="D24" s="25">
        <f>'3 months Appendix 1 data '!D22</f>
        <v>3767730.554</v>
      </c>
      <c r="E24" s="25">
        <f>'3 months Appendix 1 data '!F22+'3 months Appendix 1 data '!F75+'3 months Appendix 1 data '!AG22</f>
        <v>17500</v>
      </c>
      <c r="F24" s="25">
        <f>'3 months Appendix 1 data '!H22+'3 months Appendix 1 data '!H75+'3 months Appendix 1 data '!AH22</f>
        <v>38787.069000000003</v>
      </c>
      <c r="G24" s="25">
        <f>'3 months Appendix 1 data '!J22+'3 months Appendix 1 data '!J75+'3 months Appendix 1 data '!AK22</f>
        <v>40473.991000000002</v>
      </c>
      <c r="H24" s="25">
        <f>'3 months Appendix 1 data '!L22+'3 months Appendix 1 data '!L75+'3 months Appendix 1 data '!AM22</f>
        <v>0</v>
      </c>
      <c r="I24" s="25">
        <f>'3 months Appendix 1 data '!N22+'3 months Appendix 1 data '!N75+'3 months Appendix 1 data '!AO22</f>
        <v>0</v>
      </c>
      <c r="J24" s="25">
        <f>'3 months Appendix 1 data '!AQ22</f>
        <v>3804255.1910000001</v>
      </c>
      <c r="K24" s="21">
        <f t="shared" si="0"/>
        <v>0</v>
      </c>
      <c r="L24" s="21">
        <f t="shared" si="0"/>
        <v>0</v>
      </c>
      <c r="M24" s="46">
        <f t="shared" si="1"/>
        <v>1.0527137045045583</v>
      </c>
      <c r="N24" s="24">
        <v>1.2057414107921363</v>
      </c>
    </row>
    <row r="25" spans="2:14" ht="15.5" x14ac:dyDescent="0.35">
      <c r="B25" s="36">
        <f t="shared" si="2"/>
        <v>19</v>
      </c>
      <c r="C25" s="42" t="s">
        <v>62</v>
      </c>
      <c r="D25" s="25">
        <f>'3 months Appendix 1 data '!D23</f>
        <v>2084491.8810000001</v>
      </c>
      <c r="E25" s="25">
        <f>'3 months Appendix 1 data '!F23+'3 months Appendix 1 data '!F76+'3 months Appendix 1 data '!AG23</f>
        <v>251277.88399999999</v>
      </c>
      <c r="F25" s="25">
        <f>'3 months Appendix 1 data '!H23+'3 months Appendix 1 data '!H76+'3 months Appendix 1 data '!AH23</f>
        <v>4290.0889999999999</v>
      </c>
      <c r="G25" s="25">
        <f>'3 months Appendix 1 data '!J23+'3 months Appendix 1 data '!J76+'3 months Appendix 1 data '!AK23</f>
        <v>255095.09700000001</v>
      </c>
      <c r="H25" s="25">
        <f>'3 months Appendix 1 data '!L23+'3 months Appendix 1 data '!L76+'3 months Appendix 1 data '!AM23</f>
        <v>0</v>
      </c>
      <c r="I25" s="25">
        <f>'3 months Appendix 1 data '!N23+'3 months Appendix 1 data '!N76+'3 months Appendix 1 data '!AO23</f>
        <v>16140</v>
      </c>
      <c r="J25" s="25">
        <f>'3 months Appendix 1 data '!AQ23</f>
        <v>2049310.702</v>
      </c>
      <c r="K25" s="21">
        <f t="shared" si="0"/>
        <v>0</v>
      </c>
      <c r="L25" s="21">
        <f>IFERROR((I25/SUM($G25:$J25))*100,0)</f>
        <v>0.69552602697844879</v>
      </c>
      <c r="M25" s="34">
        <f t="shared" si="1"/>
        <v>10.992892151058985</v>
      </c>
      <c r="N25" s="24">
        <v>5.5436314533183761</v>
      </c>
    </row>
    <row r="26" spans="2:14" ht="15.5" x14ac:dyDescent="0.35">
      <c r="B26" s="36">
        <f t="shared" si="2"/>
        <v>20</v>
      </c>
      <c r="C26" s="42" t="s">
        <v>61</v>
      </c>
      <c r="D26" s="25">
        <f>'3 months Appendix 1 data '!D24</f>
        <v>0</v>
      </c>
      <c r="E26" s="25">
        <f>'3 months Appendix 1 data '!F24+'3 months Appendix 1 data '!F77+'3 months Appendix 1 data '!AG24</f>
        <v>0</v>
      </c>
      <c r="F26" s="25">
        <f>'3 months Appendix 1 data '!H24+'3 months Appendix 1 data '!H77+'3 months Appendix 1 data '!AH24</f>
        <v>0</v>
      </c>
      <c r="G26" s="25">
        <f>'3 months Appendix 1 data '!J24+'3 months Appendix 1 data '!J77+'3 months Appendix 1 data '!AK24</f>
        <v>0</v>
      </c>
      <c r="H26" s="25">
        <f>'3 months Appendix 1 data '!L24+'3 months Appendix 1 data '!L77+'3 months Appendix 1 data '!AM24</f>
        <v>0</v>
      </c>
      <c r="I26" s="25">
        <f>'3 months Appendix 1 data '!N24+'3 months Appendix 1 data '!N77+'3 months Appendix 1 data '!AO24</f>
        <v>0</v>
      </c>
      <c r="J26" s="25">
        <f>'3 months Appendix 1 data '!AQ24</f>
        <v>0</v>
      </c>
      <c r="K26" s="21">
        <f t="shared" si="0"/>
        <v>0</v>
      </c>
      <c r="L26" s="21">
        <f t="shared" si="0"/>
        <v>0</v>
      </c>
      <c r="M26" s="46">
        <f t="shared" si="1"/>
        <v>0</v>
      </c>
      <c r="N26" s="24">
        <v>0</v>
      </c>
    </row>
    <row r="27" spans="2:14" ht="15.5" x14ac:dyDescent="0.35">
      <c r="B27" s="36">
        <f t="shared" si="2"/>
        <v>21</v>
      </c>
      <c r="C27" s="43" t="s">
        <v>13</v>
      </c>
      <c r="D27" s="25">
        <f>'3 months Appendix 1 data '!D25</f>
        <v>1043397.735</v>
      </c>
      <c r="E27" s="25">
        <f>'3 months Appendix 1 data '!F25+'3 months Appendix 1 data '!F78+'3 months Appendix 1 data '!AG25</f>
        <v>42288.611999999994</v>
      </c>
      <c r="F27" s="25">
        <f>'3 months Appendix 1 data '!H25+'3 months Appendix 1 data '!H78+'3 months Appendix 1 data '!AH25</f>
        <v>22373.659</v>
      </c>
      <c r="G27" s="25">
        <f>'3 months Appendix 1 data '!J25+'3 months Appendix 1 data '!J78+'3 months Appendix 1 data '!AK25</f>
        <v>144411.60399999999</v>
      </c>
      <c r="H27" s="25">
        <f>'3 months Appendix 1 data '!L25+'3 months Appendix 1 data '!L78+'3 months Appendix 1 data '!AM25</f>
        <v>0</v>
      </c>
      <c r="I27" s="25">
        <f>'3 months Appendix 1 data '!N25+'3 months Appendix 1 data '!N78+'3 months Appendix 1 data '!AO25</f>
        <v>23571.992000000002</v>
      </c>
      <c r="J27" s="25">
        <f>'3 months Appendix 1 data '!AQ25</f>
        <v>953065.89899999998</v>
      </c>
      <c r="K27" s="21">
        <f t="shared" si="0"/>
        <v>0</v>
      </c>
      <c r="L27" s="21">
        <f t="shared" si="0"/>
        <v>2.1026718360905203</v>
      </c>
      <c r="M27" s="34">
        <f t="shared" si="1"/>
        <v>12.881822314187833</v>
      </c>
      <c r="N27" s="24">
        <v>7.8756650900857181</v>
      </c>
    </row>
    <row r="28" spans="2:14" ht="15.5" x14ac:dyDescent="0.35">
      <c r="B28" s="36">
        <f t="shared" si="2"/>
        <v>22</v>
      </c>
      <c r="C28" s="42" t="s">
        <v>50</v>
      </c>
      <c r="D28" s="25">
        <f>'3 months Appendix 1 data '!D26</f>
        <v>406065.83600000001</v>
      </c>
      <c r="E28" s="25">
        <f>'3 months Appendix 1 data '!F26+'3 months Appendix 1 data '!F79+'3 months Appendix 1 data '!AG26</f>
        <v>145355.98200000002</v>
      </c>
      <c r="F28" s="25">
        <f>'3 months Appendix 1 data '!H26+'3 months Appendix 1 data '!H79+'3 months Appendix 1 data '!AH26</f>
        <v>48284.286999999997</v>
      </c>
      <c r="G28" s="25">
        <f>'3 months Appendix 1 data '!J26+'3 months Appendix 1 data '!J79+'3 months Appendix 1 data '!AK26</f>
        <v>146510.40299999999</v>
      </c>
      <c r="H28" s="25">
        <f>'3 months Appendix 1 data '!L26+'3 months Appendix 1 data '!L79+'3 months Appendix 1 data '!AM26</f>
        <v>6723.1239999999998</v>
      </c>
      <c r="I28" s="25">
        <f>'3 months Appendix 1 data '!N26+'3 months Appendix 1 data '!N79+'3 months Appendix 1 data '!AO26</f>
        <v>0</v>
      </c>
      <c r="J28" s="25">
        <f>'3 months Appendix 1 data '!AQ26</f>
        <v>479085.07400000002</v>
      </c>
      <c r="K28" s="21">
        <f t="shared" si="0"/>
        <v>1.063249442506911</v>
      </c>
      <c r="L28" s="21">
        <f t="shared" si="0"/>
        <v>0</v>
      </c>
      <c r="M28" s="34">
        <f t="shared" si="1"/>
        <v>23.170345260806265</v>
      </c>
      <c r="N28" s="24">
        <v>28.82918712324798</v>
      </c>
    </row>
    <row r="29" spans="2:14" ht="15.5" x14ac:dyDescent="0.35">
      <c r="B29" s="36">
        <f t="shared" si="2"/>
        <v>23</v>
      </c>
      <c r="C29" s="42" t="s">
        <v>32</v>
      </c>
      <c r="D29" s="25">
        <f>'3 months Appendix 1 data '!D27</f>
        <v>339315.66399999999</v>
      </c>
      <c r="E29" s="25">
        <f>'3 months Appendix 1 data '!F27+'3 months Appendix 1 data '!F80+'3 months Appendix 1 data '!AG27</f>
        <v>102564.72099999999</v>
      </c>
      <c r="F29" s="25">
        <f>'3 months Appendix 1 data '!H27+'3 months Appendix 1 data '!H80+'3 months Appendix 1 data '!AH27</f>
        <v>118179.692</v>
      </c>
      <c r="G29" s="25">
        <f>'3 months Appendix 1 data '!J27+'3 months Appendix 1 data '!J80+'3 months Appendix 1 data '!AK27</f>
        <v>265975.51799999998</v>
      </c>
      <c r="H29" s="25">
        <f>'3 months Appendix 1 data '!L27+'3 months Appendix 1 data '!L80+'3 months Appendix 1 data '!AM27</f>
        <v>0</v>
      </c>
      <c r="I29" s="25">
        <f>'3 months Appendix 1 data '!N27+'3 months Appendix 1 data '!N80+'3 months Appendix 1 data '!AO27</f>
        <v>0</v>
      </c>
      <c r="J29" s="25">
        <f>'3 months Appendix 1 data '!AQ27</f>
        <v>376463.804</v>
      </c>
      <c r="K29" s="21">
        <f t="shared" si="0"/>
        <v>0</v>
      </c>
      <c r="L29" s="21">
        <f t="shared" si="0"/>
        <v>0</v>
      </c>
      <c r="M29" s="34">
        <f t="shared" si="1"/>
        <v>41.400877700322333</v>
      </c>
      <c r="N29" s="24">
        <v>48.343526599681766</v>
      </c>
    </row>
    <row r="30" spans="2:14" ht="15.5" x14ac:dyDescent="0.35">
      <c r="B30" s="36">
        <f t="shared" si="2"/>
        <v>24</v>
      </c>
      <c r="C30" s="42" t="s">
        <v>35</v>
      </c>
      <c r="D30" s="25">
        <f>'3 months Appendix 1 data '!D28</f>
        <v>1971849.031</v>
      </c>
      <c r="E30" s="25">
        <f>'3 months Appendix 1 data '!F28+'3 months Appendix 1 data '!F81+'3 months Appendix 1 data '!AG28</f>
        <v>900782.16200000001</v>
      </c>
      <c r="F30" s="25">
        <f>'3 months Appendix 1 data '!H28+'3 months Appendix 1 data '!H81+'3 months Appendix 1 data '!AH28</f>
        <v>-550920.91500000004</v>
      </c>
      <c r="G30" s="25">
        <f>'3 months Appendix 1 data '!J28+'3 months Appendix 1 data '!J81+'3 months Appendix 1 data '!AK28</f>
        <v>280652.67000000004</v>
      </c>
      <c r="H30" s="25">
        <f>'3 months Appendix 1 data '!L28+'3 months Appendix 1 data '!L81+'3 months Appendix 1 data '!AM28</f>
        <v>0</v>
      </c>
      <c r="I30" s="25">
        <f>'3 months Appendix 1 data '!N28+'3 months Appendix 1 data '!N81+'3 months Appendix 1 data '!AO28</f>
        <v>0</v>
      </c>
      <c r="J30" s="25">
        <f>'3 months Appendix 1 data '!AQ28</f>
        <v>2047151.916</v>
      </c>
      <c r="K30" s="21">
        <f t="shared" si="0"/>
        <v>0</v>
      </c>
      <c r="L30" s="21">
        <f t="shared" si="0"/>
        <v>0</v>
      </c>
      <c r="M30" s="34">
        <f t="shared" si="1"/>
        <v>12.056539096448022</v>
      </c>
      <c r="N30" s="24">
        <v>12.033986903947403</v>
      </c>
    </row>
    <row r="31" spans="2:14" ht="15.5" x14ac:dyDescent="0.35">
      <c r="B31" s="36">
        <f t="shared" si="2"/>
        <v>25</v>
      </c>
      <c r="C31" s="42" t="s">
        <v>58</v>
      </c>
      <c r="D31" s="25">
        <f>'3 months Appendix 1 data '!D29</f>
        <v>219014.58799999999</v>
      </c>
      <c r="E31" s="25">
        <f>'3 months Appendix 1 data '!F29+'3 months Appendix 1 data '!F82+'3 months Appendix 1 data '!AG29</f>
        <v>24465.143</v>
      </c>
      <c r="F31" s="25">
        <f>'3 months Appendix 1 data '!H29+'3 months Appendix 1 data '!H82+'3 months Appendix 1 data '!AH29</f>
        <v>51534.578999999998</v>
      </c>
      <c r="G31" s="25">
        <f>'3 months Appendix 1 data '!J29+'3 months Appendix 1 data '!J82+'3 months Appendix 1 data '!AK29</f>
        <v>64873.995999999999</v>
      </c>
      <c r="H31" s="25">
        <f>'3 months Appendix 1 data '!L29+'3 months Appendix 1 data '!L82+'3 months Appendix 1 data '!AM29</f>
        <v>590</v>
      </c>
      <c r="I31" s="25">
        <f>'3 months Appendix 1 data '!N29+'3 months Appendix 1 data '!N82+'3 months Appendix 1 data '!AO29</f>
        <v>200</v>
      </c>
      <c r="J31" s="25">
        <f>'3 months Appendix 1 data '!AQ29</f>
        <v>246488.09700000001</v>
      </c>
      <c r="K31" s="21">
        <f t="shared" si="0"/>
        <v>0.18901042576062432</v>
      </c>
      <c r="L31" s="21">
        <f t="shared" si="0"/>
        <v>6.4071330766313342E-2</v>
      </c>
      <c r="M31" s="34">
        <f t="shared" si="1"/>
        <v>20.782816279242439</v>
      </c>
      <c r="N31" s="24">
        <v>17.110395747457581</v>
      </c>
    </row>
    <row r="32" spans="2:14" ht="15.5" x14ac:dyDescent="0.35">
      <c r="B32" s="36">
        <f t="shared" si="2"/>
        <v>26</v>
      </c>
      <c r="C32" s="42" t="s">
        <v>42</v>
      </c>
      <c r="D32" s="25">
        <f>'3 months Appendix 1 data '!D30</f>
        <v>542628.348</v>
      </c>
      <c r="E32" s="25">
        <f>'3 months Appendix 1 data '!F30+'3 months Appendix 1 data '!F83+'3 months Appendix 1 data '!AG30</f>
        <v>197610.467</v>
      </c>
      <c r="F32" s="25">
        <f>'3 months Appendix 1 data '!H30+'3 months Appendix 1 data '!H83+'3 months Appendix 1 data '!AH30</f>
        <v>91855.383000000002</v>
      </c>
      <c r="G32" s="25">
        <f>'3 months Appendix 1 data '!J30+'3 months Appendix 1 data '!J83+'3 months Appendix 1 data '!AK30</f>
        <v>283851.527</v>
      </c>
      <c r="H32" s="25">
        <f>'3 months Appendix 1 data '!L30+'3 months Appendix 1 data '!L83+'3 months Appendix 1 data '!AM30</f>
        <v>0</v>
      </c>
      <c r="I32" s="25">
        <f>'3 months Appendix 1 data '!N30+'3 months Appendix 1 data '!N83+'3 months Appendix 1 data '!AO30</f>
        <v>1493.16</v>
      </c>
      <c r="J32" s="25">
        <f>'3 months Appendix 1 data '!AQ30</f>
        <v>574709.96499999997</v>
      </c>
      <c r="K32" s="21">
        <f t="shared" si="0"/>
        <v>0</v>
      </c>
      <c r="L32" s="21">
        <f t="shared" si="0"/>
        <v>0.17361222295905912</v>
      </c>
      <c r="M32" s="34">
        <f t="shared" si="1"/>
        <v>33.003894152531132</v>
      </c>
      <c r="N32" s="24">
        <v>21.209448506670565</v>
      </c>
    </row>
    <row r="33" spans="2:14" ht="15.5" x14ac:dyDescent="0.35">
      <c r="B33" s="36">
        <f t="shared" si="2"/>
        <v>27</v>
      </c>
      <c r="C33" s="42" t="s">
        <v>91</v>
      </c>
      <c r="D33" s="25">
        <f>'3 months Appendix 1 data '!D31</f>
        <v>1390579.16</v>
      </c>
      <c r="E33" s="25">
        <f>'3 months Appendix 1 data '!F31+'3 months Appendix 1 data '!F84+'3 months Appendix 1 data '!AG31</f>
        <v>192282.652</v>
      </c>
      <c r="F33" s="25">
        <f>'3 months Appendix 1 data '!H31+'3 months Appendix 1 data '!H84+'3 months Appendix 1 data '!AH31</f>
        <v>41538.325000000004</v>
      </c>
      <c r="G33" s="25">
        <f>'3 months Appendix 1 data '!J31+'3 months Appendix 1 data '!J84+'3 months Appendix 1 data '!AK31</f>
        <v>62916.661</v>
      </c>
      <c r="H33" s="25">
        <f>'3 months Appendix 1 data '!L31+'3 months Appendix 1 data '!L84+'3 months Appendix 1 data '!AM31</f>
        <v>3322.3109999999997</v>
      </c>
      <c r="I33" s="25">
        <f>'3 months Appendix 1 data '!N31+'3 months Appendix 1 data '!N84+'3 months Appendix 1 data '!AO31</f>
        <v>113312.63399999999</v>
      </c>
      <c r="J33" s="25">
        <f>'3 months Appendix 1 data '!AQ31</f>
        <v>1478700.442</v>
      </c>
      <c r="K33" s="21">
        <f t="shared" si="0"/>
        <v>0.20035018222995735</v>
      </c>
      <c r="L33" s="21">
        <f t="shared" si="0"/>
        <v>6.8332575941434923</v>
      </c>
      <c r="M33" s="34">
        <f t="shared" si="1"/>
        <v>3.7941554829305417</v>
      </c>
      <c r="N33" s="24">
        <v>6.6824668064194919</v>
      </c>
    </row>
    <row r="34" spans="2:14" ht="15.5" x14ac:dyDescent="0.35">
      <c r="B34" s="36">
        <f t="shared" si="2"/>
        <v>28</v>
      </c>
      <c r="C34" s="42" t="s">
        <v>47</v>
      </c>
      <c r="D34" s="25">
        <f>'3 months Appendix 1 data '!D32</f>
        <v>588912.18599999999</v>
      </c>
      <c r="E34" s="25">
        <f>'3 months Appendix 1 data '!F32+'3 months Appendix 1 data '!F85+'3 months Appendix 1 data '!AG32</f>
        <v>17327.805</v>
      </c>
      <c r="F34" s="25">
        <f>'3 months Appendix 1 data '!H32+'3 months Appendix 1 data '!H85+'3 months Appendix 1 data '!AH32</f>
        <v>61786.733</v>
      </c>
      <c r="G34" s="25">
        <f>'3 months Appendix 1 data '!J32+'3 months Appendix 1 data '!J85+'3 months Appendix 1 data '!AK32</f>
        <v>95603.831999999995</v>
      </c>
      <c r="H34" s="25">
        <f>'3 months Appendix 1 data '!L32+'3 months Appendix 1 data '!L85+'3 months Appendix 1 data '!AM32</f>
        <v>50</v>
      </c>
      <c r="I34" s="25">
        <f>'3 months Appendix 1 data '!N32+'3 months Appendix 1 data '!N85+'3 months Appendix 1 data '!AO32</f>
        <v>1.0009999999999999</v>
      </c>
      <c r="J34" s="25">
        <f>'3 months Appendix 1 data '!AQ32</f>
        <v>604743.37600000005</v>
      </c>
      <c r="K34" s="21">
        <f t="shared" si="0"/>
        <v>7.1387960959220552E-3</v>
      </c>
      <c r="L34" s="21">
        <f t="shared" si="0"/>
        <v>1.4291869784035954E-4</v>
      </c>
      <c r="M34" s="34">
        <f t="shared" si="1"/>
        <v>13.649925252735763</v>
      </c>
      <c r="N34" s="24">
        <v>12.782200364715962</v>
      </c>
    </row>
    <row r="35" spans="2:14" ht="15.5" x14ac:dyDescent="0.35">
      <c r="B35" s="36">
        <f t="shared" si="2"/>
        <v>29</v>
      </c>
      <c r="C35" s="42" t="s">
        <v>55</v>
      </c>
      <c r="D35" s="25">
        <f>'3 months Appendix 1 data '!D33</f>
        <v>326085.88799999998</v>
      </c>
      <c r="E35" s="25">
        <f>'3 months Appendix 1 data '!F33+'3 months Appendix 1 data '!F86+'3 months Appendix 1 data '!AG33</f>
        <v>42266.537000000004</v>
      </c>
      <c r="F35" s="25">
        <f>'3 months Appendix 1 data '!H33+'3 months Appendix 1 data '!H86+'3 months Appendix 1 data '!AH33</f>
        <v>-623.20099999999911</v>
      </c>
      <c r="G35" s="25">
        <f>'3 months Appendix 1 data '!J33+'3 months Appendix 1 data '!J86+'3 months Appendix 1 data '!AK33</f>
        <v>28157.442999999999</v>
      </c>
      <c r="H35" s="25">
        <f>'3 months Appendix 1 data '!L33+'3 months Appendix 1 data '!L86+'3 months Appendix 1 data '!AM33</f>
        <v>762</v>
      </c>
      <c r="I35" s="25">
        <f>'3 months Appendix 1 data '!N33+'3 months Appendix 1 data '!N86+'3 months Appendix 1 data '!AO33</f>
        <v>600</v>
      </c>
      <c r="J35" s="25">
        <f>'3 months Appendix 1 data '!AQ33</f>
        <v>343380.78100000002</v>
      </c>
      <c r="K35" s="21">
        <f t="shared" si="0"/>
        <v>0.20434420548913371</v>
      </c>
      <c r="L35" s="21">
        <f t="shared" si="0"/>
        <v>0.1609009492040423</v>
      </c>
      <c r="M35" s="34">
        <f t="shared" si="1"/>
        <v>7.5509321764311936</v>
      </c>
      <c r="N35" s="24">
        <v>9.6761006239603962</v>
      </c>
    </row>
    <row r="36" spans="2:14" ht="15.5" x14ac:dyDescent="0.35">
      <c r="B36" s="36">
        <f t="shared" si="2"/>
        <v>30</v>
      </c>
      <c r="C36" s="42" t="s">
        <v>46</v>
      </c>
      <c r="D36" s="25">
        <f>'3 months Appendix 1 data '!D34</f>
        <v>1075875.7339999999</v>
      </c>
      <c r="E36" s="25">
        <f>'3 months Appendix 1 data '!F34+'3 months Appendix 1 data '!F87+'3 months Appendix 1 data '!AG34</f>
        <v>123110.57199999999</v>
      </c>
      <c r="F36" s="25">
        <f>'3 months Appendix 1 data '!H34+'3 months Appendix 1 data '!H87+'3 months Appendix 1 data '!AH34</f>
        <v>49188.926999999996</v>
      </c>
      <c r="G36" s="25">
        <f>'3 months Appendix 1 data '!J34+'3 months Appendix 1 data '!J87+'3 months Appendix 1 data '!AK34</f>
        <v>90495.227999999988</v>
      </c>
      <c r="H36" s="25">
        <f>'3 months Appendix 1 data '!L34+'3 months Appendix 1 data '!L87+'3 months Appendix 1 data '!AM34</f>
        <v>0</v>
      </c>
      <c r="I36" s="25">
        <f>'3 months Appendix 1 data '!N34+'3 months Appendix 1 data '!N87+'3 months Appendix 1 data '!AO34</f>
        <v>50010.53</v>
      </c>
      <c r="J36" s="25">
        <f>'3 months Appendix 1 data '!AQ34</f>
        <v>1147635.56</v>
      </c>
      <c r="K36" s="21">
        <f t="shared" si="0"/>
        <v>0</v>
      </c>
      <c r="L36" s="21">
        <f t="shared" si="0"/>
        <v>3.8823791536822672</v>
      </c>
      <c r="M36" s="34">
        <f t="shared" si="1"/>
        <v>7.0252562149396081</v>
      </c>
      <c r="N36" s="24">
        <v>8.5102677604061938</v>
      </c>
    </row>
    <row r="37" spans="2:14" ht="15.5" x14ac:dyDescent="0.35">
      <c r="B37" s="36">
        <f t="shared" si="2"/>
        <v>31</v>
      </c>
      <c r="C37" s="42" t="s">
        <v>93</v>
      </c>
      <c r="D37" s="25">
        <f>'3 months Appendix 1 data '!D35</f>
        <v>0</v>
      </c>
      <c r="E37" s="25">
        <f>'3 months Appendix 1 data '!F35+'3 months Appendix 1 data '!F88+'3 months Appendix 1 data '!AG35</f>
        <v>0</v>
      </c>
      <c r="F37" s="25">
        <f>'3 months Appendix 1 data '!H35+'3 months Appendix 1 data '!H88+'3 months Appendix 1 data '!AH35</f>
        <v>0</v>
      </c>
      <c r="G37" s="25">
        <f>'3 months Appendix 1 data '!J35+'3 months Appendix 1 data '!J88+'3 months Appendix 1 data '!AK35</f>
        <v>0</v>
      </c>
      <c r="H37" s="25">
        <f>'3 months Appendix 1 data '!L35+'3 months Appendix 1 data '!L88+'3 months Appendix 1 data '!AM35</f>
        <v>0</v>
      </c>
      <c r="I37" s="25">
        <f>'3 months Appendix 1 data '!N35+'3 months Appendix 1 data '!N88+'3 months Appendix 1 data '!AO35</f>
        <v>0</v>
      </c>
      <c r="J37" s="25">
        <f>'3 months Appendix 1 data '!AQ35</f>
        <v>0</v>
      </c>
      <c r="K37" s="21">
        <f t="shared" si="0"/>
        <v>0</v>
      </c>
      <c r="L37" s="21">
        <f t="shared" si="0"/>
        <v>0</v>
      </c>
      <c r="M37" s="46">
        <f t="shared" si="1"/>
        <v>0</v>
      </c>
      <c r="N37" s="24">
        <v>0</v>
      </c>
    </row>
    <row r="38" spans="2:14" ht="15.5" x14ac:dyDescent="0.35">
      <c r="B38" s="36">
        <f t="shared" si="2"/>
        <v>32</v>
      </c>
      <c r="C38" s="42" t="s">
        <v>14</v>
      </c>
      <c r="D38" s="25">
        <f>'3 months Appendix 1 data '!D36</f>
        <v>120274.03599999999</v>
      </c>
      <c r="E38" s="25">
        <f>'3 months Appendix 1 data '!F36+'3 months Appendix 1 data '!F89+'3 months Appendix 1 data '!AG36</f>
        <v>47608.486000000004</v>
      </c>
      <c r="F38" s="25">
        <f>'3 months Appendix 1 data '!H36+'3 months Appendix 1 data '!H89+'3 months Appendix 1 data '!AH36</f>
        <v>0</v>
      </c>
      <c r="G38" s="25">
        <f>'3 months Appendix 1 data '!J36+'3 months Appendix 1 data '!J89+'3 months Appendix 1 data '!AK36</f>
        <v>69074.824999999997</v>
      </c>
      <c r="H38" s="25">
        <f>'3 months Appendix 1 data '!L36+'3 months Appendix 1 data '!L89+'3 months Appendix 1 data '!AM36</f>
        <v>0</v>
      </c>
      <c r="I38" s="25">
        <f>'3 months Appendix 1 data '!N36+'3 months Appendix 1 data '!N89+'3 months Appendix 1 data '!AO36</f>
        <v>4409.6350000000002</v>
      </c>
      <c r="J38" s="25">
        <f>'3 months Appendix 1 data '!AQ36</f>
        <v>94398.062000000005</v>
      </c>
      <c r="K38" s="21">
        <f t="shared" si="0"/>
        <v>0</v>
      </c>
      <c r="L38" s="21">
        <f t="shared" si="0"/>
        <v>2.6266194642942047</v>
      </c>
      <c r="M38" s="34">
        <f t="shared" si="1"/>
        <v>41.144738700077426</v>
      </c>
      <c r="N38" s="24">
        <v>33.203559949178874</v>
      </c>
    </row>
    <row r="39" spans="2:14" ht="15.5" x14ac:dyDescent="0.35">
      <c r="B39" s="36">
        <f t="shared" si="2"/>
        <v>33</v>
      </c>
      <c r="C39" s="42" t="s">
        <v>53</v>
      </c>
      <c r="D39" s="25">
        <f>'3 months Appendix 1 data '!D37</f>
        <v>343883.44099999999</v>
      </c>
      <c r="E39" s="25">
        <f>'3 months Appendix 1 data '!F37+'3 months Appendix 1 data '!F90+'3 months Appendix 1 data '!AG37</f>
        <v>7763.378999999999</v>
      </c>
      <c r="F39" s="25">
        <f>'3 months Appendix 1 data '!H37+'3 months Appendix 1 data '!H90+'3 months Appendix 1 data '!AH37</f>
        <v>9619.2150000000001</v>
      </c>
      <c r="G39" s="25">
        <f>'3 months Appendix 1 data '!J37+'3 months Appendix 1 data '!J90+'3 months Appendix 1 data '!AK37</f>
        <v>28393.670999999998</v>
      </c>
      <c r="H39" s="25">
        <f>'3 months Appendix 1 data '!L37+'3 months Appendix 1 data '!L90+'3 months Appendix 1 data '!AM37</f>
        <v>0</v>
      </c>
      <c r="I39" s="25">
        <f>'3 months Appendix 1 data '!N37+'3 months Appendix 1 data '!N90+'3 months Appendix 1 data '!AO37</f>
        <v>12691.679</v>
      </c>
      <c r="J39" s="25">
        <f>'3 months Appendix 1 data '!AQ37</f>
        <v>323721.65100000001</v>
      </c>
      <c r="K39" s="21">
        <f t="shared" si="0"/>
        <v>0</v>
      </c>
      <c r="L39" s="21">
        <f t="shared" si="0"/>
        <v>3.4790119063531897</v>
      </c>
      <c r="M39" s="34">
        <f t="shared" si="1"/>
        <v>7.7832034259671463</v>
      </c>
      <c r="N39" s="24">
        <v>1.5460428913345818</v>
      </c>
    </row>
    <row r="40" spans="2:14" ht="15.5" x14ac:dyDescent="0.35">
      <c r="B40" s="36">
        <f t="shared" si="2"/>
        <v>34</v>
      </c>
      <c r="C40" s="42" t="s">
        <v>36</v>
      </c>
      <c r="D40" s="25">
        <f>'3 months Appendix 1 data '!D38</f>
        <v>463833.658</v>
      </c>
      <c r="E40" s="25">
        <f>'3 months Appendix 1 data '!F38+'3 months Appendix 1 data '!F91+'3 months Appendix 1 data '!AG38</f>
        <v>4383.8829999999998</v>
      </c>
      <c r="F40" s="25">
        <f>'3 months Appendix 1 data '!H38+'3 months Appendix 1 data '!H91+'3 months Appendix 1 data '!AH38</f>
        <v>9222.5040000000008</v>
      </c>
      <c r="G40" s="25">
        <f>'3 months Appendix 1 data '!J38+'3 months Appendix 1 data '!J91+'3 months Appendix 1 data '!AK38</f>
        <v>16000.771000000001</v>
      </c>
      <c r="H40" s="25">
        <f>'3 months Appendix 1 data '!L38+'3 months Appendix 1 data '!L91+'3 months Appendix 1 data '!AM38</f>
        <v>0</v>
      </c>
      <c r="I40" s="25">
        <f>'3 months Appendix 1 data '!N38+'3 months Appendix 1 data '!N91+'3 months Appendix 1 data '!AO38</f>
        <v>0</v>
      </c>
      <c r="J40" s="25">
        <f>'3 months Appendix 1 data '!AQ38</f>
        <v>467200.51699999999</v>
      </c>
      <c r="K40" s="21">
        <f t="shared" si="0"/>
        <v>0</v>
      </c>
      <c r="L40" s="21">
        <f t="shared" si="0"/>
        <v>0</v>
      </c>
      <c r="M40" s="34">
        <f t="shared" si="1"/>
        <v>3.3114090126349165</v>
      </c>
      <c r="N40" s="24">
        <v>3.0050789948528838</v>
      </c>
    </row>
    <row r="41" spans="2:14" ht="15.5" x14ac:dyDescent="0.35">
      <c r="B41" s="36">
        <f t="shared" si="2"/>
        <v>35</v>
      </c>
      <c r="C41" s="43" t="s">
        <v>15</v>
      </c>
      <c r="D41" s="25">
        <f>'3 months Appendix 1 data '!D39</f>
        <v>1319831.0649999999</v>
      </c>
      <c r="E41" s="25">
        <f>'3 months Appendix 1 data '!F39+'3 months Appendix 1 data '!F92+'3 months Appendix 1 data '!AG39</f>
        <v>43160.603000000003</v>
      </c>
      <c r="F41" s="25">
        <f>'3 months Appendix 1 data '!H39+'3 months Appendix 1 data '!H92+'3 months Appendix 1 data '!AH39</f>
        <v>127208.558</v>
      </c>
      <c r="G41" s="25">
        <f>'3 months Appendix 1 data '!J39+'3 months Appendix 1 data '!J92+'3 months Appendix 1 data '!AK39</f>
        <v>54994.756999999998</v>
      </c>
      <c r="H41" s="25">
        <f>'3 months Appendix 1 data '!L39+'3 months Appendix 1 data '!L92+'3 months Appendix 1 data '!AM39</f>
        <v>1838.5150000000001</v>
      </c>
      <c r="I41" s="25">
        <f>'3 months Appendix 1 data '!N39+'3 months Appendix 1 data '!N92+'3 months Appendix 1 data '!AO39</f>
        <v>35001.224000000002</v>
      </c>
      <c r="J41" s="25">
        <f>'3 months Appendix 1 data '!AQ39</f>
        <v>1338965.5660000001</v>
      </c>
      <c r="K41" s="21">
        <f t="shared" si="0"/>
        <v>0.12849559130086199</v>
      </c>
      <c r="L41" s="21">
        <f t="shared" si="0"/>
        <v>2.4462693935779267</v>
      </c>
      <c r="M41" s="46">
        <f t="shared" si="1"/>
        <v>3.8436367498563886</v>
      </c>
      <c r="N41" s="24">
        <v>17.704086671928664</v>
      </c>
    </row>
    <row r="42" spans="2:14" ht="15.5" x14ac:dyDescent="0.35">
      <c r="B42" s="36">
        <f t="shared" si="2"/>
        <v>36</v>
      </c>
      <c r="C42" s="43" t="s">
        <v>54</v>
      </c>
      <c r="D42" s="25">
        <f>'3 months Appendix 1 data '!D40</f>
        <v>565392.22600000002</v>
      </c>
      <c r="E42" s="25">
        <f>'3 months Appendix 1 data '!F40+'3 months Appendix 1 data '!F93+'3 months Appendix 1 data '!AG40</f>
        <v>198290.476</v>
      </c>
      <c r="F42" s="25">
        <f>'3 months Appendix 1 data '!H40+'3 months Appendix 1 data '!H93+'3 months Appendix 1 data '!AH40</f>
        <v>-78965.53</v>
      </c>
      <c r="G42" s="25">
        <f>'3 months Appendix 1 data '!J40+'3 months Appendix 1 data '!J93+'3 months Appendix 1 data '!AK40</f>
        <v>164479.95799999998</v>
      </c>
      <c r="H42" s="25">
        <f>'3 months Appendix 1 data '!L40+'3 months Appendix 1 data '!L93+'3 months Appendix 1 data '!AM40</f>
        <v>0</v>
      </c>
      <c r="I42" s="25">
        <f>'3 months Appendix 1 data '!N40+'3 months Appendix 1 data '!N93+'3 months Appendix 1 data '!AO40</f>
        <v>0</v>
      </c>
      <c r="J42" s="25">
        <f>'3 months Appendix 1 data '!AQ40</f>
        <v>715748.89399999997</v>
      </c>
      <c r="K42" s="21">
        <f t="shared" si="0"/>
        <v>0</v>
      </c>
      <c r="L42" s="21">
        <f t="shared" si="0"/>
        <v>0</v>
      </c>
      <c r="M42" s="46">
        <f t="shared" si="1"/>
        <v>18.686044842347428</v>
      </c>
      <c r="N42" s="24">
        <v>13.676333692418666</v>
      </c>
    </row>
    <row r="43" spans="2:14" ht="15.5" x14ac:dyDescent="0.35">
      <c r="B43" s="36">
        <f t="shared" si="2"/>
        <v>37</v>
      </c>
      <c r="C43" s="43" t="s">
        <v>96</v>
      </c>
      <c r="D43" s="25">
        <f>'3 months Appendix 1 data '!D41</f>
        <v>738836.39</v>
      </c>
      <c r="E43" s="25">
        <f>'3 months Appendix 1 data '!F41+'3 months Appendix 1 data '!F94+'3 months Appendix 1 data '!AG41</f>
        <v>36356.576000000001</v>
      </c>
      <c r="F43" s="25">
        <f>'3 months Appendix 1 data '!H41+'3 months Appendix 1 data '!H94+'3 months Appendix 1 data '!AH41</f>
        <v>0</v>
      </c>
      <c r="G43" s="25">
        <f>'3 months Appendix 1 data '!J41+'3 months Appendix 1 data '!J94+'3 months Appendix 1 data '!AK41</f>
        <v>34806.713000000003</v>
      </c>
      <c r="H43" s="25">
        <f>'3 months Appendix 1 data '!L41+'3 months Appendix 1 data '!L94+'3 months Appendix 1 data '!AM41</f>
        <v>400.23</v>
      </c>
      <c r="I43" s="25">
        <f>'3 months Appendix 1 data '!N41+'3 months Appendix 1 data '!N94+'3 months Appendix 1 data '!AO41</f>
        <v>0</v>
      </c>
      <c r="J43" s="25">
        <f>'3 months Appendix 1 data '!AQ41</f>
        <v>739986.02300000004</v>
      </c>
      <c r="K43" s="21">
        <f t="shared" si="0"/>
        <v>5.1629725443096963E-2</v>
      </c>
      <c r="L43" s="21">
        <f t="shared" si="0"/>
        <v>0</v>
      </c>
      <c r="M43" s="46">
        <f t="shared" si="1"/>
        <v>4.4900707987074284</v>
      </c>
      <c r="N43" s="24">
        <v>1.823444555868136</v>
      </c>
    </row>
    <row r="44" spans="2:14" ht="16" thickBot="1" x14ac:dyDescent="0.4">
      <c r="B44" s="37"/>
      <c r="C44" s="103" t="s">
        <v>12</v>
      </c>
      <c r="D44" s="104">
        <f t="shared" ref="D44:J44" si="3">SUM(D7:D43)</f>
        <v>31917484.439000007</v>
      </c>
      <c r="E44" s="105">
        <f t="shared" si="3"/>
        <v>4085082.6580000003</v>
      </c>
      <c r="F44" s="105">
        <f t="shared" si="3"/>
        <v>1381875.1619999995</v>
      </c>
      <c r="G44" s="105">
        <f t="shared" si="3"/>
        <v>4860338.0980000012</v>
      </c>
      <c r="H44" s="105">
        <f t="shared" si="3"/>
        <v>29315.766</v>
      </c>
      <c r="I44" s="105">
        <f t="shared" si="3"/>
        <v>448223.88199999993</v>
      </c>
      <c r="J44" s="105">
        <f t="shared" si="3"/>
        <v>33177076.115000002</v>
      </c>
      <c r="K44" s="106">
        <f t="shared" ref="K44" si="4">IFERROR((H44/SUM($G44:$J44))*100,0)</f>
        <v>7.6115282666052886E-2</v>
      </c>
      <c r="L44" s="107">
        <f t="shared" ref="L44" si="5">IFERROR((I44/SUM($G44:$J44))*100,0)</f>
        <v>1.1637658547317347</v>
      </c>
      <c r="M44" s="107">
        <f>IFERROR((G44/SUM($G44:$J44))*100,0)</f>
        <v>12.619353292076896</v>
      </c>
      <c r="N44" s="108">
        <v>12.438898178623454</v>
      </c>
    </row>
    <row r="45" spans="2:14" x14ac:dyDescent="0.35">
      <c r="B45" s="183" t="s">
        <v>269</v>
      </c>
      <c r="C45" s="183"/>
      <c r="D45" s="183"/>
      <c r="E45" s="183"/>
      <c r="F45" s="183"/>
      <c r="G45" s="183"/>
      <c r="H45" s="183"/>
      <c r="I45" s="183"/>
      <c r="J45" s="198" t="s">
        <v>100</v>
      </c>
      <c r="K45" s="198"/>
      <c r="L45" s="198"/>
      <c r="M45" s="198"/>
      <c r="N45" s="198"/>
    </row>
    <row r="46" spans="2:14" x14ac:dyDescent="0.35">
      <c r="E46" s="19"/>
      <c r="F46" s="19"/>
      <c r="G46" s="19"/>
      <c r="H46" s="19"/>
    </row>
    <row r="47" spans="2:14" x14ac:dyDescent="0.35">
      <c r="D47" s="19"/>
      <c r="E47" s="19"/>
      <c r="F47" s="19"/>
      <c r="G47" s="19"/>
      <c r="H47" s="19"/>
    </row>
    <row r="48" spans="2:14" x14ac:dyDescent="0.35">
      <c r="D48" s="19"/>
      <c r="E48" s="19"/>
      <c r="F48" s="19"/>
      <c r="G48" s="19"/>
      <c r="H48" s="19"/>
      <c r="I48" s="19"/>
      <c r="J48" s="19"/>
    </row>
  </sheetData>
  <sheetProtection algorithmName="SHA-512" hashValue="iCREa0NjmNKDU/E0rfYaxXUewTdwKmkn+d0T9ojSf9VUmcPAO+ySsWI5u4JhIIWkLz6w4IUXw07v0baI7wrFHg==" saltValue="C98+oIfew/mhs0W1h4jjjQ==" spinCount="100000" sheet="1" objects="1" scenarios="1"/>
  <mergeCells count="15">
    <mergeCell ref="B45:I45"/>
    <mergeCell ref="J45:N45"/>
    <mergeCell ref="K4:K5"/>
    <mergeCell ref="L4:L5"/>
    <mergeCell ref="M4:N4"/>
    <mergeCell ref="B3:N3"/>
    <mergeCell ref="B4:B6"/>
    <mergeCell ref="C4:C6"/>
    <mergeCell ref="D4:D5"/>
    <mergeCell ref="E4:E5"/>
    <mergeCell ref="F4:F5"/>
    <mergeCell ref="G4:G5"/>
    <mergeCell ref="H4:H5"/>
    <mergeCell ref="I4:I5"/>
    <mergeCell ref="J4:J5"/>
  </mergeCells>
  <pageMargins left="0.7" right="0.7" top="0.75" bottom="0.75" header="0.3" footer="0.3"/>
  <pageSetup orientation="portrait" r:id="rId1"/>
  <headerFooter>
    <oddHeader>&amp;L&amp;"arial"&amp;14&amp;K000000&amp;BClassification:&amp;B &amp;KFF0000&amp;BRestricted&amp;K000000&amp;B
This file contains %%POLICY%% data with breach. Please handle with care.</oddHeader>
    <evenHeader>&amp;L&amp;"arial"&amp;14&amp;K000000&amp;BClassification:&amp;B &amp;KFF0000&amp;BRestricted&amp;K000000&amp;B
This file contains %%POLICY%% data with breach. Please handle with care.</evenHeader>
    <firstHeader>&amp;L&amp;"arial"&amp;14&amp;K000000&amp;BClassification:&amp;B &amp;KFF0000&amp;BRestricted&amp;K000000&amp;B
This file contains %%POLICY%% data with breach. Please handle with care.</first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712EB-AD70-40F5-A12F-8650311264E2}">
  <dimension ref="A1:AT90"/>
  <sheetViews>
    <sheetView zoomScale="40" zoomScaleNormal="40" workbookViewId="0">
      <selection activeCell="H39" sqref="H39"/>
    </sheetView>
  </sheetViews>
  <sheetFormatPr defaultRowHeight="14.5" x14ac:dyDescent="0.35"/>
  <cols>
    <col min="1" max="1" width="5.81640625" bestFit="1" customWidth="1"/>
    <col min="2" max="2" width="38.7265625" bestFit="1" customWidth="1"/>
    <col min="3" max="3" width="12.81640625" bestFit="1" customWidth="1"/>
    <col min="4" max="4" width="16.81640625" bestFit="1" customWidth="1"/>
    <col min="5" max="5" width="12.7265625" bestFit="1" customWidth="1"/>
    <col min="6" max="6" width="15.1796875" bestFit="1" customWidth="1"/>
    <col min="7" max="7" width="11.1796875" bestFit="1" customWidth="1"/>
    <col min="8" max="8" width="15.1796875" bestFit="1" customWidth="1"/>
    <col min="9" max="9" width="12.7265625" bestFit="1" customWidth="1"/>
    <col min="10" max="10" width="15.26953125" bestFit="1" customWidth="1"/>
    <col min="11" max="11" width="9.54296875" bestFit="1" customWidth="1"/>
    <col min="12" max="12" width="11.26953125" bestFit="1" customWidth="1"/>
    <col min="13" max="13" width="9.7265625" bestFit="1" customWidth="1"/>
    <col min="14" max="14" width="12.81640625" bestFit="1" customWidth="1"/>
    <col min="15" max="15" width="12.54296875" bestFit="1" customWidth="1"/>
    <col min="16" max="16" width="16.7265625" bestFit="1" customWidth="1"/>
    <col min="17" max="17" width="8.1796875" bestFit="1" customWidth="1"/>
    <col min="18" max="18" width="8.26953125" bestFit="1" customWidth="1"/>
    <col min="19" max="19" width="6.81640625" bestFit="1" customWidth="1"/>
    <col min="20" max="20" width="8.1796875" bestFit="1" customWidth="1"/>
    <col min="21" max="26" width="3.26953125" customWidth="1"/>
    <col min="27" max="27" width="5.81640625" bestFit="1" customWidth="1"/>
    <col min="28" max="28" width="38.7265625" bestFit="1" customWidth="1"/>
    <col min="29" max="29" width="12.81640625" bestFit="1" customWidth="1"/>
    <col min="30" max="30" width="16.81640625" bestFit="1" customWidth="1"/>
    <col min="31" max="31" width="12.7265625" bestFit="1" customWidth="1"/>
    <col min="32" max="32" width="15.1796875" bestFit="1" customWidth="1"/>
    <col min="33" max="33" width="11.1796875" bestFit="1" customWidth="1"/>
    <col min="34" max="34" width="15.1796875" bestFit="1" customWidth="1"/>
    <col min="35" max="35" width="12.7265625" bestFit="1" customWidth="1"/>
    <col min="36" max="36" width="15.26953125" bestFit="1" customWidth="1"/>
    <col min="37" max="37" width="9.54296875" bestFit="1" customWidth="1"/>
    <col min="38" max="38" width="11.26953125" bestFit="1" customWidth="1"/>
    <col min="39" max="39" width="9.7265625" bestFit="1" customWidth="1"/>
    <col min="40" max="40" width="12.81640625" bestFit="1" customWidth="1"/>
    <col min="41" max="41" width="12.54296875" bestFit="1" customWidth="1"/>
    <col min="42" max="42" width="16.7265625" bestFit="1" customWidth="1"/>
    <col min="43" max="43" width="8.1796875" bestFit="1" customWidth="1"/>
    <col min="44" max="44" width="8.26953125" bestFit="1" customWidth="1"/>
    <col min="45" max="45" width="6.81640625" bestFit="1" customWidth="1"/>
    <col min="46" max="46" width="8.1796875" bestFit="1" customWidth="1"/>
  </cols>
  <sheetData>
    <row r="1" spans="1:46" ht="15" thickBot="1" x14ac:dyDescent="0.4"/>
    <row r="2" spans="1:46" ht="24" customHeight="1" thickBot="1" x14ac:dyDescent="0.4">
      <c r="A2" s="199" t="s">
        <v>164</v>
      </c>
      <c r="B2" s="199"/>
      <c r="C2" s="199"/>
      <c r="D2" s="199"/>
      <c r="E2" s="199"/>
      <c r="F2" s="199"/>
      <c r="G2" s="199"/>
      <c r="H2" s="199"/>
      <c r="I2" s="199"/>
      <c r="J2" s="199"/>
      <c r="K2" s="199"/>
      <c r="L2" s="199"/>
      <c r="M2" s="199"/>
      <c r="N2" s="199"/>
      <c r="O2" s="199"/>
      <c r="P2" s="199"/>
      <c r="Q2" s="199"/>
      <c r="R2" s="199"/>
      <c r="S2" s="199"/>
      <c r="T2" s="199"/>
      <c r="AA2" s="199" t="s">
        <v>166</v>
      </c>
      <c r="AB2" s="199"/>
      <c r="AC2" s="199"/>
      <c r="AD2" s="199"/>
      <c r="AE2" s="199"/>
      <c r="AF2" s="199"/>
      <c r="AG2" s="199"/>
      <c r="AH2" s="199"/>
      <c r="AI2" s="199"/>
      <c r="AJ2" s="199"/>
      <c r="AK2" s="199"/>
      <c r="AL2" s="199"/>
      <c r="AM2" s="199"/>
      <c r="AN2" s="199"/>
      <c r="AO2" s="199"/>
      <c r="AP2" s="199"/>
      <c r="AQ2" s="199"/>
      <c r="AR2" s="199"/>
      <c r="AS2" s="199"/>
      <c r="AT2" s="199"/>
    </row>
    <row r="3" spans="1:46" ht="116.25" customHeight="1" thickBot="1" x14ac:dyDescent="0.4">
      <c r="A3" s="171" t="s">
        <v>7</v>
      </c>
      <c r="B3" s="172" t="s">
        <v>8</v>
      </c>
      <c r="C3" s="173" t="s">
        <v>106</v>
      </c>
      <c r="D3" s="173"/>
      <c r="E3" s="173" t="s">
        <v>107</v>
      </c>
      <c r="F3" s="173"/>
      <c r="G3" s="173" t="s">
        <v>108</v>
      </c>
      <c r="H3" s="173"/>
      <c r="I3" s="173" t="s">
        <v>161</v>
      </c>
      <c r="J3" s="173"/>
      <c r="K3" s="173" t="s">
        <v>110</v>
      </c>
      <c r="L3" s="173"/>
      <c r="M3" s="173" t="s">
        <v>111</v>
      </c>
      <c r="N3" s="173"/>
      <c r="O3" s="173" t="s">
        <v>112</v>
      </c>
      <c r="P3" s="173"/>
      <c r="Q3" s="122" t="s">
        <v>113</v>
      </c>
      <c r="R3" s="122" t="s">
        <v>114</v>
      </c>
      <c r="S3" s="123" t="s">
        <v>162</v>
      </c>
      <c r="T3" s="141" t="s">
        <v>163</v>
      </c>
      <c r="AA3" s="171" t="s">
        <v>7</v>
      </c>
      <c r="AB3" s="172" t="s">
        <v>8</v>
      </c>
      <c r="AC3" s="173" t="s">
        <v>106</v>
      </c>
      <c r="AD3" s="173"/>
      <c r="AE3" s="173" t="s">
        <v>107</v>
      </c>
      <c r="AF3" s="173"/>
      <c r="AG3" s="173" t="s">
        <v>108</v>
      </c>
      <c r="AH3" s="173"/>
      <c r="AI3" s="173" t="s">
        <v>161</v>
      </c>
      <c r="AJ3" s="173"/>
      <c r="AK3" s="173" t="s">
        <v>110</v>
      </c>
      <c r="AL3" s="173"/>
      <c r="AM3" s="173" t="s">
        <v>111</v>
      </c>
      <c r="AN3" s="173"/>
      <c r="AO3" s="173" t="s">
        <v>112</v>
      </c>
      <c r="AP3" s="173"/>
      <c r="AQ3" s="122" t="s">
        <v>113</v>
      </c>
      <c r="AR3" s="122" t="s">
        <v>114</v>
      </c>
      <c r="AS3" s="123" t="s">
        <v>162</v>
      </c>
      <c r="AT3" s="141" t="s">
        <v>163</v>
      </c>
    </row>
    <row r="4" spans="1:46" ht="31.5" customHeight="1" x14ac:dyDescent="0.35">
      <c r="A4" s="171"/>
      <c r="B4" s="172"/>
      <c r="C4" s="125" t="s">
        <v>74</v>
      </c>
      <c r="D4" s="125" t="s">
        <v>117</v>
      </c>
      <c r="E4" s="125" t="s">
        <v>74</v>
      </c>
      <c r="F4" s="125" t="s">
        <v>117</v>
      </c>
      <c r="G4" s="125" t="s">
        <v>74</v>
      </c>
      <c r="H4" s="125" t="s">
        <v>117</v>
      </c>
      <c r="I4" s="125" t="s">
        <v>74</v>
      </c>
      <c r="J4" s="125" t="s">
        <v>117</v>
      </c>
      <c r="K4" s="125" t="s">
        <v>74</v>
      </c>
      <c r="L4" s="125" t="s">
        <v>117</v>
      </c>
      <c r="M4" s="125" t="s">
        <v>74</v>
      </c>
      <c r="N4" s="125" t="s">
        <v>117</v>
      </c>
      <c r="O4" s="125" t="s">
        <v>74</v>
      </c>
      <c r="P4" s="126" t="s">
        <v>117</v>
      </c>
      <c r="Q4" s="126" t="s">
        <v>118</v>
      </c>
      <c r="R4" s="127" t="s">
        <v>119</v>
      </c>
      <c r="S4" s="127" t="s">
        <v>119</v>
      </c>
      <c r="T4" s="142" t="s">
        <v>119</v>
      </c>
      <c r="AA4" s="171"/>
      <c r="AB4" s="172"/>
      <c r="AC4" s="125" t="s">
        <v>74</v>
      </c>
      <c r="AD4" s="125" t="s">
        <v>117</v>
      </c>
      <c r="AE4" s="125" t="s">
        <v>74</v>
      </c>
      <c r="AF4" s="125" t="s">
        <v>117</v>
      </c>
      <c r="AG4" s="125" t="s">
        <v>74</v>
      </c>
      <c r="AH4" s="125" t="s">
        <v>117</v>
      </c>
      <c r="AI4" s="125" t="s">
        <v>74</v>
      </c>
      <c r="AJ4" s="125" t="s">
        <v>117</v>
      </c>
      <c r="AK4" s="125" t="s">
        <v>74</v>
      </c>
      <c r="AL4" s="125" t="s">
        <v>117</v>
      </c>
      <c r="AM4" s="125" t="s">
        <v>74</v>
      </c>
      <c r="AN4" s="125" t="s">
        <v>117</v>
      </c>
      <c r="AO4" s="125" t="s">
        <v>74</v>
      </c>
      <c r="AP4" s="126" t="s">
        <v>117</v>
      </c>
      <c r="AQ4" s="126" t="s">
        <v>118</v>
      </c>
      <c r="AR4" s="127" t="s">
        <v>119</v>
      </c>
      <c r="AS4" s="127" t="s">
        <v>119</v>
      </c>
      <c r="AT4" s="142" t="s">
        <v>119</v>
      </c>
    </row>
    <row r="5" spans="1:46" ht="15.5" x14ac:dyDescent="0.35">
      <c r="A5" s="129">
        <v>1</v>
      </c>
      <c r="B5" s="130" t="s">
        <v>120</v>
      </c>
      <c r="C5" s="131">
        <v>66052</v>
      </c>
      <c r="D5" s="131">
        <v>455786.989</v>
      </c>
      <c r="E5" s="132">
        <v>47161</v>
      </c>
      <c r="F5" s="132">
        <v>474747.36900000001</v>
      </c>
      <c r="G5" s="132">
        <v>0</v>
      </c>
      <c r="H5" s="132">
        <v>0</v>
      </c>
      <c r="I5" s="132">
        <v>40230</v>
      </c>
      <c r="J5" s="132">
        <v>371115.62699999998</v>
      </c>
      <c r="K5" s="132">
        <v>17</v>
      </c>
      <c r="L5" s="132">
        <v>1022.766</v>
      </c>
      <c r="M5" s="132">
        <v>1324</v>
      </c>
      <c r="N5" s="132">
        <v>2715.6060000000002</v>
      </c>
      <c r="O5" s="132">
        <v>71644</v>
      </c>
      <c r="P5" s="132">
        <v>555729.22600000002</v>
      </c>
      <c r="Q5" s="143">
        <v>2.8141933880188912</v>
      </c>
      <c r="R5" s="133">
        <v>35.534160667756041</v>
      </c>
      <c r="S5" s="133">
        <v>1.5015678134522811E-2</v>
      </c>
      <c r="T5" s="134">
        <v>63.281367309985427</v>
      </c>
      <c r="AA5" s="129">
        <v>1</v>
      </c>
      <c r="AB5" s="130" t="s">
        <v>120</v>
      </c>
      <c r="AC5" s="131">
        <v>77745</v>
      </c>
      <c r="AD5" s="131">
        <v>634048.31799999997</v>
      </c>
      <c r="AE5" s="132">
        <v>46266</v>
      </c>
      <c r="AF5" s="132">
        <v>473880.52799999999</v>
      </c>
      <c r="AG5" s="132">
        <v>0</v>
      </c>
      <c r="AH5" s="132">
        <v>0</v>
      </c>
      <c r="AI5" s="132">
        <v>46268</v>
      </c>
      <c r="AJ5" s="132">
        <v>443542.152</v>
      </c>
      <c r="AK5" s="132">
        <v>24</v>
      </c>
      <c r="AL5" s="132">
        <v>3131.7539999999999</v>
      </c>
      <c r="AM5" s="132">
        <v>1750</v>
      </c>
      <c r="AN5" s="132">
        <v>3514.8870000000002</v>
      </c>
      <c r="AO5" s="132">
        <v>75971</v>
      </c>
      <c r="AP5" s="132">
        <v>657790.55799999996</v>
      </c>
      <c r="AQ5" s="143">
        <v>2.6803190109795105</v>
      </c>
      <c r="AR5" s="133">
        <v>37.308991799246854</v>
      </c>
      <c r="AS5" s="133">
        <v>1.9352809786070815E-2</v>
      </c>
      <c r="AT5" s="134">
        <v>61.260513010732744</v>
      </c>
    </row>
    <row r="6" spans="1:46" ht="15.5" x14ac:dyDescent="0.35">
      <c r="A6" s="129">
        <v>2</v>
      </c>
      <c r="B6" s="130" t="s">
        <v>121</v>
      </c>
      <c r="C6" s="131">
        <v>2297</v>
      </c>
      <c r="D6" s="131">
        <v>823062.48600000003</v>
      </c>
      <c r="E6" s="132">
        <v>118</v>
      </c>
      <c r="F6" s="132">
        <v>16736.243999999999</v>
      </c>
      <c r="G6" s="132">
        <v>43</v>
      </c>
      <c r="H6" s="132">
        <v>7245.1559999999999</v>
      </c>
      <c r="I6" s="132">
        <v>136</v>
      </c>
      <c r="J6" s="132">
        <v>23682.425999999999</v>
      </c>
      <c r="K6" s="132">
        <v>0</v>
      </c>
      <c r="L6" s="132">
        <v>0</v>
      </c>
      <c r="M6" s="132">
        <v>0</v>
      </c>
      <c r="N6" s="132">
        <v>0</v>
      </c>
      <c r="O6" s="132">
        <v>2279</v>
      </c>
      <c r="P6" s="132">
        <v>823361.46</v>
      </c>
      <c r="Q6" s="143">
        <v>17.757352941176471</v>
      </c>
      <c r="R6" s="133">
        <v>5.6314699792960665</v>
      </c>
      <c r="S6" s="133">
        <v>0</v>
      </c>
      <c r="T6" s="134">
        <v>94.368530020703929</v>
      </c>
      <c r="AA6" s="129">
        <v>2</v>
      </c>
      <c r="AB6" s="130" t="s">
        <v>121</v>
      </c>
      <c r="AC6" s="131">
        <v>2178</v>
      </c>
      <c r="AD6" s="131">
        <v>798343.01800000004</v>
      </c>
      <c r="AE6" s="132">
        <v>67</v>
      </c>
      <c r="AF6" s="132">
        <v>7568.2089999999998</v>
      </c>
      <c r="AG6" s="132">
        <v>40</v>
      </c>
      <c r="AH6" s="132">
        <v>6750.85</v>
      </c>
      <c r="AI6" s="132">
        <v>107</v>
      </c>
      <c r="AJ6" s="132">
        <v>10649.019</v>
      </c>
      <c r="AK6" s="132">
        <v>0</v>
      </c>
      <c r="AL6" s="132">
        <v>0</v>
      </c>
      <c r="AM6" s="132">
        <v>0</v>
      </c>
      <c r="AN6" s="132">
        <v>0</v>
      </c>
      <c r="AO6" s="132">
        <v>2138</v>
      </c>
      <c r="AP6" s="132">
        <v>802013.05799999996</v>
      </c>
      <c r="AQ6" s="143">
        <v>20.981308411214954</v>
      </c>
      <c r="AR6" s="133">
        <v>4.7661469933184852</v>
      </c>
      <c r="AS6" s="133">
        <v>0</v>
      </c>
      <c r="AT6" s="134">
        <v>95.233853006681514</v>
      </c>
    </row>
    <row r="7" spans="1:46" ht="15.5" x14ac:dyDescent="0.35">
      <c r="A7" s="129">
        <v>3</v>
      </c>
      <c r="B7" s="130" t="s">
        <v>122</v>
      </c>
      <c r="C7" s="131">
        <v>1111</v>
      </c>
      <c r="D7" s="131">
        <v>516783.45799999998</v>
      </c>
      <c r="E7" s="132">
        <v>341</v>
      </c>
      <c r="F7" s="132">
        <v>55772.19</v>
      </c>
      <c r="G7" s="132">
        <v>109</v>
      </c>
      <c r="H7" s="132">
        <v>-8020.56</v>
      </c>
      <c r="I7" s="132">
        <v>303</v>
      </c>
      <c r="J7" s="132">
        <v>95076.118000000002</v>
      </c>
      <c r="K7" s="132">
        <v>10</v>
      </c>
      <c r="L7" s="132">
        <v>5980.9340000000002</v>
      </c>
      <c r="M7" s="132">
        <v>50</v>
      </c>
      <c r="N7" s="132">
        <v>3153.3739999999998</v>
      </c>
      <c r="O7" s="132">
        <v>1089</v>
      </c>
      <c r="P7" s="132">
        <v>460324.66200000001</v>
      </c>
      <c r="Q7" s="143">
        <v>4.7920792079207919</v>
      </c>
      <c r="R7" s="133">
        <v>20.867768595041323</v>
      </c>
      <c r="S7" s="133">
        <v>0.68870523415977969</v>
      </c>
      <c r="T7" s="134">
        <v>75</v>
      </c>
      <c r="AA7" s="129">
        <v>3</v>
      </c>
      <c r="AB7" s="130" t="s">
        <v>122</v>
      </c>
      <c r="AC7" s="131">
        <v>1113</v>
      </c>
      <c r="AD7" s="131">
        <v>557895.14</v>
      </c>
      <c r="AE7" s="132">
        <v>463</v>
      </c>
      <c r="AF7" s="132">
        <v>63780.79</v>
      </c>
      <c r="AG7" s="132">
        <v>55</v>
      </c>
      <c r="AH7" s="132">
        <v>15747.800999999999</v>
      </c>
      <c r="AI7" s="132">
        <v>340</v>
      </c>
      <c r="AJ7" s="132">
        <v>65193.529000000002</v>
      </c>
      <c r="AK7" s="132">
        <v>1</v>
      </c>
      <c r="AL7" s="132">
        <v>654</v>
      </c>
      <c r="AM7" s="132">
        <v>30</v>
      </c>
      <c r="AN7" s="132">
        <v>1923.1320000000001</v>
      </c>
      <c r="AO7" s="132">
        <v>1205</v>
      </c>
      <c r="AP7" s="132">
        <v>569653.06999999995</v>
      </c>
      <c r="AQ7" s="143">
        <v>4.6352941176470592</v>
      </c>
      <c r="AR7" s="133">
        <v>21.573604060913706</v>
      </c>
      <c r="AS7" s="133">
        <v>6.3451776649746189E-2</v>
      </c>
      <c r="AT7" s="134">
        <v>76.459390862944161</v>
      </c>
    </row>
    <row r="8" spans="1:46" ht="15.5" x14ac:dyDescent="0.35">
      <c r="A8" s="129">
        <v>4</v>
      </c>
      <c r="B8" s="130" t="s">
        <v>123</v>
      </c>
      <c r="C8" s="131">
        <v>4039</v>
      </c>
      <c r="D8" s="131">
        <v>2888172.068</v>
      </c>
      <c r="E8" s="132">
        <v>852</v>
      </c>
      <c r="F8" s="132">
        <v>142921.239</v>
      </c>
      <c r="G8" s="132">
        <v>1289</v>
      </c>
      <c r="H8" s="132">
        <v>104619.909</v>
      </c>
      <c r="I8" s="132">
        <v>874</v>
      </c>
      <c r="J8" s="132">
        <v>163605.193</v>
      </c>
      <c r="K8" s="132">
        <v>0</v>
      </c>
      <c r="L8" s="132">
        <v>0</v>
      </c>
      <c r="M8" s="132">
        <v>0</v>
      </c>
      <c r="N8" s="132">
        <v>0</v>
      </c>
      <c r="O8" s="132">
        <v>4017</v>
      </c>
      <c r="P8" s="132">
        <v>2972108.023</v>
      </c>
      <c r="Q8" s="143">
        <v>5.5961098398169336</v>
      </c>
      <c r="R8" s="133">
        <v>17.869556327949297</v>
      </c>
      <c r="S8" s="133">
        <v>0</v>
      </c>
      <c r="T8" s="134">
        <v>82.130443672050703</v>
      </c>
      <c r="AA8" s="129">
        <v>4</v>
      </c>
      <c r="AB8" s="130" t="s">
        <v>123</v>
      </c>
      <c r="AC8" s="131">
        <v>4060</v>
      </c>
      <c r="AD8" s="131">
        <v>2914970.2119999998</v>
      </c>
      <c r="AE8" s="132">
        <v>910</v>
      </c>
      <c r="AF8" s="132">
        <v>129995.037</v>
      </c>
      <c r="AG8" s="132">
        <v>1821</v>
      </c>
      <c r="AH8" s="132">
        <v>149864.65299999999</v>
      </c>
      <c r="AI8" s="132">
        <v>990</v>
      </c>
      <c r="AJ8" s="132">
        <v>802186.97699999996</v>
      </c>
      <c r="AK8" s="132">
        <v>0</v>
      </c>
      <c r="AL8" s="132">
        <v>0</v>
      </c>
      <c r="AM8" s="132">
        <v>0</v>
      </c>
      <c r="AN8" s="132">
        <v>0</v>
      </c>
      <c r="AO8" s="132">
        <v>3980</v>
      </c>
      <c r="AP8" s="132">
        <v>2392642.9249999998</v>
      </c>
      <c r="AQ8" s="143">
        <v>5.0202020202020199</v>
      </c>
      <c r="AR8" s="133">
        <v>19.919517102615693</v>
      </c>
      <c r="AS8" s="133">
        <v>0</v>
      </c>
      <c r="AT8" s="134">
        <v>80.080482897384314</v>
      </c>
    </row>
    <row r="9" spans="1:46" ht="15.5" x14ac:dyDescent="0.35">
      <c r="A9" s="129">
        <v>5</v>
      </c>
      <c r="B9" s="130" t="s">
        <v>124</v>
      </c>
      <c r="C9" s="131">
        <v>213597</v>
      </c>
      <c r="D9" s="131">
        <v>5216138.892</v>
      </c>
      <c r="E9" s="132">
        <v>33913</v>
      </c>
      <c r="F9" s="132">
        <v>620794.38</v>
      </c>
      <c r="G9" s="132">
        <v>0</v>
      </c>
      <c r="H9" s="132">
        <v>145395.76500000001</v>
      </c>
      <c r="I9" s="132">
        <v>40207</v>
      </c>
      <c r="J9" s="132">
        <v>773503.32799999998</v>
      </c>
      <c r="K9" s="132">
        <v>0</v>
      </c>
      <c r="L9" s="132">
        <v>0</v>
      </c>
      <c r="M9" s="132">
        <v>0</v>
      </c>
      <c r="N9" s="132">
        <v>9239.8809999999994</v>
      </c>
      <c r="O9" s="132">
        <v>207303</v>
      </c>
      <c r="P9" s="132">
        <v>5199585.8279999997</v>
      </c>
      <c r="Q9" s="143">
        <v>6.1558932524187329</v>
      </c>
      <c r="R9" s="133">
        <v>16.244596177932205</v>
      </c>
      <c r="S9" s="133">
        <v>0</v>
      </c>
      <c r="T9" s="134">
        <v>83.755403822067791</v>
      </c>
      <c r="AA9" s="129">
        <v>5</v>
      </c>
      <c r="AB9" s="130" t="s">
        <v>124</v>
      </c>
      <c r="AC9" s="131">
        <v>220098</v>
      </c>
      <c r="AD9" s="131">
        <v>5433217.7439999999</v>
      </c>
      <c r="AE9" s="132">
        <v>32801</v>
      </c>
      <c r="AF9" s="132">
        <v>413431.364</v>
      </c>
      <c r="AG9" s="132">
        <v>0</v>
      </c>
      <c r="AH9" s="132">
        <v>285093.864</v>
      </c>
      <c r="AI9" s="132">
        <v>25479</v>
      </c>
      <c r="AJ9" s="132">
        <v>691897.34499999997</v>
      </c>
      <c r="AK9" s="132">
        <v>0</v>
      </c>
      <c r="AL9" s="132">
        <v>0</v>
      </c>
      <c r="AM9" s="132">
        <v>0</v>
      </c>
      <c r="AN9" s="132">
        <v>10605.575000000001</v>
      </c>
      <c r="AO9" s="132">
        <v>227420</v>
      </c>
      <c r="AP9" s="132">
        <v>5429240.0520000001</v>
      </c>
      <c r="AQ9" s="143">
        <v>9.9257820165626587</v>
      </c>
      <c r="AR9" s="133">
        <v>10.074772933068141</v>
      </c>
      <c r="AS9" s="133">
        <v>0</v>
      </c>
      <c r="AT9" s="134">
        <v>89.925227066931853</v>
      </c>
    </row>
    <row r="10" spans="1:46" ht="15.5" x14ac:dyDescent="0.35">
      <c r="A10" s="129">
        <v>6</v>
      </c>
      <c r="B10" s="130" t="s">
        <v>125</v>
      </c>
      <c r="C10" s="131">
        <v>1253</v>
      </c>
      <c r="D10" s="131">
        <v>222914.231</v>
      </c>
      <c r="E10" s="132">
        <v>180</v>
      </c>
      <c r="F10" s="132">
        <v>23593.06</v>
      </c>
      <c r="G10" s="132">
        <v>465</v>
      </c>
      <c r="H10" s="132">
        <v>4450.7740000000003</v>
      </c>
      <c r="I10" s="132">
        <v>153</v>
      </c>
      <c r="J10" s="132">
        <v>32435.427</v>
      </c>
      <c r="K10" s="132">
        <v>2</v>
      </c>
      <c r="L10" s="132">
        <v>652.48</v>
      </c>
      <c r="M10" s="132">
        <v>1</v>
      </c>
      <c r="N10" s="132">
        <v>32.6</v>
      </c>
      <c r="O10" s="132">
        <v>1277</v>
      </c>
      <c r="P10" s="132">
        <v>217837.557</v>
      </c>
      <c r="Q10" s="143">
        <v>9.3660130718954253</v>
      </c>
      <c r="R10" s="133">
        <v>10.676901605024424</v>
      </c>
      <c r="S10" s="133">
        <v>0.13956734124214934</v>
      </c>
      <c r="T10" s="134">
        <v>89.113747383112354</v>
      </c>
      <c r="AA10" s="129">
        <v>6</v>
      </c>
      <c r="AB10" s="130" t="s">
        <v>125</v>
      </c>
      <c r="AC10" s="131">
        <v>1201</v>
      </c>
      <c r="AD10" s="131">
        <v>217140.56599999999</v>
      </c>
      <c r="AE10" s="132">
        <v>176</v>
      </c>
      <c r="AF10" s="132">
        <v>28945.488000000001</v>
      </c>
      <c r="AG10" s="132">
        <v>390</v>
      </c>
      <c r="AH10" s="132">
        <v>-22366.562999999998</v>
      </c>
      <c r="AI10" s="132">
        <v>307</v>
      </c>
      <c r="AJ10" s="132">
        <v>16390.186000000002</v>
      </c>
      <c r="AK10" s="132">
        <v>0</v>
      </c>
      <c r="AL10" s="132">
        <v>0</v>
      </c>
      <c r="AM10" s="132">
        <v>40</v>
      </c>
      <c r="AN10" s="132">
        <v>2953.07</v>
      </c>
      <c r="AO10" s="132">
        <v>1030</v>
      </c>
      <c r="AP10" s="132">
        <v>204376.23499999999</v>
      </c>
      <c r="AQ10" s="143">
        <v>4.4853420195439737</v>
      </c>
      <c r="AR10" s="133">
        <v>22.294843863471314</v>
      </c>
      <c r="AS10" s="133">
        <v>0</v>
      </c>
      <c r="AT10" s="134">
        <v>74.80029048656499</v>
      </c>
    </row>
    <row r="11" spans="1:46" ht="15.5" x14ac:dyDescent="0.35">
      <c r="A11" s="129">
        <v>7</v>
      </c>
      <c r="B11" s="130" t="s">
        <v>126</v>
      </c>
      <c r="C11" s="131">
        <v>1831</v>
      </c>
      <c r="D11" s="131">
        <v>1724080.3740000001</v>
      </c>
      <c r="E11" s="132">
        <v>638</v>
      </c>
      <c r="F11" s="132">
        <v>50134.476000000002</v>
      </c>
      <c r="G11" s="132">
        <v>473</v>
      </c>
      <c r="H11" s="132">
        <v>138170.88399999999</v>
      </c>
      <c r="I11" s="132">
        <v>635</v>
      </c>
      <c r="J11" s="132">
        <v>191564.77900000001</v>
      </c>
      <c r="K11" s="132">
        <v>0</v>
      </c>
      <c r="L11" s="132">
        <v>0</v>
      </c>
      <c r="M11" s="132">
        <v>0</v>
      </c>
      <c r="N11" s="132">
        <v>0</v>
      </c>
      <c r="O11" s="132">
        <v>1834</v>
      </c>
      <c r="P11" s="132">
        <v>1720820.9550000001</v>
      </c>
      <c r="Q11" s="143">
        <v>3.8881889763779527</v>
      </c>
      <c r="R11" s="133">
        <v>25.718914540299714</v>
      </c>
      <c r="S11" s="133">
        <v>0</v>
      </c>
      <c r="T11" s="134">
        <v>74.281085459700279</v>
      </c>
      <c r="AA11" s="129">
        <v>7</v>
      </c>
      <c r="AB11" s="130" t="s">
        <v>126</v>
      </c>
      <c r="AC11" s="131">
        <v>1922</v>
      </c>
      <c r="AD11" s="131">
        <v>1629743.1410000001</v>
      </c>
      <c r="AE11" s="132">
        <v>707</v>
      </c>
      <c r="AF11" s="132">
        <v>64727.436000000002</v>
      </c>
      <c r="AG11" s="132">
        <v>423</v>
      </c>
      <c r="AH11" s="132">
        <v>115694.94</v>
      </c>
      <c r="AI11" s="132">
        <v>812</v>
      </c>
      <c r="AJ11" s="132">
        <v>279979.41399999999</v>
      </c>
      <c r="AK11" s="132">
        <v>0</v>
      </c>
      <c r="AL11" s="132">
        <v>0</v>
      </c>
      <c r="AM11" s="132">
        <v>0</v>
      </c>
      <c r="AN11" s="132">
        <v>0</v>
      </c>
      <c r="AO11" s="132">
        <v>1817</v>
      </c>
      <c r="AP11" s="132">
        <v>1530186.1029999999</v>
      </c>
      <c r="AQ11" s="143">
        <v>3.2376847290640396</v>
      </c>
      <c r="AR11" s="133">
        <v>30.886268543172307</v>
      </c>
      <c r="AS11" s="133">
        <v>0</v>
      </c>
      <c r="AT11" s="134">
        <v>69.113731456827693</v>
      </c>
    </row>
    <row r="12" spans="1:46" ht="15.5" x14ac:dyDescent="0.35">
      <c r="A12" s="129">
        <v>8</v>
      </c>
      <c r="B12" s="130" t="s">
        <v>127</v>
      </c>
      <c r="C12" s="131">
        <v>2872</v>
      </c>
      <c r="D12" s="131">
        <v>416464.54800000001</v>
      </c>
      <c r="E12" s="132">
        <v>98</v>
      </c>
      <c r="F12" s="132">
        <v>5524.4840000000004</v>
      </c>
      <c r="G12" s="132">
        <v>0</v>
      </c>
      <c r="H12" s="132">
        <v>1301.048</v>
      </c>
      <c r="I12" s="132">
        <v>128</v>
      </c>
      <c r="J12" s="132">
        <v>12019.519</v>
      </c>
      <c r="K12" s="132">
        <v>0</v>
      </c>
      <c r="L12" s="132">
        <v>0</v>
      </c>
      <c r="M12" s="132">
        <v>0</v>
      </c>
      <c r="N12" s="132">
        <v>0</v>
      </c>
      <c r="O12" s="132">
        <v>2842</v>
      </c>
      <c r="P12" s="132">
        <v>411270.56099999999</v>
      </c>
      <c r="Q12" s="143">
        <v>23.203125</v>
      </c>
      <c r="R12" s="133">
        <v>4.3097643097643097</v>
      </c>
      <c r="S12" s="133">
        <v>0</v>
      </c>
      <c r="T12" s="134">
        <v>95.690235690235696</v>
      </c>
      <c r="AA12" s="129">
        <v>8</v>
      </c>
      <c r="AB12" s="130" t="s">
        <v>127</v>
      </c>
      <c r="AC12" s="131">
        <v>2916</v>
      </c>
      <c r="AD12" s="131">
        <v>464372.80300000001</v>
      </c>
      <c r="AE12" s="132">
        <v>136</v>
      </c>
      <c r="AF12" s="132">
        <v>45042.978000000003</v>
      </c>
      <c r="AG12" s="132">
        <v>0</v>
      </c>
      <c r="AH12" s="132">
        <v>-137.018</v>
      </c>
      <c r="AI12" s="132">
        <v>369</v>
      </c>
      <c r="AJ12" s="132">
        <v>32012.227999999999</v>
      </c>
      <c r="AK12" s="132">
        <v>0</v>
      </c>
      <c r="AL12" s="132">
        <v>0</v>
      </c>
      <c r="AM12" s="132">
        <v>0</v>
      </c>
      <c r="AN12" s="132">
        <v>0</v>
      </c>
      <c r="AO12" s="132">
        <v>2683</v>
      </c>
      <c r="AP12" s="132">
        <v>477266.53499999997</v>
      </c>
      <c r="AQ12" s="143">
        <v>8.2710027100270995</v>
      </c>
      <c r="AR12" s="133">
        <v>12.09043250327654</v>
      </c>
      <c r="AS12" s="133">
        <v>0</v>
      </c>
      <c r="AT12" s="134">
        <v>87.909567496723469</v>
      </c>
    </row>
    <row r="13" spans="1:46" ht="15.5" x14ac:dyDescent="0.35">
      <c r="A13" s="129">
        <v>9</v>
      </c>
      <c r="B13" s="130" t="s">
        <v>128</v>
      </c>
      <c r="C13" s="131">
        <v>1463</v>
      </c>
      <c r="D13" s="131">
        <v>140651.435</v>
      </c>
      <c r="E13" s="132">
        <v>150</v>
      </c>
      <c r="F13" s="132">
        <v>22696.424999999999</v>
      </c>
      <c r="G13" s="132">
        <v>0</v>
      </c>
      <c r="H13" s="132">
        <v>23274.562000000002</v>
      </c>
      <c r="I13" s="132">
        <v>94</v>
      </c>
      <c r="J13" s="132">
        <v>28560.179</v>
      </c>
      <c r="K13" s="132">
        <v>0</v>
      </c>
      <c r="L13" s="132">
        <v>0</v>
      </c>
      <c r="M13" s="132">
        <v>0</v>
      </c>
      <c r="N13" s="132">
        <v>0</v>
      </c>
      <c r="O13" s="132">
        <v>1519</v>
      </c>
      <c r="P13" s="132">
        <v>158062.24299999999</v>
      </c>
      <c r="Q13" s="143">
        <v>17.159574468085108</v>
      </c>
      <c r="R13" s="133">
        <v>5.8276503409795417</v>
      </c>
      <c r="S13" s="133">
        <v>0</v>
      </c>
      <c r="T13" s="134">
        <v>94.172349659020455</v>
      </c>
      <c r="AA13" s="129">
        <v>9</v>
      </c>
      <c r="AB13" s="130" t="s">
        <v>128</v>
      </c>
      <c r="AC13" s="131">
        <v>1591</v>
      </c>
      <c r="AD13" s="131">
        <v>176389.84700000001</v>
      </c>
      <c r="AE13" s="132">
        <v>158</v>
      </c>
      <c r="AF13" s="132">
        <v>21154.194</v>
      </c>
      <c r="AG13" s="132">
        <v>0</v>
      </c>
      <c r="AH13" s="132">
        <v>17833.499</v>
      </c>
      <c r="AI13" s="132">
        <v>93</v>
      </c>
      <c r="AJ13" s="132">
        <v>31863.491999999998</v>
      </c>
      <c r="AK13" s="132">
        <v>0</v>
      </c>
      <c r="AL13" s="132">
        <v>0</v>
      </c>
      <c r="AM13" s="132">
        <v>0</v>
      </c>
      <c r="AN13" s="132">
        <v>0</v>
      </c>
      <c r="AO13" s="132">
        <v>1656</v>
      </c>
      <c r="AP13" s="132">
        <v>183514.04800000001</v>
      </c>
      <c r="AQ13" s="143">
        <v>18.806451612903224</v>
      </c>
      <c r="AR13" s="133">
        <v>5.3173241852487134</v>
      </c>
      <c r="AS13" s="133">
        <v>0</v>
      </c>
      <c r="AT13" s="134">
        <v>94.682675814751278</v>
      </c>
    </row>
    <row r="14" spans="1:46" ht="15.5" x14ac:dyDescent="0.35">
      <c r="A14" s="129">
        <v>10</v>
      </c>
      <c r="B14" s="130" t="s">
        <v>129</v>
      </c>
      <c r="C14" s="131">
        <v>4550</v>
      </c>
      <c r="D14" s="131">
        <v>1294994.324</v>
      </c>
      <c r="E14" s="132">
        <v>550</v>
      </c>
      <c r="F14" s="132">
        <v>95197.982999999993</v>
      </c>
      <c r="G14" s="132">
        <v>411</v>
      </c>
      <c r="H14" s="132">
        <v>17594.383000000002</v>
      </c>
      <c r="I14" s="132">
        <v>620</v>
      </c>
      <c r="J14" s="132">
        <v>136446.745</v>
      </c>
      <c r="K14" s="132">
        <v>2</v>
      </c>
      <c r="L14" s="132">
        <v>5181.4889999999996</v>
      </c>
      <c r="M14" s="132">
        <v>7</v>
      </c>
      <c r="N14" s="132">
        <v>2088.3589999999999</v>
      </c>
      <c r="O14" s="132">
        <v>4471</v>
      </c>
      <c r="P14" s="132">
        <v>1264070.0970000001</v>
      </c>
      <c r="Q14" s="143">
        <v>8.2258064516129039</v>
      </c>
      <c r="R14" s="133">
        <v>12.156862745098039</v>
      </c>
      <c r="S14" s="133">
        <v>3.9215686274509803E-2</v>
      </c>
      <c r="T14" s="134">
        <v>87.666666666666671</v>
      </c>
      <c r="AA14" s="129">
        <v>10</v>
      </c>
      <c r="AB14" s="130" t="s">
        <v>129</v>
      </c>
      <c r="AC14" s="131">
        <v>4687</v>
      </c>
      <c r="AD14" s="131">
        <v>1342671.1370000001</v>
      </c>
      <c r="AE14" s="132">
        <v>468</v>
      </c>
      <c r="AF14" s="132">
        <v>140436.304</v>
      </c>
      <c r="AG14" s="132">
        <v>395</v>
      </c>
      <c r="AH14" s="132">
        <v>28511.030999999999</v>
      </c>
      <c r="AI14" s="132">
        <v>810</v>
      </c>
      <c r="AJ14" s="132">
        <v>109392.24400000001</v>
      </c>
      <c r="AK14" s="132">
        <v>1</v>
      </c>
      <c r="AL14" s="132">
        <v>136.08000000000001</v>
      </c>
      <c r="AM14" s="132">
        <v>239</v>
      </c>
      <c r="AN14" s="132">
        <v>21598.392</v>
      </c>
      <c r="AO14" s="132">
        <v>4105</v>
      </c>
      <c r="AP14" s="132">
        <v>1380491.7560000001</v>
      </c>
      <c r="AQ14" s="143">
        <v>6.3641975308641978</v>
      </c>
      <c r="AR14" s="133">
        <v>15.712900096993209</v>
      </c>
      <c r="AS14" s="133">
        <v>1.9398642095053344E-2</v>
      </c>
      <c r="AT14" s="134">
        <v>79.631425800193995</v>
      </c>
    </row>
    <row r="15" spans="1:46" ht="15.5" x14ac:dyDescent="0.35">
      <c r="A15" s="129">
        <v>11</v>
      </c>
      <c r="B15" s="130" t="s">
        <v>130</v>
      </c>
      <c r="C15" s="131">
        <v>39810</v>
      </c>
      <c r="D15" s="131">
        <v>2143900.3859999999</v>
      </c>
      <c r="E15" s="132">
        <v>28288</v>
      </c>
      <c r="F15" s="132">
        <v>592117.94900000002</v>
      </c>
      <c r="G15" s="132">
        <v>0</v>
      </c>
      <c r="H15" s="132">
        <v>0</v>
      </c>
      <c r="I15" s="132">
        <v>19410</v>
      </c>
      <c r="J15" s="132">
        <v>373727.386</v>
      </c>
      <c r="K15" s="132">
        <v>0</v>
      </c>
      <c r="L15" s="132">
        <v>0</v>
      </c>
      <c r="M15" s="132">
        <v>2328</v>
      </c>
      <c r="N15" s="132">
        <v>234497.454</v>
      </c>
      <c r="O15" s="132">
        <v>46360</v>
      </c>
      <c r="P15" s="132">
        <v>2127793.4950000001</v>
      </c>
      <c r="Q15" s="143">
        <v>3.508397733127254</v>
      </c>
      <c r="R15" s="133">
        <v>28.503039736849832</v>
      </c>
      <c r="S15" s="133">
        <v>0</v>
      </c>
      <c r="T15" s="134">
        <v>68.078357661017947</v>
      </c>
      <c r="AA15" s="129">
        <v>11</v>
      </c>
      <c r="AB15" s="130" t="s">
        <v>130</v>
      </c>
      <c r="AC15" s="131">
        <v>44642</v>
      </c>
      <c r="AD15" s="131">
        <v>2051753.7890000001</v>
      </c>
      <c r="AE15" s="132">
        <v>30604</v>
      </c>
      <c r="AF15" s="132">
        <v>459211.25199999998</v>
      </c>
      <c r="AG15" s="132">
        <v>0</v>
      </c>
      <c r="AH15" s="132">
        <v>0</v>
      </c>
      <c r="AI15" s="132">
        <v>28222</v>
      </c>
      <c r="AJ15" s="132">
        <v>367503.35999999999</v>
      </c>
      <c r="AK15" s="132">
        <v>0</v>
      </c>
      <c r="AL15" s="132">
        <v>0</v>
      </c>
      <c r="AM15" s="132">
        <v>303</v>
      </c>
      <c r="AN15" s="132">
        <v>40987.773999999998</v>
      </c>
      <c r="AO15" s="132">
        <v>46721</v>
      </c>
      <c r="AP15" s="132">
        <v>2102473.9070000001</v>
      </c>
      <c r="AQ15" s="143">
        <v>2.666217844234994</v>
      </c>
      <c r="AR15" s="133">
        <v>37.506312627913772</v>
      </c>
      <c r="AS15" s="133">
        <v>0</v>
      </c>
      <c r="AT15" s="134">
        <v>62.091008159902181</v>
      </c>
    </row>
    <row r="16" spans="1:46" ht="15.5" x14ac:dyDescent="0.35">
      <c r="A16" s="129">
        <v>12</v>
      </c>
      <c r="B16" s="130" t="s">
        <v>131</v>
      </c>
      <c r="C16" s="131">
        <v>4098</v>
      </c>
      <c r="D16" s="131">
        <v>2732953.8459999999</v>
      </c>
      <c r="E16" s="132">
        <v>1129</v>
      </c>
      <c r="F16" s="132">
        <v>373803.43400000001</v>
      </c>
      <c r="G16" s="132">
        <v>185</v>
      </c>
      <c r="H16" s="132">
        <v>6264.58</v>
      </c>
      <c r="I16" s="132">
        <v>1075</v>
      </c>
      <c r="J16" s="132">
        <v>359484.223</v>
      </c>
      <c r="K16" s="132">
        <v>9</v>
      </c>
      <c r="L16" s="132">
        <v>5817.674</v>
      </c>
      <c r="M16" s="132">
        <v>0</v>
      </c>
      <c r="N16" s="132">
        <v>0</v>
      </c>
      <c r="O16" s="132">
        <v>4143</v>
      </c>
      <c r="P16" s="132">
        <v>2747719.963</v>
      </c>
      <c r="Q16" s="143">
        <v>4.862325581395349</v>
      </c>
      <c r="R16" s="133">
        <v>20.566290415152093</v>
      </c>
      <c r="S16" s="133">
        <v>0.17218289649894777</v>
      </c>
      <c r="T16" s="134">
        <v>79.261526688348965</v>
      </c>
      <c r="AA16" s="129">
        <v>12</v>
      </c>
      <c r="AB16" s="130" t="s">
        <v>131</v>
      </c>
      <c r="AC16" s="131">
        <v>3971</v>
      </c>
      <c r="AD16" s="131">
        <v>2541253.4900000002</v>
      </c>
      <c r="AE16" s="132">
        <v>832</v>
      </c>
      <c r="AF16" s="132">
        <v>414652.19</v>
      </c>
      <c r="AG16" s="132">
        <v>484</v>
      </c>
      <c r="AH16" s="132">
        <v>-116652.546</v>
      </c>
      <c r="AI16" s="132">
        <v>1220</v>
      </c>
      <c r="AJ16" s="132">
        <v>657697.88100000005</v>
      </c>
      <c r="AK16" s="132">
        <v>17</v>
      </c>
      <c r="AL16" s="132">
        <v>9619.1450000000004</v>
      </c>
      <c r="AM16" s="132">
        <v>0</v>
      </c>
      <c r="AN16" s="132">
        <v>0</v>
      </c>
      <c r="AO16" s="132">
        <v>3566</v>
      </c>
      <c r="AP16" s="132">
        <v>2171936.1069999998</v>
      </c>
      <c r="AQ16" s="143">
        <v>3.9368852459016392</v>
      </c>
      <c r="AR16" s="133">
        <v>25.40079117218405</v>
      </c>
      <c r="AS16" s="133">
        <v>0.35394545075994172</v>
      </c>
      <c r="AT16" s="134">
        <v>74.245263377056006</v>
      </c>
    </row>
    <row r="17" spans="1:46" ht="15.5" x14ac:dyDescent="0.35">
      <c r="A17" s="129">
        <v>13</v>
      </c>
      <c r="B17" s="130" t="s">
        <v>132</v>
      </c>
      <c r="C17" s="131">
        <v>4071</v>
      </c>
      <c r="D17" s="131">
        <v>783217.96799999999</v>
      </c>
      <c r="E17" s="132">
        <v>497</v>
      </c>
      <c r="F17" s="132">
        <v>69339.521999999997</v>
      </c>
      <c r="G17" s="132">
        <v>897</v>
      </c>
      <c r="H17" s="132">
        <v>94352.241999999998</v>
      </c>
      <c r="I17" s="132">
        <v>454</v>
      </c>
      <c r="J17" s="132">
        <v>152934.82699999999</v>
      </c>
      <c r="K17" s="132">
        <v>0</v>
      </c>
      <c r="L17" s="132">
        <v>0</v>
      </c>
      <c r="M17" s="132">
        <v>17</v>
      </c>
      <c r="N17" s="132">
        <v>3878.009</v>
      </c>
      <c r="O17" s="132">
        <v>4097</v>
      </c>
      <c r="P17" s="132">
        <v>790096.89599999995</v>
      </c>
      <c r="Q17" s="143">
        <v>10.061674008810572</v>
      </c>
      <c r="R17" s="133">
        <v>9.9387040280210162</v>
      </c>
      <c r="S17" s="133">
        <v>0</v>
      </c>
      <c r="T17" s="134">
        <v>89.689141856392297</v>
      </c>
      <c r="AA17" s="129">
        <v>13</v>
      </c>
      <c r="AB17" s="130" t="s">
        <v>132</v>
      </c>
      <c r="AC17" s="131">
        <v>4184</v>
      </c>
      <c r="AD17" s="131">
        <v>834718.47900000005</v>
      </c>
      <c r="AE17" s="132">
        <v>705</v>
      </c>
      <c r="AF17" s="132">
        <v>110157.061</v>
      </c>
      <c r="AG17" s="132">
        <v>1041</v>
      </c>
      <c r="AH17" s="132">
        <v>137584.63800000001</v>
      </c>
      <c r="AI17" s="132">
        <v>417</v>
      </c>
      <c r="AJ17" s="132">
        <v>169684.17199999999</v>
      </c>
      <c r="AK17" s="132">
        <v>0</v>
      </c>
      <c r="AL17" s="132">
        <v>0</v>
      </c>
      <c r="AM17" s="132">
        <v>42</v>
      </c>
      <c r="AN17" s="132">
        <v>3077.6559999999999</v>
      </c>
      <c r="AO17" s="132">
        <v>4430</v>
      </c>
      <c r="AP17" s="132">
        <v>909698.35</v>
      </c>
      <c r="AQ17" s="143">
        <v>11.7242206235012</v>
      </c>
      <c r="AR17" s="133">
        <v>8.529351605645326</v>
      </c>
      <c r="AS17" s="133">
        <v>0</v>
      </c>
      <c r="AT17" s="134">
        <v>90.611577009613427</v>
      </c>
    </row>
    <row r="18" spans="1:46" ht="15.5" x14ac:dyDescent="0.35">
      <c r="A18" s="129">
        <v>14</v>
      </c>
      <c r="B18" s="130" t="s">
        <v>133</v>
      </c>
      <c r="C18" s="131">
        <v>0</v>
      </c>
      <c r="D18" s="131">
        <v>0</v>
      </c>
      <c r="E18" s="132">
        <v>0</v>
      </c>
      <c r="F18" s="132">
        <v>0</v>
      </c>
      <c r="G18" s="132">
        <v>0</v>
      </c>
      <c r="H18" s="132">
        <v>0</v>
      </c>
      <c r="I18" s="132">
        <v>0</v>
      </c>
      <c r="J18" s="132">
        <v>0</v>
      </c>
      <c r="K18" s="132">
        <v>0</v>
      </c>
      <c r="L18" s="132">
        <v>0</v>
      </c>
      <c r="M18" s="132">
        <v>0</v>
      </c>
      <c r="N18" s="132">
        <v>0</v>
      </c>
      <c r="O18" s="132">
        <v>0</v>
      </c>
      <c r="P18" s="132">
        <v>0</v>
      </c>
      <c r="Q18" s="143">
        <v>0</v>
      </c>
      <c r="R18" s="133">
        <v>0</v>
      </c>
      <c r="S18" s="133">
        <v>0</v>
      </c>
      <c r="T18" s="134">
        <v>0</v>
      </c>
      <c r="AA18" s="129">
        <v>14</v>
      </c>
      <c r="AB18" s="130" t="s">
        <v>133</v>
      </c>
      <c r="AC18" s="131">
        <v>0</v>
      </c>
      <c r="AD18" s="131">
        <v>0</v>
      </c>
      <c r="AE18" s="132">
        <v>0</v>
      </c>
      <c r="AF18" s="132">
        <v>0</v>
      </c>
      <c r="AG18" s="132">
        <v>0</v>
      </c>
      <c r="AH18" s="132">
        <v>0</v>
      </c>
      <c r="AI18" s="132">
        <v>0</v>
      </c>
      <c r="AJ18" s="132">
        <v>0</v>
      </c>
      <c r="AK18" s="132">
        <v>0</v>
      </c>
      <c r="AL18" s="132">
        <v>0</v>
      </c>
      <c r="AM18" s="132">
        <v>0</v>
      </c>
      <c r="AN18" s="132">
        <v>0</v>
      </c>
      <c r="AO18" s="132">
        <v>0</v>
      </c>
      <c r="AP18" s="132">
        <v>0</v>
      </c>
      <c r="AQ18" s="143">
        <v>0</v>
      </c>
      <c r="AR18" s="133">
        <v>0</v>
      </c>
      <c r="AS18" s="133">
        <v>0</v>
      </c>
      <c r="AT18" s="134">
        <v>0</v>
      </c>
    </row>
    <row r="19" spans="1:46" ht="15.5" x14ac:dyDescent="0.35">
      <c r="A19" s="129">
        <v>15</v>
      </c>
      <c r="B19" s="130" t="s">
        <v>134</v>
      </c>
      <c r="C19" s="131">
        <v>6128</v>
      </c>
      <c r="D19" s="131">
        <v>2259528.4810000001</v>
      </c>
      <c r="E19" s="132">
        <v>11584</v>
      </c>
      <c r="F19" s="132">
        <v>207335.75099999999</v>
      </c>
      <c r="G19" s="132">
        <v>488</v>
      </c>
      <c r="H19" s="132">
        <v>-27419.712</v>
      </c>
      <c r="I19" s="132">
        <v>10411</v>
      </c>
      <c r="J19" s="132">
        <v>190242.91</v>
      </c>
      <c r="K19" s="132">
        <v>8</v>
      </c>
      <c r="L19" s="132">
        <v>7679.5950000000003</v>
      </c>
      <c r="M19" s="132">
        <v>2</v>
      </c>
      <c r="N19" s="132">
        <v>617.899</v>
      </c>
      <c r="O19" s="132">
        <v>7291</v>
      </c>
      <c r="P19" s="132">
        <v>2240904.1170000001</v>
      </c>
      <c r="Q19" s="143">
        <v>1.7012774949572567</v>
      </c>
      <c r="R19" s="133">
        <v>58.779358626919596</v>
      </c>
      <c r="S19" s="133">
        <v>4.5167118337850046E-2</v>
      </c>
      <c r="T19" s="134">
        <v>41.164182475158086</v>
      </c>
      <c r="AA19" s="129">
        <v>15</v>
      </c>
      <c r="AB19" s="130" t="s">
        <v>134</v>
      </c>
      <c r="AC19" s="131">
        <v>6063</v>
      </c>
      <c r="AD19" s="131">
        <v>2199196.33</v>
      </c>
      <c r="AE19" s="132">
        <v>13162</v>
      </c>
      <c r="AF19" s="132">
        <v>255795.23199999999</v>
      </c>
      <c r="AG19" s="132">
        <v>534</v>
      </c>
      <c r="AH19" s="132">
        <v>38058.9</v>
      </c>
      <c r="AI19" s="132">
        <v>13899</v>
      </c>
      <c r="AJ19" s="132">
        <v>245130.71400000001</v>
      </c>
      <c r="AK19" s="132">
        <v>4</v>
      </c>
      <c r="AL19" s="132">
        <v>610.65300000000002</v>
      </c>
      <c r="AM19" s="132">
        <v>32</v>
      </c>
      <c r="AN19" s="132">
        <v>2123.7040000000002</v>
      </c>
      <c r="AO19" s="132">
        <v>5290</v>
      </c>
      <c r="AP19" s="132">
        <v>2245185.39</v>
      </c>
      <c r="AQ19" s="143">
        <v>1.3831930354701778</v>
      </c>
      <c r="AR19" s="133">
        <v>72.296488946684008</v>
      </c>
      <c r="AS19" s="133">
        <v>2.0806241872561769E-2</v>
      </c>
      <c r="AT19" s="134">
        <v>27.516254876462938</v>
      </c>
    </row>
    <row r="20" spans="1:46" ht="15.5" x14ac:dyDescent="0.35">
      <c r="A20" s="129">
        <v>16</v>
      </c>
      <c r="B20" s="130" t="s">
        <v>135</v>
      </c>
      <c r="C20" s="131">
        <v>5466</v>
      </c>
      <c r="D20" s="131">
        <v>1811713.2709999999</v>
      </c>
      <c r="E20" s="132">
        <v>1062</v>
      </c>
      <c r="F20" s="132">
        <v>737943.75199999998</v>
      </c>
      <c r="G20" s="132">
        <v>622</v>
      </c>
      <c r="H20" s="132">
        <v>37875.048000000003</v>
      </c>
      <c r="I20" s="132">
        <v>619</v>
      </c>
      <c r="J20" s="132">
        <v>41836.063000000002</v>
      </c>
      <c r="K20" s="132">
        <v>2</v>
      </c>
      <c r="L20" s="132">
        <v>373.32</v>
      </c>
      <c r="M20" s="132">
        <v>4</v>
      </c>
      <c r="N20" s="132">
        <v>-818.33100000000002</v>
      </c>
      <c r="O20" s="132">
        <v>5903</v>
      </c>
      <c r="P20" s="132">
        <v>2546141.0189999999</v>
      </c>
      <c r="Q20" s="143">
        <v>10.546042003231017</v>
      </c>
      <c r="R20" s="133">
        <v>9.4822303921568629</v>
      </c>
      <c r="S20" s="133">
        <v>3.0637254901960783E-2</v>
      </c>
      <c r="T20" s="134">
        <v>90.425857843137265</v>
      </c>
      <c r="AA20" s="129">
        <v>16</v>
      </c>
      <c r="AB20" s="130" t="s">
        <v>135</v>
      </c>
      <c r="AC20" s="131">
        <v>6471</v>
      </c>
      <c r="AD20" s="131">
        <v>2668518.8190000001</v>
      </c>
      <c r="AE20" s="132">
        <v>756</v>
      </c>
      <c r="AF20" s="132">
        <v>295245.67300000001</v>
      </c>
      <c r="AG20" s="132">
        <v>757</v>
      </c>
      <c r="AH20" s="132">
        <v>180141.715</v>
      </c>
      <c r="AI20" s="132">
        <v>1084</v>
      </c>
      <c r="AJ20" s="132">
        <v>218884.255</v>
      </c>
      <c r="AK20" s="132">
        <v>9</v>
      </c>
      <c r="AL20" s="132">
        <v>13704.669</v>
      </c>
      <c r="AM20" s="132">
        <v>20</v>
      </c>
      <c r="AN20" s="132">
        <v>-2030</v>
      </c>
      <c r="AO20" s="132">
        <v>6114</v>
      </c>
      <c r="AP20" s="132">
        <v>2913347.2829999998</v>
      </c>
      <c r="AQ20" s="143">
        <v>6.6669741697416978</v>
      </c>
      <c r="AR20" s="133">
        <v>14.999308149993082</v>
      </c>
      <c r="AS20" s="133">
        <v>0.12453300124533001</v>
      </c>
      <c r="AT20" s="134">
        <v>84.599418845994194</v>
      </c>
    </row>
    <row r="21" spans="1:46" ht="15.5" x14ac:dyDescent="0.35">
      <c r="A21" s="129">
        <v>17</v>
      </c>
      <c r="B21" s="130" t="s">
        <v>136</v>
      </c>
      <c r="C21" s="131">
        <v>1059</v>
      </c>
      <c r="D21" s="131">
        <v>298007.15399999998</v>
      </c>
      <c r="E21" s="132">
        <v>316</v>
      </c>
      <c r="F21" s="132">
        <v>28298.73</v>
      </c>
      <c r="G21" s="132">
        <v>52</v>
      </c>
      <c r="H21" s="132">
        <v>10243.776</v>
      </c>
      <c r="I21" s="132">
        <v>293</v>
      </c>
      <c r="J21" s="132">
        <v>45396.046000000002</v>
      </c>
      <c r="K21" s="132">
        <v>0</v>
      </c>
      <c r="L21" s="132">
        <v>0</v>
      </c>
      <c r="M21" s="132">
        <v>0</v>
      </c>
      <c r="N21" s="132">
        <v>0</v>
      </c>
      <c r="O21" s="132">
        <v>1082</v>
      </c>
      <c r="P21" s="132">
        <v>291153.614</v>
      </c>
      <c r="Q21" s="143">
        <v>4.6928327645051198</v>
      </c>
      <c r="R21" s="133">
        <v>21.309090909090909</v>
      </c>
      <c r="S21" s="133">
        <v>0</v>
      </c>
      <c r="T21" s="134">
        <v>78.690909090909088</v>
      </c>
      <c r="AA21" s="129">
        <v>17</v>
      </c>
      <c r="AB21" s="130" t="s">
        <v>136</v>
      </c>
      <c r="AC21" s="131">
        <v>1076</v>
      </c>
      <c r="AD21" s="131">
        <v>291434.299</v>
      </c>
      <c r="AE21" s="132">
        <v>284</v>
      </c>
      <c r="AF21" s="132">
        <v>61328.474999999999</v>
      </c>
      <c r="AG21" s="132">
        <v>45</v>
      </c>
      <c r="AH21" s="132">
        <v>11970.674000000001</v>
      </c>
      <c r="AI21" s="132">
        <v>320</v>
      </c>
      <c r="AJ21" s="132">
        <v>31289.962</v>
      </c>
      <c r="AK21" s="132">
        <v>0</v>
      </c>
      <c r="AL21" s="132">
        <v>0</v>
      </c>
      <c r="AM21" s="132">
        <v>1</v>
      </c>
      <c r="AN21" s="132">
        <v>46</v>
      </c>
      <c r="AO21" s="132">
        <v>1039</v>
      </c>
      <c r="AP21" s="132">
        <v>333397.48599999998</v>
      </c>
      <c r="AQ21" s="143">
        <v>4.25</v>
      </c>
      <c r="AR21" s="133">
        <v>23.52941176470588</v>
      </c>
      <c r="AS21" s="133">
        <v>0</v>
      </c>
      <c r="AT21" s="134">
        <v>76.397058823529406</v>
      </c>
    </row>
    <row r="22" spans="1:46" ht="15.5" x14ac:dyDescent="0.35">
      <c r="A22" s="129">
        <v>18</v>
      </c>
      <c r="B22" s="130" t="s">
        <v>137</v>
      </c>
      <c r="C22" s="131">
        <v>1231</v>
      </c>
      <c r="D22" s="131">
        <v>142614.28599999999</v>
      </c>
      <c r="E22" s="132">
        <v>17</v>
      </c>
      <c r="F22" s="132">
        <v>828</v>
      </c>
      <c r="G22" s="132">
        <v>23</v>
      </c>
      <c r="H22" s="132">
        <v>1144.07</v>
      </c>
      <c r="I22" s="132">
        <v>14</v>
      </c>
      <c r="J22" s="132">
        <v>690.54</v>
      </c>
      <c r="K22" s="132">
        <v>0</v>
      </c>
      <c r="L22" s="132">
        <v>0</v>
      </c>
      <c r="M22" s="132">
        <v>0</v>
      </c>
      <c r="N22" s="132">
        <v>0</v>
      </c>
      <c r="O22" s="132">
        <v>1234</v>
      </c>
      <c r="P22" s="132">
        <v>143895.81599999999</v>
      </c>
      <c r="Q22" s="143">
        <v>89.142857142857139</v>
      </c>
      <c r="R22" s="133">
        <v>1.1217948717948718</v>
      </c>
      <c r="S22" s="133">
        <v>0</v>
      </c>
      <c r="T22" s="134">
        <v>98.878205128205138</v>
      </c>
      <c r="AA22" s="129">
        <v>18</v>
      </c>
      <c r="AB22" s="130" t="s">
        <v>137</v>
      </c>
      <c r="AC22" s="131">
        <v>1238</v>
      </c>
      <c r="AD22" s="131">
        <v>145889.60800000001</v>
      </c>
      <c r="AE22" s="132">
        <v>21</v>
      </c>
      <c r="AF22" s="132">
        <v>868</v>
      </c>
      <c r="AG22" s="132">
        <v>27</v>
      </c>
      <c r="AH22" s="132">
        <v>1866.981</v>
      </c>
      <c r="AI22" s="132">
        <v>21</v>
      </c>
      <c r="AJ22" s="132">
        <v>665.08799999999997</v>
      </c>
      <c r="AK22" s="132">
        <v>0</v>
      </c>
      <c r="AL22" s="132">
        <v>0</v>
      </c>
      <c r="AM22" s="132">
        <v>0</v>
      </c>
      <c r="AN22" s="132">
        <v>0</v>
      </c>
      <c r="AO22" s="132">
        <v>1238</v>
      </c>
      <c r="AP22" s="132">
        <v>147959.50099999999</v>
      </c>
      <c r="AQ22" s="143">
        <v>59.952380952380949</v>
      </c>
      <c r="AR22" s="133">
        <v>1.6679904686258933</v>
      </c>
      <c r="AS22" s="133">
        <v>0</v>
      </c>
      <c r="AT22" s="134">
        <v>98.332009531374112</v>
      </c>
    </row>
    <row r="23" spans="1:46" ht="15.5" x14ac:dyDescent="0.35">
      <c r="A23" s="129">
        <v>19</v>
      </c>
      <c r="B23" s="130" t="s">
        <v>138</v>
      </c>
      <c r="C23" s="131">
        <v>2842</v>
      </c>
      <c r="D23" s="131">
        <v>1708484.531</v>
      </c>
      <c r="E23" s="132">
        <v>869</v>
      </c>
      <c r="F23" s="132">
        <v>114514.39200000001</v>
      </c>
      <c r="G23" s="132">
        <v>355</v>
      </c>
      <c r="H23" s="132">
        <v>-26660.554</v>
      </c>
      <c r="I23" s="132">
        <v>447</v>
      </c>
      <c r="J23" s="132">
        <v>89895.933000000005</v>
      </c>
      <c r="K23" s="132">
        <v>0</v>
      </c>
      <c r="L23" s="132">
        <v>0</v>
      </c>
      <c r="M23" s="132">
        <v>12</v>
      </c>
      <c r="N23" s="132">
        <v>1560</v>
      </c>
      <c r="O23" s="132">
        <v>3251</v>
      </c>
      <c r="P23" s="132">
        <v>1704882.436</v>
      </c>
      <c r="Q23" s="143">
        <v>8.2997762863534668</v>
      </c>
      <c r="R23" s="133">
        <v>12.048517520215633</v>
      </c>
      <c r="S23" s="133">
        <v>0</v>
      </c>
      <c r="T23" s="134">
        <v>87.62803234501348</v>
      </c>
      <c r="AA23" s="129">
        <v>19</v>
      </c>
      <c r="AB23" s="130" t="s">
        <v>138</v>
      </c>
      <c r="AC23" s="131">
        <v>3130</v>
      </c>
      <c r="AD23" s="131">
        <v>1684356.969</v>
      </c>
      <c r="AE23" s="132">
        <v>488</v>
      </c>
      <c r="AF23" s="132">
        <v>130915.68</v>
      </c>
      <c r="AG23" s="132">
        <v>0</v>
      </c>
      <c r="AH23" s="132">
        <v>-30144.55</v>
      </c>
      <c r="AI23" s="132">
        <v>460</v>
      </c>
      <c r="AJ23" s="132">
        <v>77280.436000000002</v>
      </c>
      <c r="AK23" s="132">
        <v>0</v>
      </c>
      <c r="AL23" s="132">
        <v>0</v>
      </c>
      <c r="AM23" s="132">
        <v>0</v>
      </c>
      <c r="AN23" s="132">
        <v>0</v>
      </c>
      <c r="AO23" s="132">
        <v>3158</v>
      </c>
      <c r="AP23" s="132">
        <v>1707847.6629999999</v>
      </c>
      <c r="AQ23" s="143">
        <v>7.8652173913043475</v>
      </c>
      <c r="AR23" s="133">
        <v>12.71420674405749</v>
      </c>
      <c r="AS23" s="133">
        <v>0</v>
      </c>
      <c r="AT23" s="134">
        <v>87.285793255942508</v>
      </c>
    </row>
    <row r="24" spans="1:46" ht="15.5" x14ac:dyDescent="0.35">
      <c r="A24" s="129">
        <v>20</v>
      </c>
      <c r="B24" s="130" t="s">
        <v>139</v>
      </c>
      <c r="C24" s="131">
        <v>419161</v>
      </c>
      <c r="D24" s="131">
        <v>557481.60699999996</v>
      </c>
      <c r="E24" s="132">
        <v>387961</v>
      </c>
      <c r="F24" s="132">
        <v>515988.47200000001</v>
      </c>
      <c r="G24" s="132">
        <v>0</v>
      </c>
      <c r="H24" s="132">
        <v>0</v>
      </c>
      <c r="I24" s="132">
        <v>436930</v>
      </c>
      <c r="J24" s="132">
        <v>581117.22400000005</v>
      </c>
      <c r="K24" s="132">
        <v>0</v>
      </c>
      <c r="L24" s="132">
        <v>0</v>
      </c>
      <c r="M24" s="132">
        <v>0</v>
      </c>
      <c r="N24" s="132">
        <v>0</v>
      </c>
      <c r="O24" s="132">
        <v>370192</v>
      </c>
      <c r="P24" s="132">
        <v>492352.85499999998</v>
      </c>
      <c r="Q24" s="143">
        <v>1.847256997688417</v>
      </c>
      <c r="R24" s="133">
        <v>54.134319223116215</v>
      </c>
      <c r="S24" s="133">
        <v>0</v>
      </c>
      <c r="T24" s="134">
        <v>45.865680776883792</v>
      </c>
      <c r="AA24" s="129">
        <v>20</v>
      </c>
      <c r="AB24" s="130" t="s">
        <v>139</v>
      </c>
      <c r="AC24" s="131">
        <v>272621</v>
      </c>
      <c r="AD24" s="131">
        <v>362584.56800000003</v>
      </c>
      <c r="AE24" s="132">
        <v>568621</v>
      </c>
      <c r="AF24" s="132">
        <v>756265.99699999997</v>
      </c>
      <c r="AG24" s="132">
        <v>0</v>
      </c>
      <c r="AH24" s="132">
        <v>0</v>
      </c>
      <c r="AI24" s="132">
        <v>502083</v>
      </c>
      <c r="AJ24" s="132">
        <v>667771.52300000004</v>
      </c>
      <c r="AK24" s="132">
        <v>0</v>
      </c>
      <c r="AL24" s="132">
        <v>0</v>
      </c>
      <c r="AM24" s="132">
        <v>0</v>
      </c>
      <c r="AN24" s="132">
        <v>0</v>
      </c>
      <c r="AO24" s="132">
        <v>339159</v>
      </c>
      <c r="AP24" s="132">
        <v>451079.04200000002</v>
      </c>
      <c r="AQ24" s="143">
        <v>1.6755038509569136</v>
      </c>
      <c r="AR24" s="133">
        <v>59.683539338264133</v>
      </c>
      <c r="AS24" s="133">
        <v>0</v>
      </c>
      <c r="AT24" s="134">
        <v>40.316460661735867</v>
      </c>
    </row>
    <row r="25" spans="1:46" ht="15.5" x14ac:dyDescent="0.35">
      <c r="A25" s="129">
        <v>21</v>
      </c>
      <c r="B25" s="130" t="s">
        <v>140</v>
      </c>
      <c r="C25" s="131">
        <v>5129</v>
      </c>
      <c r="D25" s="131">
        <v>2954915.8169999998</v>
      </c>
      <c r="E25" s="132">
        <v>1083</v>
      </c>
      <c r="F25" s="132">
        <v>46302.673000000003</v>
      </c>
      <c r="G25" s="132">
        <v>54</v>
      </c>
      <c r="H25" s="132">
        <v>-34470.631999999998</v>
      </c>
      <c r="I25" s="132">
        <v>993</v>
      </c>
      <c r="J25" s="132">
        <v>55335.508999999998</v>
      </c>
      <c r="K25" s="132">
        <v>0</v>
      </c>
      <c r="L25" s="132">
        <v>0</v>
      </c>
      <c r="M25" s="132">
        <v>26</v>
      </c>
      <c r="N25" s="132">
        <v>2093.4699999999998</v>
      </c>
      <c r="O25" s="132">
        <v>5193</v>
      </c>
      <c r="P25" s="132">
        <v>2909318.8790000002</v>
      </c>
      <c r="Q25" s="143">
        <v>6.2557905337361532</v>
      </c>
      <c r="R25" s="133">
        <v>15.98518995492595</v>
      </c>
      <c r="S25" s="133">
        <v>0</v>
      </c>
      <c r="T25" s="134">
        <v>83.596265292981329</v>
      </c>
      <c r="AA25" s="129">
        <v>21</v>
      </c>
      <c r="AB25" s="130" t="s">
        <v>140</v>
      </c>
      <c r="AC25" s="131">
        <v>5105</v>
      </c>
      <c r="AD25" s="131">
        <v>2984081.8250000002</v>
      </c>
      <c r="AE25" s="132">
        <v>771</v>
      </c>
      <c r="AF25" s="132">
        <v>43016.241000000002</v>
      </c>
      <c r="AG25" s="132">
        <v>74</v>
      </c>
      <c r="AH25" s="132">
        <v>603439.40500000003</v>
      </c>
      <c r="AI25" s="132">
        <v>1138</v>
      </c>
      <c r="AJ25" s="132">
        <v>173252.23800000001</v>
      </c>
      <c r="AK25" s="132">
        <v>0</v>
      </c>
      <c r="AL25" s="132">
        <v>0</v>
      </c>
      <c r="AM25" s="132">
        <v>59</v>
      </c>
      <c r="AN25" s="132">
        <v>2054.6930000000002</v>
      </c>
      <c r="AO25" s="132">
        <v>4679</v>
      </c>
      <c r="AP25" s="132">
        <v>3455230.54</v>
      </c>
      <c r="AQ25" s="143">
        <v>5.1634446397188052</v>
      </c>
      <c r="AR25" s="133">
        <v>19.366916269571135</v>
      </c>
      <c r="AS25" s="133">
        <v>0</v>
      </c>
      <c r="AT25" s="134">
        <v>79.628999319264807</v>
      </c>
    </row>
    <row r="26" spans="1:46" ht="15.5" x14ac:dyDescent="0.35">
      <c r="A26" s="129">
        <v>22</v>
      </c>
      <c r="B26" s="130" t="s">
        <v>141</v>
      </c>
      <c r="C26" s="131">
        <v>11001</v>
      </c>
      <c r="D26" s="131">
        <v>844509.54200000002</v>
      </c>
      <c r="E26" s="132">
        <v>384</v>
      </c>
      <c r="F26" s="132">
        <v>35104.135999999999</v>
      </c>
      <c r="G26" s="132">
        <v>87</v>
      </c>
      <c r="H26" s="132">
        <v>5754.5630000000001</v>
      </c>
      <c r="I26" s="132">
        <v>443</v>
      </c>
      <c r="J26" s="132">
        <v>38642.269</v>
      </c>
      <c r="K26" s="132">
        <v>5</v>
      </c>
      <c r="L26" s="132">
        <v>879.91</v>
      </c>
      <c r="M26" s="132">
        <v>28</v>
      </c>
      <c r="N26" s="132">
        <v>1590</v>
      </c>
      <c r="O26" s="132">
        <v>10909</v>
      </c>
      <c r="P26" s="132">
        <v>844256.06200000003</v>
      </c>
      <c r="Q26" s="143">
        <v>25.69977426636569</v>
      </c>
      <c r="R26" s="133">
        <v>3.8910847606499779</v>
      </c>
      <c r="S26" s="133">
        <v>4.3917435221783048E-2</v>
      </c>
      <c r="T26" s="134">
        <v>95.819060166886246</v>
      </c>
      <c r="AA26" s="129">
        <v>22</v>
      </c>
      <c r="AB26" s="130" t="s">
        <v>141</v>
      </c>
      <c r="AC26" s="131">
        <v>10933</v>
      </c>
      <c r="AD26" s="131">
        <v>887398.01399999997</v>
      </c>
      <c r="AE26" s="132">
        <v>370</v>
      </c>
      <c r="AF26" s="132">
        <v>70350.217000000004</v>
      </c>
      <c r="AG26" s="132">
        <v>79</v>
      </c>
      <c r="AH26" s="132">
        <v>92262.305999999997</v>
      </c>
      <c r="AI26" s="132">
        <v>371</v>
      </c>
      <c r="AJ26" s="132">
        <v>37850.548000000003</v>
      </c>
      <c r="AK26" s="132">
        <v>11</v>
      </c>
      <c r="AL26" s="132">
        <v>2246.864</v>
      </c>
      <c r="AM26" s="132">
        <v>0</v>
      </c>
      <c r="AN26" s="132">
        <v>0</v>
      </c>
      <c r="AO26" s="132">
        <v>10921</v>
      </c>
      <c r="AP26" s="132">
        <v>1009913.125</v>
      </c>
      <c r="AQ26" s="143">
        <v>30.466307277628033</v>
      </c>
      <c r="AR26" s="133">
        <v>3.282314429797399</v>
      </c>
      <c r="AS26" s="133">
        <v>9.7319295762187022E-2</v>
      </c>
      <c r="AT26" s="134">
        <v>96.620366274440414</v>
      </c>
    </row>
    <row r="27" spans="1:46" ht="15.5" x14ac:dyDescent="0.35">
      <c r="A27" s="129">
        <v>23</v>
      </c>
      <c r="B27" s="130" t="s">
        <v>142</v>
      </c>
      <c r="C27" s="131">
        <v>3756</v>
      </c>
      <c r="D27" s="131">
        <v>560449.27099999995</v>
      </c>
      <c r="E27" s="132">
        <v>20942</v>
      </c>
      <c r="F27" s="132">
        <v>271101.16899999999</v>
      </c>
      <c r="G27" s="132">
        <v>939</v>
      </c>
      <c r="H27" s="132">
        <v>65961.194000000003</v>
      </c>
      <c r="I27" s="132">
        <v>18440</v>
      </c>
      <c r="J27" s="132">
        <v>298398.84399999998</v>
      </c>
      <c r="K27" s="132">
        <v>0</v>
      </c>
      <c r="L27" s="132">
        <v>0</v>
      </c>
      <c r="M27" s="132">
        <v>0</v>
      </c>
      <c r="N27" s="132">
        <v>0</v>
      </c>
      <c r="O27" s="132">
        <v>6258</v>
      </c>
      <c r="P27" s="132">
        <v>599112.79</v>
      </c>
      <c r="Q27" s="143">
        <v>1.3393709327548806</v>
      </c>
      <c r="R27" s="133">
        <v>74.661915944610897</v>
      </c>
      <c r="S27" s="133">
        <v>0</v>
      </c>
      <c r="T27" s="134">
        <v>25.3380840553891</v>
      </c>
      <c r="AA27" s="129">
        <v>23</v>
      </c>
      <c r="AB27" s="130" t="s">
        <v>142</v>
      </c>
      <c r="AC27" s="131">
        <v>11030</v>
      </c>
      <c r="AD27" s="131">
        <v>618384.62699999998</v>
      </c>
      <c r="AE27" s="132">
        <v>20521</v>
      </c>
      <c r="AF27" s="132">
        <v>293537.58399999997</v>
      </c>
      <c r="AG27" s="132">
        <v>1019</v>
      </c>
      <c r="AH27" s="132">
        <v>100146.22100000001</v>
      </c>
      <c r="AI27" s="132">
        <v>18820</v>
      </c>
      <c r="AJ27" s="132">
        <v>353569.09600000002</v>
      </c>
      <c r="AK27" s="132">
        <v>0</v>
      </c>
      <c r="AL27" s="132">
        <v>0</v>
      </c>
      <c r="AM27" s="132">
        <v>0</v>
      </c>
      <c r="AN27" s="132">
        <v>0</v>
      </c>
      <c r="AO27" s="132">
        <v>12731</v>
      </c>
      <c r="AP27" s="132">
        <v>658499.33600000001</v>
      </c>
      <c r="AQ27" s="143">
        <v>1.676461211477152</v>
      </c>
      <c r="AR27" s="133">
        <v>59.64945643561218</v>
      </c>
      <c r="AS27" s="133">
        <v>0</v>
      </c>
      <c r="AT27" s="134">
        <v>40.350543564387813</v>
      </c>
    </row>
    <row r="28" spans="1:46" ht="15.5" x14ac:dyDescent="0.35">
      <c r="A28" s="129">
        <v>24</v>
      </c>
      <c r="B28" s="130" t="s">
        <v>143</v>
      </c>
      <c r="C28" s="131">
        <v>924</v>
      </c>
      <c r="D28" s="131">
        <v>1813837.3160000001</v>
      </c>
      <c r="E28" s="132">
        <v>314</v>
      </c>
      <c r="F28" s="132">
        <v>533303.26800000004</v>
      </c>
      <c r="G28" s="132">
        <v>0</v>
      </c>
      <c r="H28" s="132">
        <v>-504356.78399999999</v>
      </c>
      <c r="I28" s="132">
        <v>135</v>
      </c>
      <c r="J28" s="132">
        <v>59993.504000000001</v>
      </c>
      <c r="K28" s="132">
        <v>1</v>
      </c>
      <c r="L28" s="132">
        <v>833.33100000000002</v>
      </c>
      <c r="M28" s="132">
        <v>0</v>
      </c>
      <c r="N28" s="132">
        <v>0</v>
      </c>
      <c r="O28" s="132">
        <v>1102</v>
      </c>
      <c r="P28" s="132">
        <v>1781956.9650000001</v>
      </c>
      <c r="Q28" s="143">
        <v>9.1703703703703709</v>
      </c>
      <c r="R28" s="133">
        <v>10.904684975767367</v>
      </c>
      <c r="S28" s="133">
        <v>8.0775444264943458E-2</v>
      </c>
      <c r="T28" s="134">
        <v>89.014539579967689</v>
      </c>
      <c r="AA28" s="129">
        <v>24</v>
      </c>
      <c r="AB28" s="130" t="s">
        <v>143</v>
      </c>
      <c r="AC28" s="131">
        <v>991</v>
      </c>
      <c r="AD28" s="131">
        <v>1775826.7919999999</v>
      </c>
      <c r="AE28" s="132">
        <v>126</v>
      </c>
      <c r="AF28" s="132">
        <v>40479.281000000003</v>
      </c>
      <c r="AG28" s="132">
        <v>0</v>
      </c>
      <c r="AH28" s="132">
        <v>-100415.057</v>
      </c>
      <c r="AI28" s="132">
        <v>161</v>
      </c>
      <c r="AJ28" s="132">
        <v>87230.558000000005</v>
      </c>
      <c r="AK28" s="132">
        <v>2</v>
      </c>
      <c r="AL28" s="132">
        <v>142.5</v>
      </c>
      <c r="AM28" s="132">
        <v>0</v>
      </c>
      <c r="AN28" s="132">
        <v>0</v>
      </c>
      <c r="AO28" s="132">
        <v>954</v>
      </c>
      <c r="AP28" s="132">
        <v>1628517.9580000001</v>
      </c>
      <c r="AQ28" s="143">
        <v>6.9378881987577641</v>
      </c>
      <c r="AR28" s="133">
        <v>14.413607878245299</v>
      </c>
      <c r="AS28" s="133">
        <v>0.17905102954341987</v>
      </c>
      <c r="AT28" s="134">
        <v>85.407341092211269</v>
      </c>
    </row>
    <row r="29" spans="1:46" ht="15.5" x14ac:dyDescent="0.35">
      <c r="A29" s="129">
        <v>25</v>
      </c>
      <c r="B29" s="130" t="s">
        <v>144</v>
      </c>
      <c r="C29" s="131">
        <v>10782</v>
      </c>
      <c r="D29" s="131">
        <v>559757.34499999997</v>
      </c>
      <c r="E29" s="132">
        <v>4202</v>
      </c>
      <c r="F29" s="132">
        <v>43696.998</v>
      </c>
      <c r="G29" s="132">
        <v>228</v>
      </c>
      <c r="H29" s="132">
        <v>77955.774999999994</v>
      </c>
      <c r="I29" s="132">
        <v>6215</v>
      </c>
      <c r="J29" s="132">
        <v>133590.864</v>
      </c>
      <c r="K29" s="132">
        <v>215</v>
      </c>
      <c r="L29" s="132">
        <v>2442.2779999999998</v>
      </c>
      <c r="M29" s="132">
        <v>0</v>
      </c>
      <c r="N29" s="132">
        <v>0</v>
      </c>
      <c r="O29" s="132">
        <v>8554</v>
      </c>
      <c r="P29" s="132">
        <v>545376.97600000002</v>
      </c>
      <c r="Q29" s="143">
        <v>2.4109412711182623</v>
      </c>
      <c r="R29" s="133">
        <v>41.477576081153231</v>
      </c>
      <c r="S29" s="133">
        <v>1.4348638547784303</v>
      </c>
      <c r="T29" s="134">
        <v>57.087560064068342</v>
      </c>
      <c r="AA29" s="129">
        <v>25</v>
      </c>
      <c r="AB29" s="130" t="s">
        <v>144</v>
      </c>
      <c r="AC29" s="131">
        <v>9791</v>
      </c>
      <c r="AD29" s="131">
        <v>561550.05799999996</v>
      </c>
      <c r="AE29" s="132">
        <v>5128</v>
      </c>
      <c r="AF29" s="132">
        <v>48972.767999999996</v>
      </c>
      <c r="AG29" s="132">
        <v>291</v>
      </c>
      <c r="AH29" s="132">
        <v>44629.500999999997</v>
      </c>
      <c r="AI29" s="132">
        <v>3878</v>
      </c>
      <c r="AJ29" s="132">
        <v>122225.17</v>
      </c>
      <c r="AK29" s="132">
        <v>964</v>
      </c>
      <c r="AL29" s="132">
        <v>4887.62</v>
      </c>
      <c r="AM29" s="132">
        <v>5</v>
      </c>
      <c r="AN29" s="132">
        <v>120.104</v>
      </c>
      <c r="AO29" s="132">
        <v>10072</v>
      </c>
      <c r="AP29" s="132">
        <v>527919.43299999996</v>
      </c>
      <c r="AQ29" s="143">
        <v>3.8470861268695202</v>
      </c>
      <c r="AR29" s="133">
        <v>25.993699309605201</v>
      </c>
      <c r="AS29" s="133">
        <v>6.4615590857296068</v>
      </c>
      <c r="AT29" s="134">
        <v>67.511227294054564</v>
      </c>
    </row>
    <row r="30" spans="1:46" ht="15.5" x14ac:dyDescent="0.35">
      <c r="A30" s="129">
        <v>26</v>
      </c>
      <c r="B30" s="130" t="s">
        <v>145</v>
      </c>
      <c r="C30" s="131">
        <v>3729</v>
      </c>
      <c r="D30" s="131">
        <v>1011908.291</v>
      </c>
      <c r="E30" s="132">
        <v>498</v>
      </c>
      <c r="F30" s="132">
        <v>115863.326</v>
      </c>
      <c r="G30" s="132">
        <v>0</v>
      </c>
      <c r="H30" s="132">
        <v>-80628.137000000002</v>
      </c>
      <c r="I30" s="132">
        <v>724</v>
      </c>
      <c r="J30" s="132">
        <v>113643.147</v>
      </c>
      <c r="K30" s="132">
        <v>0</v>
      </c>
      <c r="L30" s="132">
        <v>0</v>
      </c>
      <c r="M30" s="132">
        <v>17</v>
      </c>
      <c r="N30" s="132">
        <v>4018.326</v>
      </c>
      <c r="O30" s="132">
        <v>3486</v>
      </c>
      <c r="P30" s="132">
        <v>929482.00699999998</v>
      </c>
      <c r="Q30" s="143">
        <v>5.8383977900552484</v>
      </c>
      <c r="R30" s="133">
        <v>17.127986751833451</v>
      </c>
      <c r="S30" s="133">
        <v>0</v>
      </c>
      <c r="T30" s="134">
        <v>82.469836763662173</v>
      </c>
      <c r="AA30" s="129">
        <v>26</v>
      </c>
      <c r="AB30" s="130" t="s">
        <v>145</v>
      </c>
      <c r="AC30" s="131">
        <v>3566</v>
      </c>
      <c r="AD30" s="131">
        <v>942559.24899999995</v>
      </c>
      <c r="AE30" s="132">
        <v>615</v>
      </c>
      <c r="AF30" s="132">
        <v>105722.851</v>
      </c>
      <c r="AG30" s="132">
        <v>0</v>
      </c>
      <c r="AH30" s="132">
        <v>51961.595999999998</v>
      </c>
      <c r="AI30" s="132">
        <v>595</v>
      </c>
      <c r="AJ30" s="132">
        <v>125512.46400000001</v>
      </c>
      <c r="AK30" s="132">
        <v>0</v>
      </c>
      <c r="AL30" s="132">
        <v>0</v>
      </c>
      <c r="AM30" s="132">
        <v>0</v>
      </c>
      <c r="AN30" s="132">
        <v>0</v>
      </c>
      <c r="AO30" s="132">
        <v>3586</v>
      </c>
      <c r="AP30" s="132">
        <v>974731.23199999996</v>
      </c>
      <c r="AQ30" s="143">
        <v>7.0268907563025209</v>
      </c>
      <c r="AR30" s="133">
        <v>14.231045204496532</v>
      </c>
      <c r="AS30" s="133">
        <v>0</v>
      </c>
      <c r="AT30" s="134">
        <v>85.768954795503475</v>
      </c>
    </row>
    <row r="31" spans="1:46" ht="15.5" x14ac:dyDescent="0.35">
      <c r="A31" s="129">
        <v>27</v>
      </c>
      <c r="B31" s="130" t="s">
        <v>146</v>
      </c>
      <c r="C31" s="131">
        <v>1311</v>
      </c>
      <c r="D31" s="131">
        <v>798455.64500000002</v>
      </c>
      <c r="E31" s="132">
        <v>377</v>
      </c>
      <c r="F31" s="132">
        <v>82037.557000000001</v>
      </c>
      <c r="G31" s="132">
        <v>641</v>
      </c>
      <c r="H31" s="132">
        <v>-43862.686000000002</v>
      </c>
      <c r="I31" s="132">
        <v>95</v>
      </c>
      <c r="J31" s="132">
        <v>10746.75</v>
      </c>
      <c r="K31" s="132">
        <v>7</v>
      </c>
      <c r="L31" s="132">
        <v>196.143</v>
      </c>
      <c r="M31" s="132">
        <v>324</v>
      </c>
      <c r="N31" s="132">
        <v>3269.2730000000001</v>
      </c>
      <c r="O31" s="132">
        <v>1262</v>
      </c>
      <c r="P31" s="132">
        <v>822418.35</v>
      </c>
      <c r="Q31" s="143">
        <v>17.768421052631577</v>
      </c>
      <c r="R31" s="133">
        <v>5.6279620853080567</v>
      </c>
      <c r="S31" s="133">
        <v>0.41469194312796209</v>
      </c>
      <c r="T31" s="134">
        <v>74.76303317535546</v>
      </c>
      <c r="AA31" s="129">
        <v>27</v>
      </c>
      <c r="AB31" s="130" t="s">
        <v>146</v>
      </c>
      <c r="AC31" s="131">
        <v>1323</v>
      </c>
      <c r="AD31" s="131">
        <v>776237.52500000002</v>
      </c>
      <c r="AE31" s="132">
        <v>368</v>
      </c>
      <c r="AF31" s="132">
        <v>61678.112999999998</v>
      </c>
      <c r="AG31" s="132">
        <v>255</v>
      </c>
      <c r="AH31" s="132">
        <v>42058.277999999998</v>
      </c>
      <c r="AI31" s="132">
        <v>63</v>
      </c>
      <c r="AJ31" s="132">
        <v>38126.959999999999</v>
      </c>
      <c r="AK31" s="132">
        <v>15</v>
      </c>
      <c r="AL31" s="132">
        <v>15835.919</v>
      </c>
      <c r="AM31" s="132">
        <v>210</v>
      </c>
      <c r="AN31" s="132">
        <v>37949.563999999998</v>
      </c>
      <c r="AO31" s="132">
        <v>1403</v>
      </c>
      <c r="AP31" s="132">
        <v>788061.473</v>
      </c>
      <c r="AQ31" s="143">
        <v>26.841269841269842</v>
      </c>
      <c r="AR31" s="133">
        <v>3.7256061502069784</v>
      </c>
      <c r="AS31" s="133">
        <v>0.88704908338261379</v>
      </c>
      <c r="AT31" s="134">
        <v>82.968657599053813</v>
      </c>
    </row>
    <row r="32" spans="1:46" ht="15.5" x14ac:dyDescent="0.35">
      <c r="A32" s="129">
        <v>28</v>
      </c>
      <c r="B32" s="130" t="s">
        <v>147</v>
      </c>
      <c r="C32" s="131">
        <v>2436</v>
      </c>
      <c r="D32" s="131">
        <v>210936.15900000001</v>
      </c>
      <c r="E32" s="132">
        <v>466</v>
      </c>
      <c r="F32" s="132">
        <v>50656.165000000001</v>
      </c>
      <c r="G32" s="132">
        <v>210</v>
      </c>
      <c r="H32" s="132">
        <v>10461.066999999999</v>
      </c>
      <c r="I32" s="132">
        <v>337</v>
      </c>
      <c r="J32" s="132">
        <v>51393.661999999997</v>
      </c>
      <c r="K32" s="132">
        <v>0</v>
      </c>
      <c r="L32" s="132">
        <v>0</v>
      </c>
      <c r="M32" s="132">
        <v>1</v>
      </c>
      <c r="N32" s="132">
        <v>300</v>
      </c>
      <c r="O32" s="132">
        <v>2564</v>
      </c>
      <c r="P32" s="132">
        <v>220359.72899999999</v>
      </c>
      <c r="Q32" s="143">
        <v>8.611275964391691</v>
      </c>
      <c r="R32" s="133">
        <v>11.612680909717437</v>
      </c>
      <c r="S32" s="133">
        <v>0</v>
      </c>
      <c r="T32" s="134">
        <v>88.352860096485188</v>
      </c>
      <c r="AA32" s="129">
        <v>28</v>
      </c>
      <c r="AB32" s="130" t="s">
        <v>147</v>
      </c>
      <c r="AC32" s="131">
        <v>2423</v>
      </c>
      <c r="AD32" s="131">
        <v>200642.622</v>
      </c>
      <c r="AE32" s="132">
        <v>436</v>
      </c>
      <c r="AF32" s="132">
        <v>52226.133999999998</v>
      </c>
      <c r="AG32" s="132">
        <v>184</v>
      </c>
      <c r="AH32" s="132">
        <v>13394.74</v>
      </c>
      <c r="AI32" s="132">
        <v>320</v>
      </c>
      <c r="AJ32" s="132">
        <v>62722.063000000002</v>
      </c>
      <c r="AK32" s="132">
        <v>1</v>
      </c>
      <c r="AL32" s="132">
        <v>500</v>
      </c>
      <c r="AM32" s="132">
        <v>19</v>
      </c>
      <c r="AN32" s="132">
        <v>1453.105</v>
      </c>
      <c r="AO32" s="132">
        <v>2519</v>
      </c>
      <c r="AP32" s="132">
        <v>201588.32800000001</v>
      </c>
      <c r="AQ32" s="143">
        <v>8.9343749999999993</v>
      </c>
      <c r="AR32" s="133">
        <v>11.192724728926198</v>
      </c>
      <c r="AS32" s="133">
        <v>3.4977264777894368E-2</v>
      </c>
      <c r="AT32" s="134">
        <v>88.107729975515909</v>
      </c>
    </row>
    <row r="33" spans="1:46" ht="15.5" x14ac:dyDescent="0.35">
      <c r="A33" s="129">
        <v>29</v>
      </c>
      <c r="B33" s="130" t="s">
        <v>148</v>
      </c>
      <c r="C33" s="131">
        <v>519</v>
      </c>
      <c r="D33" s="131">
        <v>199626.53700000001</v>
      </c>
      <c r="E33" s="132">
        <v>264</v>
      </c>
      <c r="F33" s="132">
        <v>25981.120999999999</v>
      </c>
      <c r="G33" s="132">
        <v>630</v>
      </c>
      <c r="H33" s="132">
        <v>30968.41</v>
      </c>
      <c r="I33" s="132">
        <v>260</v>
      </c>
      <c r="J33" s="132">
        <v>48206.129000000001</v>
      </c>
      <c r="K33" s="132">
        <v>6</v>
      </c>
      <c r="L33" s="132">
        <v>2461.0430000000001</v>
      </c>
      <c r="M33" s="132">
        <v>0</v>
      </c>
      <c r="N33" s="132">
        <v>0</v>
      </c>
      <c r="O33" s="132">
        <v>519</v>
      </c>
      <c r="P33" s="132">
        <v>205908.89600000001</v>
      </c>
      <c r="Q33" s="143">
        <v>3.0192307692307692</v>
      </c>
      <c r="R33" s="133">
        <v>33.121019108280251</v>
      </c>
      <c r="S33" s="133">
        <v>0.76433121019108285</v>
      </c>
      <c r="T33" s="134">
        <v>66.114649681528661</v>
      </c>
      <c r="AA33" s="129">
        <v>29</v>
      </c>
      <c r="AB33" s="130" t="s">
        <v>148</v>
      </c>
      <c r="AC33" s="131">
        <v>500</v>
      </c>
      <c r="AD33" s="131">
        <v>196713.70499999999</v>
      </c>
      <c r="AE33" s="132">
        <v>247</v>
      </c>
      <c r="AF33" s="132">
        <v>32704.233</v>
      </c>
      <c r="AG33" s="132">
        <v>653</v>
      </c>
      <c r="AH33" s="132">
        <v>17463.816999999999</v>
      </c>
      <c r="AI33" s="132">
        <v>283</v>
      </c>
      <c r="AJ33" s="132">
        <v>49860.313000000002</v>
      </c>
      <c r="AK33" s="132">
        <v>7</v>
      </c>
      <c r="AL33" s="132">
        <v>3215.4720000000002</v>
      </c>
      <c r="AM33" s="132">
        <v>0</v>
      </c>
      <c r="AN33" s="132">
        <v>0</v>
      </c>
      <c r="AO33" s="132">
        <v>458</v>
      </c>
      <c r="AP33" s="132">
        <v>193805.97</v>
      </c>
      <c r="AQ33" s="143">
        <v>2.6431095406360425</v>
      </c>
      <c r="AR33" s="133">
        <v>37.834224598930483</v>
      </c>
      <c r="AS33" s="133">
        <v>0.93582887700534756</v>
      </c>
      <c r="AT33" s="134">
        <v>61.229946524064175</v>
      </c>
    </row>
    <row r="34" spans="1:46" ht="15.5" x14ac:dyDescent="0.35">
      <c r="A34" s="129">
        <v>30</v>
      </c>
      <c r="B34" s="130" t="s">
        <v>149</v>
      </c>
      <c r="C34" s="131">
        <v>5007</v>
      </c>
      <c r="D34" s="131">
        <v>585559.11</v>
      </c>
      <c r="E34" s="132">
        <v>234</v>
      </c>
      <c r="F34" s="132">
        <v>42983.947999999997</v>
      </c>
      <c r="G34" s="132">
        <v>186</v>
      </c>
      <c r="H34" s="132">
        <v>37326.720999999998</v>
      </c>
      <c r="I34" s="132">
        <v>453</v>
      </c>
      <c r="J34" s="132">
        <v>102892.914</v>
      </c>
      <c r="K34" s="132">
        <v>1</v>
      </c>
      <c r="L34" s="132">
        <v>520</v>
      </c>
      <c r="M34" s="132">
        <v>36</v>
      </c>
      <c r="N34" s="132">
        <v>5382.2020000000002</v>
      </c>
      <c r="O34" s="132">
        <v>4751</v>
      </c>
      <c r="P34" s="132">
        <v>557074.66299999994</v>
      </c>
      <c r="Q34" s="143">
        <v>11.569536423841059</v>
      </c>
      <c r="R34" s="133">
        <v>8.643388666285059</v>
      </c>
      <c r="S34" s="133">
        <v>1.9080328181644724E-2</v>
      </c>
      <c r="T34" s="134">
        <v>90.650639190994085</v>
      </c>
      <c r="AA34" s="129">
        <v>30</v>
      </c>
      <c r="AB34" s="130" t="s">
        <v>149</v>
      </c>
      <c r="AC34" s="131">
        <v>4619</v>
      </c>
      <c r="AD34" s="131">
        <v>541052.98400000005</v>
      </c>
      <c r="AE34" s="132">
        <v>322</v>
      </c>
      <c r="AF34" s="132">
        <v>45436.792999999998</v>
      </c>
      <c r="AG34" s="132">
        <v>286</v>
      </c>
      <c r="AH34" s="132">
        <v>2425.7040000000002</v>
      </c>
      <c r="AI34" s="132">
        <v>1559</v>
      </c>
      <c r="AJ34" s="132">
        <v>74456.593999999997</v>
      </c>
      <c r="AK34" s="132">
        <v>2</v>
      </c>
      <c r="AL34" s="132">
        <v>4400</v>
      </c>
      <c r="AM34" s="132">
        <v>165</v>
      </c>
      <c r="AN34" s="132">
        <v>20239.575000000001</v>
      </c>
      <c r="AO34" s="132">
        <v>3215</v>
      </c>
      <c r="AP34" s="132">
        <v>489819.31099999999</v>
      </c>
      <c r="AQ34" s="143">
        <v>3.1693393200769724</v>
      </c>
      <c r="AR34" s="133">
        <v>31.55231734466707</v>
      </c>
      <c r="AS34" s="133">
        <v>4.0477636106051408E-2</v>
      </c>
      <c r="AT34" s="134">
        <v>65.067800040477636</v>
      </c>
    </row>
    <row r="35" spans="1:46" ht="15.5" x14ac:dyDescent="0.35">
      <c r="A35" s="129">
        <v>31</v>
      </c>
      <c r="B35" s="130" t="s">
        <v>150</v>
      </c>
      <c r="C35" s="131">
        <v>0</v>
      </c>
      <c r="D35" s="131">
        <v>0</v>
      </c>
      <c r="E35" s="132">
        <v>0</v>
      </c>
      <c r="F35" s="132">
        <v>0</v>
      </c>
      <c r="G35" s="132">
        <v>0</v>
      </c>
      <c r="H35" s="132">
        <v>0</v>
      </c>
      <c r="I35" s="132">
        <v>0</v>
      </c>
      <c r="J35" s="132">
        <v>0</v>
      </c>
      <c r="K35" s="132">
        <v>0</v>
      </c>
      <c r="L35" s="132">
        <v>0</v>
      </c>
      <c r="M35" s="132">
        <v>0</v>
      </c>
      <c r="N35" s="132">
        <v>0</v>
      </c>
      <c r="O35" s="132">
        <v>0</v>
      </c>
      <c r="P35" s="132">
        <v>0</v>
      </c>
      <c r="Q35" s="143">
        <v>0</v>
      </c>
      <c r="R35" s="133">
        <v>0</v>
      </c>
      <c r="S35" s="133">
        <v>0</v>
      </c>
      <c r="T35" s="134">
        <v>0</v>
      </c>
      <c r="AA35" s="129">
        <v>31</v>
      </c>
      <c r="AB35" s="130" t="s">
        <v>150</v>
      </c>
      <c r="AC35" s="131">
        <v>0</v>
      </c>
      <c r="AD35" s="131">
        <v>0</v>
      </c>
      <c r="AE35" s="132">
        <v>0</v>
      </c>
      <c r="AF35" s="132">
        <v>0</v>
      </c>
      <c r="AG35" s="132">
        <v>0</v>
      </c>
      <c r="AH35" s="132">
        <v>0</v>
      </c>
      <c r="AI35" s="132">
        <v>0</v>
      </c>
      <c r="AJ35" s="132">
        <v>0</v>
      </c>
      <c r="AK35" s="132">
        <v>0</v>
      </c>
      <c r="AL35" s="132">
        <v>0</v>
      </c>
      <c r="AM35" s="132">
        <v>0</v>
      </c>
      <c r="AN35" s="132">
        <v>0</v>
      </c>
      <c r="AO35" s="132">
        <v>0</v>
      </c>
      <c r="AP35" s="132">
        <v>0</v>
      </c>
      <c r="AQ35" s="143">
        <v>0</v>
      </c>
      <c r="AR35" s="133">
        <v>0</v>
      </c>
      <c r="AS35" s="133">
        <v>0</v>
      </c>
      <c r="AT35" s="134">
        <v>0</v>
      </c>
    </row>
    <row r="36" spans="1:46" ht="15.5" x14ac:dyDescent="0.35">
      <c r="A36" s="129">
        <v>32</v>
      </c>
      <c r="B36" s="130" t="s">
        <v>151</v>
      </c>
      <c r="C36" s="131">
        <v>464</v>
      </c>
      <c r="D36" s="131">
        <v>295450.11700000003</v>
      </c>
      <c r="E36" s="132">
        <v>113</v>
      </c>
      <c r="F36" s="132">
        <v>29606.74</v>
      </c>
      <c r="G36" s="132">
        <v>0</v>
      </c>
      <c r="H36" s="132">
        <v>0</v>
      </c>
      <c r="I36" s="132">
        <v>85</v>
      </c>
      <c r="J36" s="132">
        <v>34715.462</v>
      </c>
      <c r="K36" s="132">
        <v>0</v>
      </c>
      <c r="L36" s="132">
        <v>0</v>
      </c>
      <c r="M36" s="132">
        <v>0</v>
      </c>
      <c r="N36" s="132">
        <v>0</v>
      </c>
      <c r="O36" s="132">
        <v>492</v>
      </c>
      <c r="P36" s="132">
        <v>290341.39500000002</v>
      </c>
      <c r="Q36" s="143">
        <v>6.7882352941176469</v>
      </c>
      <c r="R36" s="133">
        <v>14.731369150779896</v>
      </c>
      <c r="S36" s="133">
        <v>0</v>
      </c>
      <c r="T36" s="134">
        <v>85.268630849220102</v>
      </c>
      <c r="AA36" s="129">
        <v>32</v>
      </c>
      <c r="AB36" s="130" t="s">
        <v>151</v>
      </c>
      <c r="AC36" s="131">
        <v>506</v>
      </c>
      <c r="AD36" s="131">
        <v>280630.68699999998</v>
      </c>
      <c r="AE36" s="132">
        <v>47</v>
      </c>
      <c r="AF36" s="132">
        <v>9914.2260000000006</v>
      </c>
      <c r="AG36" s="132">
        <v>17</v>
      </c>
      <c r="AH36" s="132">
        <v>2520.002</v>
      </c>
      <c r="AI36" s="132">
        <v>139</v>
      </c>
      <c r="AJ36" s="132">
        <v>21042.915000000001</v>
      </c>
      <c r="AK36" s="132">
        <v>2</v>
      </c>
      <c r="AL36" s="132">
        <v>2301</v>
      </c>
      <c r="AM36" s="132">
        <v>9</v>
      </c>
      <c r="AN36" s="132">
        <v>673.98</v>
      </c>
      <c r="AO36" s="132">
        <v>403</v>
      </c>
      <c r="AP36" s="132">
        <v>269047.02</v>
      </c>
      <c r="AQ36" s="143">
        <v>3.9784172661870505</v>
      </c>
      <c r="AR36" s="133">
        <v>25.135623869801083</v>
      </c>
      <c r="AS36" s="133">
        <v>0.36166365280289331</v>
      </c>
      <c r="AT36" s="134">
        <v>72.875226039783001</v>
      </c>
    </row>
    <row r="37" spans="1:46" ht="15.5" x14ac:dyDescent="0.35">
      <c r="A37" s="129">
        <v>33</v>
      </c>
      <c r="B37" s="130" t="s">
        <v>152</v>
      </c>
      <c r="C37" s="131">
        <v>1038</v>
      </c>
      <c r="D37" s="131">
        <v>376201.766</v>
      </c>
      <c r="E37" s="132">
        <v>286</v>
      </c>
      <c r="F37" s="132">
        <v>14976.629000000001</v>
      </c>
      <c r="G37" s="132">
        <v>38</v>
      </c>
      <c r="H37" s="132">
        <v>9313.9179999999997</v>
      </c>
      <c r="I37" s="132">
        <v>209</v>
      </c>
      <c r="J37" s="132">
        <v>30691.955999999998</v>
      </c>
      <c r="K37" s="132">
        <v>0</v>
      </c>
      <c r="L37" s="132">
        <v>0</v>
      </c>
      <c r="M37" s="132">
        <v>25</v>
      </c>
      <c r="N37" s="132">
        <v>3490.4859999999999</v>
      </c>
      <c r="O37" s="132">
        <v>1090</v>
      </c>
      <c r="P37" s="132">
        <v>366309.87099999998</v>
      </c>
      <c r="Q37" s="143">
        <v>6.3349282296650715</v>
      </c>
      <c r="R37" s="133">
        <v>15.785498489425981</v>
      </c>
      <c r="S37" s="133">
        <v>0</v>
      </c>
      <c r="T37" s="134">
        <v>82.326283987915403</v>
      </c>
      <c r="AA37" s="129">
        <v>33</v>
      </c>
      <c r="AB37" s="130" t="s">
        <v>152</v>
      </c>
      <c r="AC37" s="131">
        <v>1084</v>
      </c>
      <c r="AD37" s="131">
        <v>437209.86700000003</v>
      </c>
      <c r="AE37" s="132">
        <v>235</v>
      </c>
      <c r="AF37" s="132">
        <v>37121.671999999999</v>
      </c>
      <c r="AG37" s="132">
        <v>60</v>
      </c>
      <c r="AH37" s="132">
        <v>10238.614</v>
      </c>
      <c r="AI37" s="132">
        <v>211</v>
      </c>
      <c r="AJ37" s="132">
        <v>34550.51</v>
      </c>
      <c r="AK37" s="132">
        <v>0</v>
      </c>
      <c r="AL37" s="132">
        <v>0</v>
      </c>
      <c r="AM37" s="132">
        <v>25</v>
      </c>
      <c r="AN37" s="132">
        <v>96937.138000000006</v>
      </c>
      <c r="AO37" s="132">
        <v>1083</v>
      </c>
      <c r="AP37" s="132">
        <v>353082.505</v>
      </c>
      <c r="AQ37" s="143">
        <v>6.2511848341232223</v>
      </c>
      <c r="AR37" s="133">
        <v>15.99696739954511</v>
      </c>
      <c r="AS37" s="133">
        <v>0</v>
      </c>
      <c r="AT37" s="134">
        <v>82.10765731614859</v>
      </c>
    </row>
    <row r="38" spans="1:46" ht="15.5" x14ac:dyDescent="0.35">
      <c r="A38" s="129">
        <v>34</v>
      </c>
      <c r="B38" s="130" t="s">
        <v>153</v>
      </c>
      <c r="C38" s="131">
        <v>61264</v>
      </c>
      <c r="D38" s="131">
        <v>462814.45199999999</v>
      </c>
      <c r="E38" s="132">
        <v>4701</v>
      </c>
      <c r="F38" s="132">
        <v>49466.879000000001</v>
      </c>
      <c r="G38" s="132">
        <v>0</v>
      </c>
      <c r="H38" s="132">
        <v>54413.154999999999</v>
      </c>
      <c r="I38" s="132">
        <v>7749</v>
      </c>
      <c r="J38" s="132">
        <v>85876.657000000007</v>
      </c>
      <c r="K38" s="132">
        <v>145</v>
      </c>
      <c r="L38" s="132">
        <v>13095.013000000001</v>
      </c>
      <c r="M38" s="132">
        <v>0</v>
      </c>
      <c r="N38" s="132">
        <v>0</v>
      </c>
      <c r="O38" s="132">
        <v>58071</v>
      </c>
      <c r="P38" s="132">
        <v>467722.81699999998</v>
      </c>
      <c r="Q38" s="143">
        <v>8.5127113175893658</v>
      </c>
      <c r="R38" s="133">
        <v>11.747138634124157</v>
      </c>
      <c r="S38" s="133">
        <v>0.219813537481998</v>
      </c>
      <c r="T38" s="134">
        <v>88.033047828393833</v>
      </c>
      <c r="AA38" s="129">
        <v>34</v>
      </c>
      <c r="AB38" s="130" t="s">
        <v>153</v>
      </c>
      <c r="AC38" s="131">
        <v>61857</v>
      </c>
      <c r="AD38" s="131">
        <v>493272.78499999997</v>
      </c>
      <c r="AE38" s="132">
        <v>4790</v>
      </c>
      <c r="AF38" s="132">
        <v>36728.377</v>
      </c>
      <c r="AG38" s="132">
        <v>0</v>
      </c>
      <c r="AH38" s="132">
        <v>52382.656000000003</v>
      </c>
      <c r="AI38" s="132">
        <v>4398</v>
      </c>
      <c r="AJ38" s="132">
        <v>87094.464999999997</v>
      </c>
      <c r="AK38" s="132">
        <v>115</v>
      </c>
      <c r="AL38" s="132">
        <v>3400.8</v>
      </c>
      <c r="AM38" s="132">
        <v>0</v>
      </c>
      <c r="AN38" s="132">
        <v>0</v>
      </c>
      <c r="AO38" s="132">
        <v>62134</v>
      </c>
      <c r="AP38" s="132">
        <v>491888.55300000001</v>
      </c>
      <c r="AQ38" s="143">
        <v>15.15393360618463</v>
      </c>
      <c r="AR38" s="133">
        <v>6.5989466892733359</v>
      </c>
      <c r="AS38" s="133">
        <v>0.1725509025162423</v>
      </c>
      <c r="AT38" s="134">
        <v>93.228502408210417</v>
      </c>
    </row>
    <row r="39" spans="1:46" ht="15.5" x14ac:dyDescent="0.35">
      <c r="A39" s="129">
        <v>35</v>
      </c>
      <c r="B39" s="130" t="s">
        <v>154</v>
      </c>
      <c r="C39" s="131">
        <v>607</v>
      </c>
      <c r="D39" s="131">
        <v>1069718.888</v>
      </c>
      <c r="E39" s="132">
        <v>53</v>
      </c>
      <c r="F39" s="132">
        <v>2940.7</v>
      </c>
      <c r="G39" s="132">
        <v>1256.2080000000001</v>
      </c>
      <c r="H39" s="132">
        <v>767401670</v>
      </c>
      <c r="I39" s="132">
        <v>137</v>
      </c>
      <c r="J39" s="132">
        <v>9693.5419999999995</v>
      </c>
      <c r="K39" s="132">
        <v>3</v>
      </c>
      <c r="L39" s="132">
        <v>615.35500000000002</v>
      </c>
      <c r="M39" s="132">
        <v>4</v>
      </c>
      <c r="N39" s="132">
        <v>40</v>
      </c>
      <c r="O39" s="132">
        <v>516</v>
      </c>
      <c r="P39" s="132">
        <v>1063566.899</v>
      </c>
      <c r="Q39" s="143">
        <v>4.8175182481751824</v>
      </c>
      <c r="R39" s="133">
        <v>20.757575757575758</v>
      </c>
      <c r="S39" s="133">
        <v>0.45454545454545453</v>
      </c>
      <c r="T39" s="134">
        <v>78.181818181818187</v>
      </c>
      <c r="AA39" s="129">
        <v>35</v>
      </c>
      <c r="AB39" s="130" t="s">
        <v>154</v>
      </c>
      <c r="AC39" s="131">
        <v>5099</v>
      </c>
      <c r="AD39" s="131">
        <v>1066752.8540000001</v>
      </c>
      <c r="AE39" s="132">
        <v>414</v>
      </c>
      <c r="AF39" s="132">
        <v>23103.198</v>
      </c>
      <c r="AG39" s="132">
        <v>1090</v>
      </c>
      <c r="AH39" s="132">
        <v>-144078.128</v>
      </c>
      <c r="AI39" s="132">
        <v>69</v>
      </c>
      <c r="AJ39" s="132">
        <v>9145.4390000000003</v>
      </c>
      <c r="AK39" s="132">
        <v>0</v>
      </c>
      <c r="AL39" s="132">
        <v>0</v>
      </c>
      <c r="AM39" s="132">
        <v>286</v>
      </c>
      <c r="AN39" s="132">
        <v>15288.053</v>
      </c>
      <c r="AO39" s="132">
        <v>5158</v>
      </c>
      <c r="AP39" s="132">
        <v>921344.43200000003</v>
      </c>
      <c r="AQ39" s="143">
        <v>79.898550724637687</v>
      </c>
      <c r="AR39" s="133">
        <v>1.251587157627426</v>
      </c>
      <c r="AS39" s="133">
        <v>0</v>
      </c>
      <c r="AT39" s="134">
        <v>93.560674768728461</v>
      </c>
    </row>
    <row r="40" spans="1:46" ht="15.5" x14ac:dyDescent="0.35">
      <c r="A40" s="129">
        <v>36</v>
      </c>
      <c r="B40" s="130" t="s">
        <v>155</v>
      </c>
      <c r="C40" s="131">
        <v>40652</v>
      </c>
      <c r="D40" s="131">
        <v>882294.15300000005</v>
      </c>
      <c r="E40" s="132">
        <v>1943</v>
      </c>
      <c r="F40" s="132">
        <v>66589.183000000005</v>
      </c>
      <c r="G40" s="132">
        <v>79</v>
      </c>
      <c r="H40" s="132">
        <v>48060.775999999998</v>
      </c>
      <c r="I40" s="132">
        <v>2895</v>
      </c>
      <c r="J40" s="132">
        <v>98045.900999999998</v>
      </c>
      <c r="K40" s="132">
        <v>0</v>
      </c>
      <c r="L40" s="132">
        <v>0</v>
      </c>
      <c r="M40" s="132">
        <v>207</v>
      </c>
      <c r="N40" s="132">
        <v>439.77199999999999</v>
      </c>
      <c r="O40" s="132">
        <v>39495</v>
      </c>
      <c r="P40" s="132">
        <v>898458.43900000001</v>
      </c>
      <c r="Q40" s="143">
        <v>14.7139896373057</v>
      </c>
      <c r="R40" s="133">
        <v>6.7962532572716396</v>
      </c>
      <c r="S40" s="133">
        <v>0</v>
      </c>
      <c r="T40" s="134">
        <v>92.717797027959719</v>
      </c>
      <c r="AA40" s="129">
        <v>36</v>
      </c>
      <c r="AB40" s="130" t="s">
        <v>155</v>
      </c>
      <c r="AC40" s="131">
        <v>41393</v>
      </c>
      <c r="AD40" s="131">
        <v>798247.05599999998</v>
      </c>
      <c r="AE40" s="132">
        <v>4875</v>
      </c>
      <c r="AF40" s="132">
        <v>91909.167000000001</v>
      </c>
      <c r="AG40" s="132">
        <v>391</v>
      </c>
      <c r="AH40" s="132">
        <v>177533.17600000001</v>
      </c>
      <c r="AI40" s="132">
        <v>2364</v>
      </c>
      <c r="AJ40" s="132">
        <v>89735.301999999996</v>
      </c>
      <c r="AK40" s="132">
        <v>0</v>
      </c>
      <c r="AL40" s="132">
        <v>0</v>
      </c>
      <c r="AM40" s="132">
        <v>1342</v>
      </c>
      <c r="AN40" s="132">
        <v>3417.8919999999998</v>
      </c>
      <c r="AO40" s="132">
        <v>42573</v>
      </c>
      <c r="AP40" s="132">
        <v>974536.20499999996</v>
      </c>
      <c r="AQ40" s="143">
        <v>19.576565143824027</v>
      </c>
      <c r="AR40" s="133">
        <v>5.1081484042438259</v>
      </c>
      <c r="AS40" s="133">
        <v>0</v>
      </c>
      <c r="AT40" s="134">
        <v>91.99204822921844</v>
      </c>
    </row>
    <row r="41" spans="1:46" ht="15.5" x14ac:dyDescent="0.35">
      <c r="A41" s="129">
        <v>37</v>
      </c>
      <c r="B41" s="130" t="s">
        <v>156</v>
      </c>
      <c r="C41" s="131">
        <v>2604</v>
      </c>
      <c r="D41" s="131">
        <v>266106.65399999998</v>
      </c>
      <c r="E41" s="132">
        <v>38</v>
      </c>
      <c r="F41" s="132">
        <v>2597.3789999999999</v>
      </c>
      <c r="G41" s="132">
        <v>0</v>
      </c>
      <c r="H41" s="132">
        <v>0</v>
      </c>
      <c r="I41" s="132">
        <v>31</v>
      </c>
      <c r="J41" s="132">
        <v>2050.9270000000001</v>
      </c>
      <c r="K41" s="132">
        <v>0</v>
      </c>
      <c r="L41" s="132">
        <v>0</v>
      </c>
      <c r="M41" s="132">
        <v>0</v>
      </c>
      <c r="N41" s="132">
        <v>0</v>
      </c>
      <c r="O41" s="132">
        <v>2611</v>
      </c>
      <c r="P41" s="132">
        <v>266653.10600000003</v>
      </c>
      <c r="Q41" s="143">
        <v>85.225806451612897</v>
      </c>
      <c r="R41" s="133">
        <v>1.17335352006056</v>
      </c>
      <c r="S41" s="133">
        <v>0</v>
      </c>
      <c r="T41" s="134">
        <v>98.826646479939441</v>
      </c>
      <c r="AA41" s="129">
        <v>37</v>
      </c>
      <c r="AB41" s="130" t="s">
        <v>156</v>
      </c>
      <c r="AC41" s="131">
        <v>2599</v>
      </c>
      <c r="AD41" s="131">
        <v>264648.17700000003</v>
      </c>
      <c r="AE41" s="132">
        <v>25</v>
      </c>
      <c r="AF41" s="132">
        <v>7678.7039999999997</v>
      </c>
      <c r="AG41" s="132">
        <v>0</v>
      </c>
      <c r="AH41" s="132">
        <v>0</v>
      </c>
      <c r="AI41" s="132">
        <v>42</v>
      </c>
      <c r="AJ41" s="132">
        <v>5186.5240000000003</v>
      </c>
      <c r="AK41" s="132">
        <v>0</v>
      </c>
      <c r="AL41" s="132">
        <v>0</v>
      </c>
      <c r="AM41" s="132">
        <v>0</v>
      </c>
      <c r="AN41" s="132">
        <v>0</v>
      </c>
      <c r="AO41" s="132">
        <v>2582</v>
      </c>
      <c r="AP41" s="132">
        <v>267140.35700000002</v>
      </c>
      <c r="AQ41" s="143">
        <v>62.476190476190474</v>
      </c>
      <c r="AR41" s="133">
        <v>1.600609756097561</v>
      </c>
      <c r="AS41" s="133">
        <v>0</v>
      </c>
      <c r="AT41" s="134">
        <v>98.399390243902445</v>
      </c>
    </row>
    <row r="42" spans="1:46" ht="16" thickBot="1" x14ac:dyDescent="0.4">
      <c r="A42" s="135"/>
      <c r="B42" s="136" t="s">
        <v>12</v>
      </c>
      <c r="C42" s="144">
        <v>934154</v>
      </c>
      <c r="D42" s="144">
        <v>39029491.397999994</v>
      </c>
      <c r="E42" s="144">
        <v>551622</v>
      </c>
      <c r="F42" s="144">
        <v>5561495.7230000002</v>
      </c>
      <c r="G42" s="144">
        <v>767410174</v>
      </c>
      <c r="H42" s="144">
        <v>207984.91899999994</v>
      </c>
      <c r="I42" s="144">
        <v>592234</v>
      </c>
      <c r="J42" s="144">
        <v>4837252.53</v>
      </c>
      <c r="K42" s="144">
        <v>433</v>
      </c>
      <c r="L42" s="144">
        <v>47751.330999999998</v>
      </c>
      <c r="M42" s="144">
        <v>4413</v>
      </c>
      <c r="N42" s="144">
        <v>277588.37999999995</v>
      </c>
      <c r="O42" s="144">
        <v>888701</v>
      </c>
      <c r="P42" s="144">
        <v>39636428.667000011</v>
      </c>
      <c r="Q42" s="138">
        <v>2.5087735590999505</v>
      </c>
      <c r="R42" s="139">
        <v>39.860113973728296</v>
      </c>
      <c r="S42" s="139">
        <v>2.9142922139938528E-2</v>
      </c>
      <c r="T42" s="140">
        <v>59.813727595116639</v>
      </c>
      <c r="AA42" s="135"/>
      <c r="AB42" s="136" t="s">
        <v>12</v>
      </c>
      <c r="AC42" s="144">
        <v>823726</v>
      </c>
      <c r="AD42" s="144">
        <v>39773707.103999987</v>
      </c>
      <c r="AE42" s="144">
        <v>736915</v>
      </c>
      <c r="AF42" s="144">
        <v>4873981.4470000006</v>
      </c>
      <c r="AG42" s="144">
        <v>10411</v>
      </c>
      <c r="AH42" s="144">
        <v>1785781.6999999995</v>
      </c>
      <c r="AI42" s="144">
        <v>657712</v>
      </c>
      <c r="AJ42" s="144">
        <v>6290575.1359999999</v>
      </c>
      <c r="AK42" s="144">
        <v>1175</v>
      </c>
      <c r="AL42" s="144">
        <v>64786.47600000001</v>
      </c>
      <c r="AM42" s="144">
        <v>4577</v>
      </c>
      <c r="AN42" s="144">
        <v>262934.29399999999</v>
      </c>
      <c r="AO42" s="144">
        <v>897191</v>
      </c>
      <c r="AP42" s="144">
        <v>39815224.846999995</v>
      </c>
      <c r="AQ42" s="138">
        <v>2.3728546841170606</v>
      </c>
      <c r="AR42" s="139">
        <v>42.143330845061847</v>
      </c>
      <c r="AS42" s="139">
        <v>7.5288901134459574E-2</v>
      </c>
      <c r="AT42" s="140">
        <v>57.488105955512268</v>
      </c>
    </row>
    <row r="43" spans="1:46" ht="6.75" customHeight="1" x14ac:dyDescent="0.35"/>
    <row r="44" spans="1:46" ht="6.75" customHeight="1" x14ac:dyDescent="0.35"/>
    <row r="45" spans="1:46" ht="6.75" customHeight="1" x14ac:dyDescent="0.35"/>
    <row r="46" spans="1:46" ht="6.75" customHeight="1" x14ac:dyDescent="0.35"/>
    <row r="47" spans="1:46" ht="6.75" customHeight="1" x14ac:dyDescent="0.35"/>
    <row r="48" spans="1:46" ht="6.75" customHeight="1" x14ac:dyDescent="0.35"/>
    <row r="49" spans="1:20" ht="6.75" customHeight="1" thickBot="1" x14ac:dyDescent="0.4"/>
    <row r="50" spans="1:20" ht="16" thickBot="1" x14ac:dyDescent="0.4">
      <c r="A50" s="199" t="s">
        <v>165</v>
      </c>
      <c r="B50" s="199"/>
      <c r="C50" s="199"/>
      <c r="D50" s="199"/>
      <c r="E50" s="199"/>
      <c r="F50" s="199"/>
      <c r="G50" s="199"/>
      <c r="H50" s="199"/>
      <c r="I50" s="199"/>
      <c r="J50" s="199"/>
      <c r="K50" s="199"/>
      <c r="L50" s="199"/>
      <c r="M50" s="199"/>
      <c r="N50" s="199"/>
      <c r="O50" s="199"/>
      <c r="P50" s="199"/>
      <c r="Q50" s="199"/>
      <c r="R50" s="199"/>
      <c r="S50" s="199"/>
      <c r="T50" s="199"/>
    </row>
    <row r="51" spans="1:20" ht="109" thickBot="1" x14ac:dyDescent="0.4">
      <c r="A51" s="171" t="s">
        <v>7</v>
      </c>
      <c r="B51" s="172" t="s">
        <v>8</v>
      </c>
      <c r="C51" s="173" t="s">
        <v>106</v>
      </c>
      <c r="D51" s="173"/>
      <c r="E51" s="173" t="s">
        <v>107</v>
      </c>
      <c r="F51" s="173"/>
      <c r="G51" s="173" t="s">
        <v>108</v>
      </c>
      <c r="H51" s="173"/>
      <c r="I51" s="173" t="s">
        <v>161</v>
      </c>
      <c r="J51" s="173"/>
      <c r="K51" s="173" t="s">
        <v>110</v>
      </c>
      <c r="L51" s="173"/>
      <c r="M51" s="173" t="s">
        <v>111</v>
      </c>
      <c r="N51" s="173"/>
      <c r="O51" s="173" t="s">
        <v>112</v>
      </c>
      <c r="P51" s="173"/>
      <c r="Q51" s="122" t="s">
        <v>113</v>
      </c>
      <c r="R51" s="122" t="s">
        <v>114</v>
      </c>
      <c r="S51" s="123" t="s">
        <v>162</v>
      </c>
      <c r="T51" s="141" t="s">
        <v>163</v>
      </c>
    </row>
    <row r="52" spans="1:20" ht="46.5" x14ac:dyDescent="0.35">
      <c r="A52" s="171"/>
      <c r="B52" s="172"/>
      <c r="C52" s="125" t="s">
        <v>74</v>
      </c>
      <c r="D52" s="125" t="s">
        <v>117</v>
      </c>
      <c r="E52" s="125" t="s">
        <v>74</v>
      </c>
      <c r="F52" s="125" t="s">
        <v>117</v>
      </c>
      <c r="G52" s="125" t="s">
        <v>74</v>
      </c>
      <c r="H52" s="125" t="s">
        <v>117</v>
      </c>
      <c r="I52" s="125" t="s">
        <v>74</v>
      </c>
      <c r="J52" s="125" t="s">
        <v>117</v>
      </c>
      <c r="K52" s="125" t="s">
        <v>74</v>
      </c>
      <c r="L52" s="125" t="s">
        <v>117</v>
      </c>
      <c r="M52" s="125" t="s">
        <v>74</v>
      </c>
      <c r="N52" s="125" t="s">
        <v>117</v>
      </c>
      <c r="O52" s="125" t="s">
        <v>74</v>
      </c>
      <c r="P52" s="126" t="s">
        <v>117</v>
      </c>
      <c r="Q52" s="126" t="s">
        <v>118</v>
      </c>
      <c r="R52" s="127" t="s">
        <v>119</v>
      </c>
      <c r="S52" s="127" t="s">
        <v>119</v>
      </c>
      <c r="T52" s="142" t="s">
        <v>119</v>
      </c>
    </row>
    <row r="53" spans="1:20" ht="15.5" x14ac:dyDescent="0.35">
      <c r="A53" s="129">
        <v>1</v>
      </c>
      <c r="B53" s="130" t="s">
        <v>120</v>
      </c>
      <c r="C53" s="131">
        <v>71644</v>
      </c>
      <c r="D53" s="131">
        <v>555729.22600000002</v>
      </c>
      <c r="E53" s="132">
        <v>49707</v>
      </c>
      <c r="F53" s="132">
        <v>491545.86800000002</v>
      </c>
      <c r="G53" s="132">
        <v>0</v>
      </c>
      <c r="H53" s="132">
        <v>0</v>
      </c>
      <c r="I53" s="132">
        <v>42032</v>
      </c>
      <c r="J53" s="132">
        <v>408505.04</v>
      </c>
      <c r="K53" s="132">
        <v>28</v>
      </c>
      <c r="L53" s="132">
        <v>2404.1480000000001</v>
      </c>
      <c r="M53" s="132">
        <v>1546</v>
      </c>
      <c r="N53" s="132">
        <v>2317.5889999999999</v>
      </c>
      <c r="O53" s="132">
        <v>77745</v>
      </c>
      <c r="P53" s="132">
        <v>634048.31799999997</v>
      </c>
      <c r="Q53" s="143">
        <v>2.8871098210886945</v>
      </c>
      <c r="R53" s="133">
        <v>34.636714983807302</v>
      </c>
      <c r="S53" s="133">
        <v>2.3073563464660364E-2</v>
      </c>
      <c r="T53" s="134">
        <v>64.066221127143578</v>
      </c>
    </row>
    <row r="54" spans="1:20" ht="15.5" x14ac:dyDescent="0.35">
      <c r="A54" s="129">
        <v>2</v>
      </c>
      <c r="B54" s="130" t="s">
        <v>121</v>
      </c>
      <c r="C54" s="131">
        <v>2279</v>
      </c>
      <c r="D54" s="131">
        <v>823361.46</v>
      </c>
      <c r="E54" s="132">
        <v>79</v>
      </c>
      <c r="F54" s="132">
        <v>9911.4050000000007</v>
      </c>
      <c r="G54" s="132">
        <v>40</v>
      </c>
      <c r="H54" s="132">
        <v>7220.299</v>
      </c>
      <c r="I54" s="132">
        <v>180</v>
      </c>
      <c r="J54" s="132">
        <v>42150.146000000001</v>
      </c>
      <c r="K54" s="132">
        <v>0</v>
      </c>
      <c r="L54" s="132">
        <v>0</v>
      </c>
      <c r="M54" s="132">
        <v>0</v>
      </c>
      <c r="N54" s="132">
        <v>0</v>
      </c>
      <c r="O54" s="132">
        <v>2178</v>
      </c>
      <c r="P54" s="132">
        <v>798343.01800000004</v>
      </c>
      <c r="Q54" s="143">
        <v>13.1</v>
      </c>
      <c r="R54" s="133">
        <v>7.6335877862595423</v>
      </c>
      <c r="S54" s="133">
        <v>0</v>
      </c>
      <c r="T54" s="134">
        <v>92.36641221374046</v>
      </c>
    </row>
    <row r="55" spans="1:20" ht="15.5" x14ac:dyDescent="0.35">
      <c r="A55" s="129">
        <v>3</v>
      </c>
      <c r="B55" s="130" t="s">
        <v>122</v>
      </c>
      <c r="C55" s="131">
        <v>1089</v>
      </c>
      <c r="D55" s="131">
        <v>460324.66200000001</v>
      </c>
      <c r="E55" s="132">
        <v>448</v>
      </c>
      <c r="F55" s="132">
        <v>79559.506999999998</v>
      </c>
      <c r="G55" s="132">
        <v>82</v>
      </c>
      <c r="H55" s="132">
        <v>87478.942999999999</v>
      </c>
      <c r="I55" s="132">
        <v>377</v>
      </c>
      <c r="J55" s="132">
        <v>59995.099000000002</v>
      </c>
      <c r="K55" s="132">
        <v>8</v>
      </c>
      <c r="L55" s="132">
        <v>7542.8459999999995</v>
      </c>
      <c r="M55" s="132">
        <v>39</v>
      </c>
      <c r="N55" s="132">
        <v>1930.027</v>
      </c>
      <c r="O55" s="132">
        <v>1113</v>
      </c>
      <c r="P55" s="132">
        <v>557895.14</v>
      </c>
      <c r="Q55" s="143">
        <v>4.0769230769230766</v>
      </c>
      <c r="R55" s="133">
        <v>24.528301886792452</v>
      </c>
      <c r="S55" s="133">
        <v>0.52049446974625901</v>
      </c>
      <c r="T55" s="134">
        <v>72.41379310344827</v>
      </c>
    </row>
    <row r="56" spans="1:20" ht="15.5" x14ac:dyDescent="0.35">
      <c r="A56" s="129">
        <v>4</v>
      </c>
      <c r="B56" s="130" t="s">
        <v>123</v>
      </c>
      <c r="C56" s="131">
        <v>4017</v>
      </c>
      <c r="D56" s="131">
        <v>2972108.023</v>
      </c>
      <c r="E56" s="132">
        <v>1083</v>
      </c>
      <c r="F56" s="132">
        <v>273371.38900000002</v>
      </c>
      <c r="G56" s="132">
        <v>1396</v>
      </c>
      <c r="H56" s="132">
        <v>85128.926999999996</v>
      </c>
      <c r="I56" s="132">
        <v>1040</v>
      </c>
      <c r="J56" s="132">
        <v>416763.755</v>
      </c>
      <c r="K56" s="132">
        <v>0</v>
      </c>
      <c r="L56" s="132">
        <v>0</v>
      </c>
      <c r="M56" s="132">
        <v>0</v>
      </c>
      <c r="N56" s="132">
        <v>0</v>
      </c>
      <c r="O56" s="132">
        <v>4060</v>
      </c>
      <c r="P56" s="132">
        <v>2913844.5839999998</v>
      </c>
      <c r="Q56" s="143">
        <v>4.9038461538461542</v>
      </c>
      <c r="R56" s="133">
        <v>20.392156862745097</v>
      </c>
      <c r="S56" s="133">
        <v>0</v>
      </c>
      <c r="T56" s="134">
        <v>79.607843137254903</v>
      </c>
    </row>
    <row r="57" spans="1:20" ht="15.5" x14ac:dyDescent="0.35">
      <c r="A57" s="129">
        <v>5</v>
      </c>
      <c r="B57" s="130" t="s">
        <v>124</v>
      </c>
      <c r="C57" s="131">
        <v>207303</v>
      </c>
      <c r="D57" s="131">
        <v>5199585.8279999997</v>
      </c>
      <c r="E57" s="132">
        <v>48398</v>
      </c>
      <c r="F57" s="132">
        <v>659163.701</v>
      </c>
      <c r="G57" s="132">
        <v>0</v>
      </c>
      <c r="H57" s="132">
        <v>346547.29200000002</v>
      </c>
      <c r="I57" s="132">
        <v>35602</v>
      </c>
      <c r="J57" s="132">
        <v>771322.76100000006</v>
      </c>
      <c r="K57" s="132">
        <v>0</v>
      </c>
      <c r="L57" s="132">
        <v>0</v>
      </c>
      <c r="M57" s="132">
        <v>0</v>
      </c>
      <c r="N57" s="132">
        <v>756.31600000000003</v>
      </c>
      <c r="O57" s="132">
        <v>220098</v>
      </c>
      <c r="P57" s="132">
        <v>5433217.7439999999</v>
      </c>
      <c r="Q57" s="143">
        <v>7.1821807763608785</v>
      </c>
      <c r="R57" s="133">
        <v>13.923347673054359</v>
      </c>
      <c r="S57" s="133">
        <v>0</v>
      </c>
      <c r="T57" s="134">
        <v>86.076652326945634</v>
      </c>
    </row>
    <row r="58" spans="1:20" ht="15.5" x14ac:dyDescent="0.35">
      <c r="A58" s="129">
        <v>6</v>
      </c>
      <c r="B58" s="130" t="s">
        <v>125</v>
      </c>
      <c r="C58" s="131">
        <v>1277</v>
      </c>
      <c r="D58" s="131">
        <v>217837.557</v>
      </c>
      <c r="E58" s="132">
        <v>207</v>
      </c>
      <c r="F58" s="132">
        <v>38961.945</v>
      </c>
      <c r="G58" s="132">
        <v>880</v>
      </c>
      <c r="H58" s="132">
        <v>21847.550999999999</v>
      </c>
      <c r="I58" s="132">
        <v>198</v>
      </c>
      <c r="J58" s="132">
        <v>45464.300999999999</v>
      </c>
      <c r="K58" s="132">
        <v>3</v>
      </c>
      <c r="L58" s="132">
        <v>6047.7960000000003</v>
      </c>
      <c r="M58" s="132">
        <v>82</v>
      </c>
      <c r="N58" s="132">
        <v>9994.39</v>
      </c>
      <c r="O58" s="132">
        <v>1201</v>
      </c>
      <c r="P58" s="132">
        <v>217140.56599999999</v>
      </c>
      <c r="Q58" s="143">
        <v>7.4949494949494948</v>
      </c>
      <c r="R58" s="133">
        <v>13.34231805929919</v>
      </c>
      <c r="S58" s="133">
        <v>0.20215633423180593</v>
      </c>
      <c r="T58" s="134">
        <v>80.929919137466314</v>
      </c>
    </row>
    <row r="59" spans="1:20" ht="15.5" x14ac:dyDescent="0.35">
      <c r="A59" s="129">
        <v>7</v>
      </c>
      <c r="B59" s="130" t="s">
        <v>126</v>
      </c>
      <c r="C59" s="131">
        <v>1834</v>
      </c>
      <c r="D59" s="131">
        <v>1720820.9550000001</v>
      </c>
      <c r="E59" s="132">
        <v>912</v>
      </c>
      <c r="F59" s="132">
        <v>81007.402000000002</v>
      </c>
      <c r="G59" s="132">
        <v>473</v>
      </c>
      <c r="H59" s="132">
        <v>138335.40400000001</v>
      </c>
      <c r="I59" s="132">
        <v>824</v>
      </c>
      <c r="J59" s="132">
        <v>310420.62</v>
      </c>
      <c r="K59" s="132">
        <v>0</v>
      </c>
      <c r="L59" s="132">
        <v>0</v>
      </c>
      <c r="M59" s="132">
        <v>0</v>
      </c>
      <c r="N59" s="132">
        <v>0</v>
      </c>
      <c r="O59" s="132">
        <v>1922</v>
      </c>
      <c r="P59" s="132">
        <v>1629743.1410000001</v>
      </c>
      <c r="Q59" s="143">
        <v>3.3325242718446604</v>
      </c>
      <c r="R59" s="133">
        <v>30.007283321194468</v>
      </c>
      <c r="S59" s="133">
        <v>0</v>
      </c>
      <c r="T59" s="134">
        <v>69.992716678805536</v>
      </c>
    </row>
    <row r="60" spans="1:20" ht="15.5" x14ac:dyDescent="0.35">
      <c r="A60" s="129">
        <v>8</v>
      </c>
      <c r="B60" s="130" t="s">
        <v>127</v>
      </c>
      <c r="C60" s="131">
        <v>2842</v>
      </c>
      <c r="D60" s="131">
        <v>411270.56099999999</v>
      </c>
      <c r="E60" s="132">
        <v>97</v>
      </c>
      <c r="F60" s="132">
        <v>41371.218999999997</v>
      </c>
      <c r="G60" s="132">
        <v>0</v>
      </c>
      <c r="H60" s="132">
        <v>13050.39</v>
      </c>
      <c r="I60" s="132">
        <v>23</v>
      </c>
      <c r="J60" s="132">
        <v>1319.367</v>
      </c>
      <c r="K60" s="132">
        <v>0</v>
      </c>
      <c r="L60" s="132">
        <v>0</v>
      </c>
      <c r="M60" s="132">
        <v>0</v>
      </c>
      <c r="N60" s="132">
        <v>0</v>
      </c>
      <c r="O60" s="132">
        <v>2916</v>
      </c>
      <c r="P60" s="132">
        <v>464372.80300000001</v>
      </c>
      <c r="Q60" s="143">
        <v>127.78260869565217</v>
      </c>
      <c r="R60" s="133">
        <v>0.78257910854031987</v>
      </c>
      <c r="S60" s="133">
        <v>0</v>
      </c>
      <c r="T60" s="134">
        <v>99.217420891459682</v>
      </c>
    </row>
    <row r="61" spans="1:20" ht="15.5" x14ac:dyDescent="0.35">
      <c r="A61" s="129">
        <v>9</v>
      </c>
      <c r="B61" s="130" t="s">
        <v>128</v>
      </c>
      <c r="C61" s="131">
        <v>1519</v>
      </c>
      <c r="D61" s="131">
        <v>158062.24299999999</v>
      </c>
      <c r="E61" s="132">
        <v>180</v>
      </c>
      <c r="F61" s="132">
        <v>27460.16</v>
      </c>
      <c r="G61" s="132">
        <v>0</v>
      </c>
      <c r="H61" s="132">
        <v>16437.236000000001</v>
      </c>
      <c r="I61" s="132">
        <v>108</v>
      </c>
      <c r="J61" s="132">
        <v>25569.792000000001</v>
      </c>
      <c r="K61" s="132">
        <v>0</v>
      </c>
      <c r="L61" s="132">
        <v>0</v>
      </c>
      <c r="M61" s="132">
        <v>0</v>
      </c>
      <c r="N61" s="132">
        <v>0</v>
      </c>
      <c r="O61" s="132">
        <v>1591</v>
      </c>
      <c r="P61" s="132">
        <v>176389.84700000001</v>
      </c>
      <c r="Q61" s="143">
        <v>15.731481481481481</v>
      </c>
      <c r="R61" s="133">
        <v>6.3566804002354331</v>
      </c>
      <c r="S61" s="133">
        <v>0</v>
      </c>
      <c r="T61" s="134">
        <v>93.643319599764567</v>
      </c>
    </row>
    <row r="62" spans="1:20" ht="15.5" x14ac:dyDescent="0.35">
      <c r="A62" s="129">
        <v>10</v>
      </c>
      <c r="B62" s="130" t="s">
        <v>129</v>
      </c>
      <c r="C62" s="131">
        <v>4471</v>
      </c>
      <c r="D62" s="131">
        <v>1264070.0970000001</v>
      </c>
      <c r="E62" s="132">
        <v>620</v>
      </c>
      <c r="F62" s="132">
        <v>205239.932</v>
      </c>
      <c r="G62" s="132">
        <v>398</v>
      </c>
      <c r="H62" s="132">
        <v>8902.8060000000005</v>
      </c>
      <c r="I62" s="132">
        <v>379</v>
      </c>
      <c r="J62" s="132">
        <v>127353.421</v>
      </c>
      <c r="K62" s="132">
        <v>3</v>
      </c>
      <c r="L62" s="132">
        <v>831.64400000000001</v>
      </c>
      <c r="M62" s="132">
        <v>22</v>
      </c>
      <c r="N62" s="132">
        <v>7356.6329999999998</v>
      </c>
      <c r="O62" s="132">
        <v>4687</v>
      </c>
      <c r="P62" s="132">
        <v>1342671.1370000001</v>
      </c>
      <c r="Q62" s="143">
        <v>13.432717678100264</v>
      </c>
      <c r="R62" s="133">
        <v>7.4445099194657232</v>
      </c>
      <c r="S62" s="133">
        <v>5.8927519151443723E-2</v>
      </c>
      <c r="T62" s="134">
        <v>92.064427420938912</v>
      </c>
    </row>
    <row r="63" spans="1:20" ht="15.5" x14ac:dyDescent="0.35">
      <c r="A63" s="129">
        <v>11</v>
      </c>
      <c r="B63" s="130" t="s">
        <v>130</v>
      </c>
      <c r="C63" s="131">
        <v>46360</v>
      </c>
      <c r="D63" s="131">
        <v>2127793.4950000001</v>
      </c>
      <c r="E63" s="132">
        <v>29650</v>
      </c>
      <c r="F63" s="132">
        <v>735859.46600000001</v>
      </c>
      <c r="G63" s="132">
        <v>0</v>
      </c>
      <c r="H63" s="132">
        <v>0</v>
      </c>
      <c r="I63" s="132">
        <v>29150</v>
      </c>
      <c r="J63" s="132">
        <v>471946.38199999998</v>
      </c>
      <c r="K63" s="132">
        <v>0</v>
      </c>
      <c r="L63" s="132">
        <v>0</v>
      </c>
      <c r="M63" s="132">
        <v>2218</v>
      </c>
      <c r="N63" s="132">
        <v>339952.79</v>
      </c>
      <c r="O63" s="132">
        <v>44642</v>
      </c>
      <c r="P63" s="132">
        <v>2051753.7890000001</v>
      </c>
      <c r="Q63" s="143">
        <v>2.6075471698113208</v>
      </c>
      <c r="R63" s="133">
        <v>38.350217076700432</v>
      </c>
      <c r="S63" s="133">
        <v>0</v>
      </c>
      <c r="T63" s="134">
        <v>58.731745822918036</v>
      </c>
    </row>
    <row r="64" spans="1:20" ht="15.5" x14ac:dyDescent="0.35">
      <c r="A64" s="129">
        <v>12</v>
      </c>
      <c r="B64" s="130" t="s">
        <v>131</v>
      </c>
      <c r="C64" s="131">
        <v>4143</v>
      </c>
      <c r="D64" s="131">
        <v>2747719.963</v>
      </c>
      <c r="E64" s="132">
        <v>947</v>
      </c>
      <c r="F64" s="132">
        <v>386062.95400000003</v>
      </c>
      <c r="G64" s="132">
        <v>152</v>
      </c>
      <c r="H64" s="132">
        <v>53778.362000000001</v>
      </c>
      <c r="I64" s="132">
        <v>1112</v>
      </c>
      <c r="J64" s="132">
        <v>630173.01300000004</v>
      </c>
      <c r="K64" s="132">
        <v>7</v>
      </c>
      <c r="L64" s="132">
        <v>16134.776</v>
      </c>
      <c r="M64" s="132">
        <v>0</v>
      </c>
      <c r="N64" s="132">
        <v>0</v>
      </c>
      <c r="O64" s="132">
        <v>3971</v>
      </c>
      <c r="P64" s="132">
        <v>2541253.4900000002</v>
      </c>
      <c r="Q64" s="143">
        <v>4.5773381294964031</v>
      </c>
      <c r="R64" s="133">
        <v>21.846758349705304</v>
      </c>
      <c r="S64" s="133">
        <v>0.13752455795677801</v>
      </c>
      <c r="T64" s="134">
        <v>78.015717092337923</v>
      </c>
    </row>
    <row r="65" spans="1:20" ht="15.5" x14ac:dyDescent="0.35">
      <c r="A65" s="129">
        <v>13</v>
      </c>
      <c r="B65" s="130" t="s">
        <v>132</v>
      </c>
      <c r="C65" s="131">
        <v>4097</v>
      </c>
      <c r="D65" s="131">
        <v>790096.89599999995</v>
      </c>
      <c r="E65" s="132">
        <v>695</v>
      </c>
      <c r="F65" s="132">
        <v>94369.41</v>
      </c>
      <c r="G65" s="132">
        <v>995</v>
      </c>
      <c r="H65" s="132">
        <v>168194.56</v>
      </c>
      <c r="I65" s="132">
        <v>574</v>
      </c>
      <c r="J65" s="132">
        <v>210810.40400000001</v>
      </c>
      <c r="K65" s="132">
        <v>0</v>
      </c>
      <c r="L65" s="132">
        <v>0</v>
      </c>
      <c r="M65" s="132">
        <v>34</v>
      </c>
      <c r="N65" s="132">
        <v>7131.9830000000002</v>
      </c>
      <c r="O65" s="132">
        <v>4184</v>
      </c>
      <c r="P65" s="132">
        <v>834718.47900000005</v>
      </c>
      <c r="Q65" s="143">
        <v>8.3484320557491287</v>
      </c>
      <c r="R65" s="133">
        <v>11.97829716193656</v>
      </c>
      <c r="S65" s="133">
        <v>0</v>
      </c>
      <c r="T65" s="134">
        <v>87.312186978297163</v>
      </c>
    </row>
    <row r="66" spans="1:20" ht="15.5" x14ac:dyDescent="0.35">
      <c r="A66" s="129">
        <v>14</v>
      </c>
      <c r="B66" s="130" t="s">
        <v>133</v>
      </c>
      <c r="C66" s="131">
        <v>0</v>
      </c>
      <c r="D66" s="131">
        <v>0</v>
      </c>
      <c r="E66" s="132">
        <v>0</v>
      </c>
      <c r="F66" s="132">
        <v>0</v>
      </c>
      <c r="G66" s="132">
        <v>0</v>
      </c>
      <c r="H66" s="132">
        <v>0</v>
      </c>
      <c r="I66" s="132">
        <v>0</v>
      </c>
      <c r="J66" s="132">
        <v>0</v>
      </c>
      <c r="K66" s="132">
        <v>0</v>
      </c>
      <c r="L66" s="132">
        <v>0</v>
      </c>
      <c r="M66" s="132">
        <v>0</v>
      </c>
      <c r="N66" s="132">
        <v>0</v>
      </c>
      <c r="O66" s="132">
        <v>0</v>
      </c>
      <c r="P66" s="132">
        <v>0</v>
      </c>
      <c r="Q66" s="143">
        <v>0</v>
      </c>
      <c r="R66" s="133">
        <v>0</v>
      </c>
      <c r="S66" s="133">
        <v>0</v>
      </c>
      <c r="T66" s="134">
        <v>0</v>
      </c>
    </row>
    <row r="67" spans="1:20" ht="15.5" x14ac:dyDescent="0.35">
      <c r="A67" s="129">
        <v>15</v>
      </c>
      <c r="B67" s="130" t="s">
        <v>134</v>
      </c>
      <c r="C67" s="131">
        <v>7291</v>
      </c>
      <c r="D67" s="131">
        <v>2240904.1170000001</v>
      </c>
      <c r="E67" s="132">
        <v>16044</v>
      </c>
      <c r="F67" s="132">
        <v>231399.79500000001</v>
      </c>
      <c r="G67" s="132">
        <v>587</v>
      </c>
      <c r="H67" s="132">
        <v>11176.459000000001</v>
      </c>
      <c r="I67" s="132">
        <v>17242</v>
      </c>
      <c r="J67" s="132">
        <v>273633.864</v>
      </c>
      <c r="K67" s="132">
        <v>24</v>
      </c>
      <c r="L67" s="132">
        <v>6388.576</v>
      </c>
      <c r="M67" s="132">
        <v>6</v>
      </c>
      <c r="N67" s="132">
        <v>4261.6009999999997</v>
      </c>
      <c r="O67" s="132">
        <v>6063</v>
      </c>
      <c r="P67" s="132">
        <v>2199196.33</v>
      </c>
      <c r="Q67" s="143">
        <v>1.3533812782739822</v>
      </c>
      <c r="R67" s="133">
        <v>73.889007928005142</v>
      </c>
      <c r="S67" s="133">
        <v>0.10284979644311119</v>
      </c>
      <c r="T67" s="134">
        <v>25.982429826440967</v>
      </c>
    </row>
    <row r="68" spans="1:20" ht="15.5" x14ac:dyDescent="0.35">
      <c r="A68" s="129">
        <v>16</v>
      </c>
      <c r="B68" s="130" t="s">
        <v>135</v>
      </c>
      <c r="C68" s="131">
        <v>5903</v>
      </c>
      <c r="D68" s="131">
        <v>2546141.0189999999</v>
      </c>
      <c r="E68" s="132">
        <v>1379</v>
      </c>
      <c r="F68" s="132">
        <v>198414.614</v>
      </c>
      <c r="G68" s="132">
        <v>730</v>
      </c>
      <c r="H68" s="132">
        <v>62298.807000000001</v>
      </c>
      <c r="I68" s="132">
        <v>798</v>
      </c>
      <c r="J68" s="132">
        <v>136554.587</v>
      </c>
      <c r="K68" s="132">
        <v>5</v>
      </c>
      <c r="L68" s="132">
        <v>2851.0340000000001</v>
      </c>
      <c r="M68" s="132">
        <v>8</v>
      </c>
      <c r="N68" s="132">
        <v>-1070</v>
      </c>
      <c r="O68" s="132">
        <v>6471</v>
      </c>
      <c r="P68" s="132">
        <v>2668518.8190000001</v>
      </c>
      <c r="Q68" s="143">
        <v>9.1253132832080208</v>
      </c>
      <c r="R68" s="133">
        <v>10.958527876956881</v>
      </c>
      <c r="S68" s="133">
        <v>6.8662455369404005E-2</v>
      </c>
      <c r="T68" s="134">
        <v>88.86294973908268</v>
      </c>
    </row>
    <row r="69" spans="1:20" ht="15.5" x14ac:dyDescent="0.35">
      <c r="A69" s="129">
        <v>17</v>
      </c>
      <c r="B69" s="130" t="s">
        <v>136</v>
      </c>
      <c r="C69" s="131">
        <v>1082</v>
      </c>
      <c r="D69" s="131">
        <v>291153.614</v>
      </c>
      <c r="E69" s="132">
        <v>225</v>
      </c>
      <c r="F69" s="132">
        <v>43747.904999999999</v>
      </c>
      <c r="G69" s="132">
        <v>91</v>
      </c>
      <c r="H69" s="132">
        <v>35170.58</v>
      </c>
      <c r="I69" s="132">
        <v>231</v>
      </c>
      <c r="J69" s="132">
        <v>78637.8</v>
      </c>
      <c r="K69" s="132">
        <v>0</v>
      </c>
      <c r="L69" s="132">
        <v>0</v>
      </c>
      <c r="M69" s="132">
        <v>0</v>
      </c>
      <c r="N69" s="132">
        <v>0</v>
      </c>
      <c r="O69" s="132">
        <v>1076</v>
      </c>
      <c r="P69" s="132">
        <v>291434.299</v>
      </c>
      <c r="Q69" s="143">
        <v>5.6580086580086579</v>
      </c>
      <c r="R69" s="133">
        <v>17.674062739097167</v>
      </c>
      <c r="S69" s="133">
        <v>0</v>
      </c>
      <c r="T69" s="134">
        <v>82.325937260902833</v>
      </c>
    </row>
    <row r="70" spans="1:20" ht="15.5" x14ac:dyDescent="0.35">
      <c r="A70" s="129">
        <v>18</v>
      </c>
      <c r="B70" s="130" t="s">
        <v>137</v>
      </c>
      <c r="C70" s="131">
        <v>1234</v>
      </c>
      <c r="D70" s="131">
        <v>143895.81599999999</v>
      </c>
      <c r="E70" s="132">
        <v>17</v>
      </c>
      <c r="F70" s="132">
        <v>685.7</v>
      </c>
      <c r="G70" s="132">
        <v>9</v>
      </c>
      <c r="H70" s="132">
        <v>2162.2800000000002</v>
      </c>
      <c r="I70" s="132">
        <v>13</v>
      </c>
      <c r="J70" s="132">
        <v>854.18799999999999</v>
      </c>
      <c r="K70" s="132">
        <v>0</v>
      </c>
      <c r="L70" s="132">
        <v>0</v>
      </c>
      <c r="M70" s="132">
        <v>0</v>
      </c>
      <c r="N70" s="132">
        <v>0</v>
      </c>
      <c r="O70" s="132">
        <v>1238</v>
      </c>
      <c r="P70" s="132">
        <v>145889.60800000001</v>
      </c>
      <c r="Q70" s="143">
        <v>96.230769230769226</v>
      </c>
      <c r="R70" s="133">
        <v>1.0391686650679457</v>
      </c>
      <c r="S70" s="133">
        <v>0</v>
      </c>
      <c r="T70" s="134">
        <v>98.960831334932053</v>
      </c>
    </row>
    <row r="71" spans="1:20" ht="15.5" x14ac:dyDescent="0.35">
      <c r="A71" s="129">
        <v>19</v>
      </c>
      <c r="B71" s="130" t="s">
        <v>138</v>
      </c>
      <c r="C71" s="131">
        <v>3251</v>
      </c>
      <c r="D71" s="131">
        <v>1704882.436</v>
      </c>
      <c r="E71" s="132">
        <v>419</v>
      </c>
      <c r="F71" s="132">
        <v>115683.408</v>
      </c>
      <c r="G71" s="132">
        <v>0</v>
      </c>
      <c r="H71" s="132">
        <v>-81039.311000000002</v>
      </c>
      <c r="I71" s="132">
        <v>517</v>
      </c>
      <c r="J71" s="132">
        <v>51129.563999999998</v>
      </c>
      <c r="K71" s="132">
        <v>0</v>
      </c>
      <c r="L71" s="132">
        <v>0</v>
      </c>
      <c r="M71" s="132">
        <v>23</v>
      </c>
      <c r="N71" s="132">
        <v>4040</v>
      </c>
      <c r="O71" s="132">
        <v>3130</v>
      </c>
      <c r="P71" s="132">
        <v>1684356.969</v>
      </c>
      <c r="Q71" s="143">
        <v>7.0986460348162472</v>
      </c>
      <c r="R71" s="133">
        <v>14.087193460490463</v>
      </c>
      <c r="S71" s="133">
        <v>0</v>
      </c>
      <c r="T71" s="134">
        <v>85.286103542234343</v>
      </c>
    </row>
    <row r="72" spans="1:20" ht="15.5" x14ac:dyDescent="0.35">
      <c r="A72" s="129">
        <v>20</v>
      </c>
      <c r="B72" s="130" t="s">
        <v>139</v>
      </c>
      <c r="C72" s="131">
        <v>370192</v>
      </c>
      <c r="D72" s="131">
        <v>492352.85499999998</v>
      </c>
      <c r="E72" s="132">
        <v>420148</v>
      </c>
      <c r="F72" s="132">
        <v>558798.06299999997</v>
      </c>
      <c r="G72" s="132">
        <v>0</v>
      </c>
      <c r="H72" s="132">
        <v>0</v>
      </c>
      <c r="I72" s="132">
        <v>517719</v>
      </c>
      <c r="J72" s="132">
        <v>688566.35</v>
      </c>
      <c r="K72" s="132">
        <v>0</v>
      </c>
      <c r="L72" s="132">
        <v>0</v>
      </c>
      <c r="M72" s="132">
        <v>0</v>
      </c>
      <c r="N72" s="132">
        <v>0</v>
      </c>
      <c r="O72" s="132">
        <v>272621</v>
      </c>
      <c r="P72" s="132">
        <v>362584.56800000003</v>
      </c>
      <c r="Q72" s="143">
        <v>1.5265810217511817</v>
      </c>
      <c r="R72" s="133">
        <v>65.505858238226594</v>
      </c>
      <c r="S72" s="133">
        <v>0</v>
      </c>
      <c r="T72" s="134">
        <v>34.494141761773413</v>
      </c>
    </row>
    <row r="73" spans="1:20" ht="15.5" x14ac:dyDescent="0.35">
      <c r="A73" s="129">
        <v>21</v>
      </c>
      <c r="B73" s="130" t="s">
        <v>140</v>
      </c>
      <c r="C73" s="131">
        <v>5193</v>
      </c>
      <c r="D73" s="131">
        <v>2909318.8790000002</v>
      </c>
      <c r="E73" s="132">
        <v>983</v>
      </c>
      <c r="F73" s="132">
        <v>50591.758999999998</v>
      </c>
      <c r="G73" s="132">
        <v>41</v>
      </c>
      <c r="H73" s="132">
        <v>95281.96</v>
      </c>
      <c r="I73" s="132">
        <v>802</v>
      </c>
      <c r="J73" s="132">
        <v>58727.544999999998</v>
      </c>
      <c r="K73" s="132">
        <v>0</v>
      </c>
      <c r="L73" s="132">
        <v>0</v>
      </c>
      <c r="M73" s="132">
        <v>269</v>
      </c>
      <c r="N73" s="132">
        <v>12383.227999999999</v>
      </c>
      <c r="O73" s="132">
        <v>5105</v>
      </c>
      <c r="P73" s="132">
        <v>2984081.8250000002</v>
      </c>
      <c r="Q73" s="143">
        <v>7.7007481296758105</v>
      </c>
      <c r="R73" s="133">
        <v>12.985751295336787</v>
      </c>
      <c r="S73" s="133">
        <v>0</v>
      </c>
      <c r="T73" s="134">
        <v>82.658678756476689</v>
      </c>
    </row>
    <row r="74" spans="1:20" ht="15.5" x14ac:dyDescent="0.35">
      <c r="A74" s="129">
        <v>22</v>
      </c>
      <c r="B74" s="130" t="s">
        <v>141</v>
      </c>
      <c r="C74" s="131">
        <v>10909</v>
      </c>
      <c r="D74" s="131">
        <v>844256.06200000003</v>
      </c>
      <c r="E74" s="132">
        <v>382</v>
      </c>
      <c r="F74" s="132">
        <v>56127.565999999999</v>
      </c>
      <c r="G74" s="132">
        <v>76</v>
      </c>
      <c r="H74" s="132">
        <v>19256.485000000001</v>
      </c>
      <c r="I74" s="132">
        <v>341</v>
      </c>
      <c r="J74" s="132">
        <v>30081.132000000001</v>
      </c>
      <c r="K74" s="132">
        <v>8</v>
      </c>
      <c r="L74" s="132">
        <v>1485.2170000000001</v>
      </c>
      <c r="M74" s="132">
        <v>9</v>
      </c>
      <c r="N74" s="132">
        <v>675.75</v>
      </c>
      <c r="O74" s="132">
        <v>10933</v>
      </c>
      <c r="P74" s="132">
        <v>887398.01399999997</v>
      </c>
      <c r="Q74" s="143">
        <v>33.111436950146626</v>
      </c>
      <c r="R74" s="133">
        <v>3.0201045080152333</v>
      </c>
      <c r="S74" s="133">
        <v>7.0852891683641839E-2</v>
      </c>
      <c r="T74" s="134">
        <v>96.829333097157033</v>
      </c>
    </row>
    <row r="75" spans="1:20" ht="15.5" x14ac:dyDescent="0.35">
      <c r="A75" s="129">
        <v>23</v>
      </c>
      <c r="B75" s="130" t="s">
        <v>142</v>
      </c>
      <c r="C75" s="131">
        <v>6258</v>
      </c>
      <c r="D75" s="131">
        <v>599112.79</v>
      </c>
      <c r="E75" s="132">
        <v>26556</v>
      </c>
      <c r="F75" s="132">
        <v>293753.35100000002</v>
      </c>
      <c r="G75" s="132">
        <v>1156</v>
      </c>
      <c r="H75" s="132">
        <v>104914.636</v>
      </c>
      <c r="I75" s="132">
        <v>21784</v>
      </c>
      <c r="J75" s="132">
        <v>379396.15</v>
      </c>
      <c r="K75" s="132">
        <v>0</v>
      </c>
      <c r="L75" s="132">
        <v>0</v>
      </c>
      <c r="M75" s="132">
        <v>0</v>
      </c>
      <c r="N75" s="132">
        <v>0</v>
      </c>
      <c r="O75" s="132">
        <v>11030</v>
      </c>
      <c r="P75" s="132">
        <v>618384.62699999998</v>
      </c>
      <c r="Q75" s="143">
        <v>1.5063349247153874</v>
      </c>
      <c r="R75" s="133">
        <v>66.386298531114775</v>
      </c>
      <c r="S75" s="133">
        <v>0</v>
      </c>
      <c r="T75" s="134">
        <v>33.613701468885232</v>
      </c>
    </row>
    <row r="76" spans="1:20" ht="15.5" x14ac:dyDescent="0.35">
      <c r="A76" s="129">
        <v>24</v>
      </c>
      <c r="B76" s="130" t="s">
        <v>143</v>
      </c>
      <c r="C76" s="131">
        <v>1102</v>
      </c>
      <c r="D76" s="131">
        <v>1781956.9650000001</v>
      </c>
      <c r="E76" s="132">
        <v>179</v>
      </c>
      <c r="F76" s="132">
        <v>429523.36200000002</v>
      </c>
      <c r="G76" s="132">
        <v>0</v>
      </c>
      <c r="H76" s="132">
        <v>-329959.83399999997</v>
      </c>
      <c r="I76" s="132">
        <v>288</v>
      </c>
      <c r="J76" s="132">
        <v>105543.701</v>
      </c>
      <c r="K76" s="132">
        <v>2</v>
      </c>
      <c r="L76" s="132">
        <v>150</v>
      </c>
      <c r="M76" s="132">
        <v>0</v>
      </c>
      <c r="N76" s="132">
        <v>0</v>
      </c>
      <c r="O76" s="132">
        <v>991</v>
      </c>
      <c r="P76" s="132">
        <v>1775826.7919999999</v>
      </c>
      <c r="Q76" s="143">
        <v>4.447916666666667</v>
      </c>
      <c r="R76" s="133">
        <v>22.482435597189696</v>
      </c>
      <c r="S76" s="133">
        <v>0.156128024980484</v>
      </c>
      <c r="T76" s="134">
        <v>77.361436377829818</v>
      </c>
    </row>
    <row r="77" spans="1:20" ht="15.5" x14ac:dyDescent="0.35">
      <c r="A77" s="129">
        <v>25</v>
      </c>
      <c r="B77" s="130" t="s">
        <v>144</v>
      </c>
      <c r="C77" s="131">
        <v>8554</v>
      </c>
      <c r="D77" s="131">
        <v>545376.97600000002</v>
      </c>
      <c r="E77" s="132">
        <v>5664</v>
      </c>
      <c r="F77" s="132">
        <v>66553.684999999998</v>
      </c>
      <c r="G77" s="132">
        <v>385</v>
      </c>
      <c r="H77" s="132">
        <v>101710.963</v>
      </c>
      <c r="I77" s="132">
        <v>3942</v>
      </c>
      <c r="J77" s="132">
        <v>148471.91099999999</v>
      </c>
      <c r="K77" s="132">
        <v>476</v>
      </c>
      <c r="L77" s="132">
        <v>3599.3440000000001</v>
      </c>
      <c r="M77" s="132">
        <v>9</v>
      </c>
      <c r="N77" s="132">
        <v>20.311</v>
      </c>
      <c r="O77" s="132">
        <v>9791</v>
      </c>
      <c r="P77" s="132">
        <v>561550.05799999996</v>
      </c>
      <c r="Q77" s="143">
        <v>3.6067985794013193</v>
      </c>
      <c r="R77" s="133">
        <v>27.725418483612323</v>
      </c>
      <c r="S77" s="133">
        <v>3.3478688985792657</v>
      </c>
      <c r="T77" s="134">
        <v>68.863412575608379</v>
      </c>
    </row>
    <row r="78" spans="1:20" ht="15.5" x14ac:dyDescent="0.35">
      <c r="A78" s="129">
        <v>26</v>
      </c>
      <c r="B78" s="130" t="s">
        <v>145</v>
      </c>
      <c r="C78" s="131">
        <v>3486</v>
      </c>
      <c r="D78" s="131">
        <v>929482.00699999998</v>
      </c>
      <c r="E78" s="132">
        <v>770</v>
      </c>
      <c r="F78" s="132">
        <v>135676.00099999999</v>
      </c>
      <c r="G78" s="132">
        <v>0</v>
      </c>
      <c r="H78" s="132">
        <v>-12770.293</v>
      </c>
      <c r="I78" s="132">
        <v>690</v>
      </c>
      <c r="J78" s="132">
        <v>109828.466</v>
      </c>
      <c r="K78" s="132">
        <v>0</v>
      </c>
      <c r="L78" s="132">
        <v>0</v>
      </c>
      <c r="M78" s="132">
        <v>0</v>
      </c>
      <c r="N78" s="132">
        <v>0</v>
      </c>
      <c r="O78" s="132">
        <v>3566</v>
      </c>
      <c r="P78" s="132">
        <v>942559.24899999995</v>
      </c>
      <c r="Q78" s="143">
        <v>6.1681159420289857</v>
      </c>
      <c r="R78" s="133">
        <v>16.212406015037594</v>
      </c>
      <c r="S78" s="133">
        <v>0</v>
      </c>
      <c r="T78" s="134">
        <v>83.787593984962399</v>
      </c>
    </row>
    <row r="79" spans="1:20" ht="15.5" x14ac:dyDescent="0.35">
      <c r="A79" s="129">
        <v>27</v>
      </c>
      <c r="B79" s="130" t="s">
        <v>146</v>
      </c>
      <c r="C79" s="131">
        <v>1262</v>
      </c>
      <c r="D79" s="131">
        <v>822418.34900000005</v>
      </c>
      <c r="E79" s="132">
        <v>410</v>
      </c>
      <c r="F79" s="132">
        <v>87550.482000000004</v>
      </c>
      <c r="G79" s="132">
        <v>288</v>
      </c>
      <c r="H79" s="132">
        <v>31075.326000000001</v>
      </c>
      <c r="I79" s="132">
        <v>134</v>
      </c>
      <c r="J79" s="132">
        <v>94488.597999999998</v>
      </c>
      <c r="K79" s="132">
        <v>9</v>
      </c>
      <c r="L79" s="132">
        <v>8392.84</v>
      </c>
      <c r="M79" s="132">
        <v>206</v>
      </c>
      <c r="N79" s="132">
        <v>61925.194000000003</v>
      </c>
      <c r="O79" s="132">
        <v>1323</v>
      </c>
      <c r="P79" s="132">
        <v>776237.52500000002</v>
      </c>
      <c r="Q79" s="143">
        <v>12.477611940298507</v>
      </c>
      <c r="R79" s="133">
        <v>8.0143540669856463</v>
      </c>
      <c r="S79" s="133">
        <v>0.53827751196172247</v>
      </c>
      <c r="T79" s="134">
        <v>79.126794258373195</v>
      </c>
    </row>
    <row r="80" spans="1:20" ht="15.5" x14ac:dyDescent="0.35">
      <c r="A80" s="129">
        <v>28</v>
      </c>
      <c r="B80" s="130" t="s">
        <v>147</v>
      </c>
      <c r="C80" s="131">
        <v>2564</v>
      </c>
      <c r="D80" s="131">
        <v>220359.72899999999</v>
      </c>
      <c r="E80" s="132">
        <v>397</v>
      </c>
      <c r="F80" s="132">
        <v>48371.561000000002</v>
      </c>
      <c r="G80" s="132">
        <v>248</v>
      </c>
      <c r="H80" s="132">
        <v>15311.273999999999</v>
      </c>
      <c r="I80" s="132">
        <v>538</v>
      </c>
      <c r="J80" s="132">
        <v>83399.942999999999</v>
      </c>
      <c r="K80" s="132">
        <v>0</v>
      </c>
      <c r="L80" s="132">
        <v>0</v>
      </c>
      <c r="M80" s="132">
        <v>0</v>
      </c>
      <c r="N80" s="132">
        <v>0</v>
      </c>
      <c r="O80" s="132">
        <v>2423</v>
      </c>
      <c r="P80" s="132">
        <v>200642.622</v>
      </c>
      <c r="Q80" s="143">
        <v>5.503717472118959</v>
      </c>
      <c r="R80" s="133">
        <v>18.169537318473488</v>
      </c>
      <c r="S80" s="133">
        <v>0</v>
      </c>
      <c r="T80" s="134">
        <v>81.830462681526512</v>
      </c>
    </row>
    <row r="81" spans="1:20" ht="15.5" x14ac:dyDescent="0.35">
      <c r="A81" s="129">
        <v>29</v>
      </c>
      <c r="B81" s="130" t="s">
        <v>148</v>
      </c>
      <c r="C81" s="131">
        <v>519</v>
      </c>
      <c r="D81" s="131">
        <v>205908.89600000001</v>
      </c>
      <c r="E81" s="132">
        <v>291</v>
      </c>
      <c r="F81" s="132">
        <v>37467.955000000002</v>
      </c>
      <c r="G81" s="132">
        <v>693</v>
      </c>
      <c r="H81" s="132">
        <v>14031.938</v>
      </c>
      <c r="I81" s="132">
        <v>298</v>
      </c>
      <c r="J81" s="132">
        <v>56457.733999999997</v>
      </c>
      <c r="K81" s="132">
        <v>12</v>
      </c>
      <c r="L81" s="132">
        <v>4237.3500000000004</v>
      </c>
      <c r="M81" s="132">
        <v>0</v>
      </c>
      <c r="N81" s="132">
        <v>0</v>
      </c>
      <c r="O81" s="132">
        <v>500</v>
      </c>
      <c r="P81" s="132">
        <v>196713.70499999999</v>
      </c>
      <c r="Q81" s="143">
        <v>2.7181208053691277</v>
      </c>
      <c r="R81" s="133">
        <v>36.790123456790127</v>
      </c>
      <c r="S81" s="133">
        <v>1.4814814814814816</v>
      </c>
      <c r="T81" s="134">
        <v>61.728395061728392</v>
      </c>
    </row>
    <row r="82" spans="1:20" ht="15.5" x14ac:dyDescent="0.35">
      <c r="A82" s="129">
        <v>30</v>
      </c>
      <c r="B82" s="130" t="s">
        <v>149</v>
      </c>
      <c r="C82" s="131">
        <v>4751</v>
      </c>
      <c r="D82" s="131">
        <v>557074.66299999994</v>
      </c>
      <c r="E82" s="132">
        <v>290</v>
      </c>
      <c r="F82" s="132">
        <v>66123.892999999996</v>
      </c>
      <c r="G82" s="132">
        <v>202</v>
      </c>
      <c r="H82" s="132">
        <v>16490.616999999998</v>
      </c>
      <c r="I82" s="132">
        <v>386</v>
      </c>
      <c r="J82" s="132">
        <v>94619.664999999994</v>
      </c>
      <c r="K82" s="132">
        <v>0</v>
      </c>
      <c r="L82" s="132">
        <v>0</v>
      </c>
      <c r="M82" s="132">
        <v>36</v>
      </c>
      <c r="N82" s="132">
        <v>4016.5230000000001</v>
      </c>
      <c r="O82" s="132">
        <v>4619</v>
      </c>
      <c r="P82" s="132">
        <v>541052.98499999999</v>
      </c>
      <c r="Q82" s="143">
        <v>13.059585492227979</v>
      </c>
      <c r="R82" s="133">
        <v>7.6572108708589566</v>
      </c>
      <c r="S82" s="133">
        <v>0</v>
      </c>
      <c r="T82" s="134">
        <v>91.62864511009721</v>
      </c>
    </row>
    <row r="83" spans="1:20" ht="15.5" x14ac:dyDescent="0.35">
      <c r="A83" s="129">
        <v>31</v>
      </c>
      <c r="B83" s="130" t="s">
        <v>150</v>
      </c>
      <c r="C83" s="131">
        <v>0</v>
      </c>
      <c r="D83" s="131">
        <v>0</v>
      </c>
      <c r="E83" s="132">
        <v>0</v>
      </c>
      <c r="F83" s="132">
        <v>0</v>
      </c>
      <c r="G83" s="132">
        <v>0</v>
      </c>
      <c r="H83" s="132">
        <v>0</v>
      </c>
      <c r="I83" s="132">
        <v>0</v>
      </c>
      <c r="J83" s="132">
        <v>0</v>
      </c>
      <c r="K83" s="132">
        <v>0</v>
      </c>
      <c r="L83" s="132">
        <v>0</v>
      </c>
      <c r="M83" s="132">
        <v>0</v>
      </c>
      <c r="N83" s="132">
        <v>0</v>
      </c>
      <c r="O83" s="132">
        <v>0</v>
      </c>
      <c r="P83" s="132">
        <v>0</v>
      </c>
      <c r="Q83" s="143">
        <v>0</v>
      </c>
      <c r="R83" s="133">
        <v>0</v>
      </c>
      <c r="S83" s="133">
        <v>0</v>
      </c>
      <c r="T83" s="134">
        <v>0</v>
      </c>
    </row>
    <row r="84" spans="1:20" ht="15.5" x14ac:dyDescent="0.35">
      <c r="A84" s="129">
        <v>32</v>
      </c>
      <c r="B84" s="130" t="s">
        <v>151</v>
      </c>
      <c r="C84" s="131">
        <v>492</v>
      </c>
      <c r="D84" s="131">
        <v>290341.39500000002</v>
      </c>
      <c r="E84" s="132">
        <v>98</v>
      </c>
      <c r="F84" s="132">
        <v>23381.511999999999</v>
      </c>
      <c r="G84" s="132">
        <v>0</v>
      </c>
      <c r="H84" s="132">
        <v>0</v>
      </c>
      <c r="I84" s="132">
        <v>84</v>
      </c>
      <c r="J84" s="132">
        <v>33092.22</v>
      </c>
      <c r="K84" s="132">
        <v>0</v>
      </c>
      <c r="L84" s="132">
        <v>0</v>
      </c>
      <c r="M84" s="132">
        <v>0</v>
      </c>
      <c r="N84" s="132">
        <v>0</v>
      </c>
      <c r="O84" s="132">
        <v>506</v>
      </c>
      <c r="P84" s="132">
        <v>280630.68699999998</v>
      </c>
      <c r="Q84" s="143">
        <v>7.0238095238095237</v>
      </c>
      <c r="R84" s="133">
        <v>14.237288135593221</v>
      </c>
      <c r="S84" s="133">
        <v>0</v>
      </c>
      <c r="T84" s="134">
        <v>85.762711864406782</v>
      </c>
    </row>
    <row r="85" spans="1:20" ht="15.5" x14ac:dyDescent="0.35">
      <c r="A85" s="129">
        <v>33</v>
      </c>
      <c r="B85" s="130" t="s">
        <v>152</v>
      </c>
      <c r="C85" s="131">
        <v>1090</v>
      </c>
      <c r="D85" s="131">
        <v>366309.87099999998</v>
      </c>
      <c r="E85" s="132">
        <v>314</v>
      </c>
      <c r="F85" s="132">
        <v>86320.343999999997</v>
      </c>
      <c r="G85" s="132">
        <v>57</v>
      </c>
      <c r="H85" s="132">
        <v>31699.228999999999</v>
      </c>
      <c r="I85" s="132">
        <v>273</v>
      </c>
      <c r="J85" s="132">
        <v>41943.824000000001</v>
      </c>
      <c r="K85" s="132">
        <v>0</v>
      </c>
      <c r="L85" s="132">
        <v>0</v>
      </c>
      <c r="M85" s="132">
        <v>47</v>
      </c>
      <c r="N85" s="132">
        <v>5175.7529999999997</v>
      </c>
      <c r="O85" s="132">
        <v>1084</v>
      </c>
      <c r="P85" s="132">
        <v>437209.86700000003</v>
      </c>
      <c r="Q85" s="143">
        <v>5.1428571428571432</v>
      </c>
      <c r="R85" s="133">
        <v>19.444444444444446</v>
      </c>
      <c r="S85" s="133">
        <v>0</v>
      </c>
      <c r="T85" s="134">
        <v>77.207977207977208</v>
      </c>
    </row>
    <row r="86" spans="1:20" ht="15.5" x14ac:dyDescent="0.35">
      <c r="A86" s="129">
        <v>34</v>
      </c>
      <c r="B86" s="130" t="s">
        <v>153</v>
      </c>
      <c r="C86" s="131">
        <v>58071</v>
      </c>
      <c r="D86" s="131">
        <v>467722.81699999998</v>
      </c>
      <c r="E86" s="132">
        <v>7674</v>
      </c>
      <c r="F86" s="132">
        <v>58434.290999999997</v>
      </c>
      <c r="G86" s="132">
        <v>0</v>
      </c>
      <c r="H86" s="132">
        <v>58976.89</v>
      </c>
      <c r="I86" s="132">
        <v>3691</v>
      </c>
      <c r="J86" s="132">
        <v>84296.546000000002</v>
      </c>
      <c r="K86" s="132">
        <v>197</v>
      </c>
      <c r="L86" s="132">
        <v>7564.6670000000004</v>
      </c>
      <c r="M86" s="132">
        <v>0</v>
      </c>
      <c r="N86" s="132">
        <v>0</v>
      </c>
      <c r="O86" s="132">
        <v>61857</v>
      </c>
      <c r="P86" s="132">
        <v>493272.78499999997</v>
      </c>
      <c r="Q86" s="143">
        <v>17.81224600379301</v>
      </c>
      <c r="R86" s="133">
        <v>5.6141151418358817</v>
      </c>
      <c r="S86" s="133">
        <v>0.29964255836945775</v>
      </c>
      <c r="T86" s="134">
        <v>94.086242299794662</v>
      </c>
    </row>
    <row r="87" spans="1:20" ht="15.5" x14ac:dyDescent="0.35">
      <c r="A87" s="129">
        <v>35</v>
      </c>
      <c r="B87" s="130" t="s">
        <v>154</v>
      </c>
      <c r="C87" s="131">
        <v>548</v>
      </c>
      <c r="D87" s="131">
        <v>1063566.899</v>
      </c>
      <c r="E87" s="132">
        <v>4679</v>
      </c>
      <c r="F87" s="132">
        <v>33596.406999999999</v>
      </c>
      <c r="G87" s="132">
        <v>533</v>
      </c>
      <c r="H87" s="132">
        <v>-7224.1149999999998</v>
      </c>
      <c r="I87" s="132">
        <v>45</v>
      </c>
      <c r="J87" s="132">
        <v>8673.5830000000005</v>
      </c>
      <c r="K87" s="132">
        <v>17</v>
      </c>
      <c r="L87" s="132">
        <v>3563.306</v>
      </c>
      <c r="M87" s="132">
        <v>66</v>
      </c>
      <c r="N87" s="132">
        <v>10949.448</v>
      </c>
      <c r="O87" s="132">
        <v>5099</v>
      </c>
      <c r="P87" s="132">
        <v>1066752.8540000001</v>
      </c>
      <c r="Q87" s="143">
        <v>116.15555555555555</v>
      </c>
      <c r="R87" s="133">
        <v>0.8609144824947389</v>
      </c>
      <c r="S87" s="133">
        <v>0.32523436005356804</v>
      </c>
      <c r="T87" s="134">
        <v>97.551176583126079</v>
      </c>
    </row>
    <row r="88" spans="1:20" ht="15.5" x14ac:dyDescent="0.35">
      <c r="A88" s="129">
        <v>36</v>
      </c>
      <c r="B88" s="130" t="s">
        <v>155</v>
      </c>
      <c r="C88" s="131">
        <v>39496</v>
      </c>
      <c r="D88" s="131">
        <v>898458.44</v>
      </c>
      <c r="E88" s="132">
        <v>6238</v>
      </c>
      <c r="F88" s="132">
        <v>137046.18</v>
      </c>
      <c r="G88" s="132">
        <v>356</v>
      </c>
      <c r="H88" s="132">
        <v>-116284.833</v>
      </c>
      <c r="I88" s="132">
        <v>3619</v>
      </c>
      <c r="J88" s="132">
        <v>119068.333</v>
      </c>
      <c r="K88" s="132">
        <v>0</v>
      </c>
      <c r="L88" s="132">
        <v>0</v>
      </c>
      <c r="M88" s="132">
        <v>728</v>
      </c>
      <c r="N88" s="132">
        <v>1904.3979999999999</v>
      </c>
      <c r="O88" s="132">
        <v>41393</v>
      </c>
      <c r="P88" s="132">
        <v>798247.05500000005</v>
      </c>
      <c r="Q88" s="143">
        <v>12.638850511190936</v>
      </c>
      <c r="R88" s="133">
        <v>7.9121119370354185</v>
      </c>
      <c r="S88" s="133">
        <v>0</v>
      </c>
      <c r="T88" s="134">
        <v>90.496283340620892</v>
      </c>
    </row>
    <row r="89" spans="1:20" ht="15.5" x14ac:dyDescent="0.35">
      <c r="A89" s="129">
        <v>37</v>
      </c>
      <c r="B89" s="130" t="s">
        <v>156</v>
      </c>
      <c r="C89" s="131">
        <v>2611</v>
      </c>
      <c r="D89" s="131">
        <v>266653.10600000003</v>
      </c>
      <c r="E89" s="132">
        <v>43</v>
      </c>
      <c r="F89" s="132">
        <v>1653.9079999999999</v>
      </c>
      <c r="G89" s="132">
        <v>0</v>
      </c>
      <c r="H89" s="132">
        <v>0</v>
      </c>
      <c r="I89" s="132">
        <v>54</v>
      </c>
      <c r="J89" s="132">
        <v>3658.837</v>
      </c>
      <c r="K89" s="132">
        <v>0</v>
      </c>
      <c r="L89" s="132">
        <v>0</v>
      </c>
      <c r="M89" s="132">
        <v>0</v>
      </c>
      <c r="N89" s="132">
        <v>0</v>
      </c>
      <c r="O89" s="132">
        <v>2600</v>
      </c>
      <c r="P89" s="132">
        <v>264648.17700000003</v>
      </c>
      <c r="Q89" s="143">
        <v>49.148148148148145</v>
      </c>
      <c r="R89" s="133">
        <v>2.0346646571213265</v>
      </c>
      <c r="S89" s="133">
        <v>0</v>
      </c>
      <c r="T89" s="134">
        <v>97.965335342878674</v>
      </c>
    </row>
    <row r="90" spans="1:20" ht="16" thickBot="1" x14ac:dyDescent="0.4">
      <c r="A90" s="135"/>
      <c r="B90" s="136" t="s">
        <v>12</v>
      </c>
      <c r="C90" s="144">
        <v>888734</v>
      </c>
      <c r="D90" s="144">
        <v>39636428.667000003</v>
      </c>
      <c r="E90" s="144">
        <v>626223</v>
      </c>
      <c r="F90" s="144">
        <v>5884786.0999999968</v>
      </c>
      <c r="G90" s="144">
        <v>9868</v>
      </c>
      <c r="H90" s="144">
        <v>999200.8280000001</v>
      </c>
      <c r="I90" s="144">
        <v>685088</v>
      </c>
      <c r="J90" s="144">
        <v>6202918.6420000009</v>
      </c>
      <c r="K90" s="144">
        <v>799</v>
      </c>
      <c r="L90" s="144">
        <v>71193.54399999998</v>
      </c>
      <c r="M90" s="144">
        <v>5348</v>
      </c>
      <c r="N90" s="144">
        <v>473721.93400000001</v>
      </c>
      <c r="O90" s="144">
        <v>823727</v>
      </c>
      <c r="P90" s="144">
        <v>39772581.475999989</v>
      </c>
      <c r="Q90" s="138">
        <v>2.2113392732028587</v>
      </c>
      <c r="R90" s="139">
        <v>45.221464300754739</v>
      </c>
      <c r="S90" s="139">
        <v>5.2740596793846975E-2</v>
      </c>
      <c r="T90" s="140">
        <v>54.3727829476911</v>
      </c>
    </row>
  </sheetData>
  <mergeCells count="30">
    <mergeCell ref="AA2:AT2"/>
    <mergeCell ref="AA3:AA4"/>
    <mergeCell ref="AB3:AB4"/>
    <mergeCell ref="AC3:AD3"/>
    <mergeCell ref="AE3:AF3"/>
    <mergeCell ref="AG3:AH3"/>
    <mergeCell ref="AI3:AJ3"/>
    <mergeCell ref="AK3:AL3"/>
    <mergeCell ref="AM3:AN3"/>
    <mergeCell ref="AO3:AP3"/>
    <mergeCell ref="A50:T50"/>
    <mergeCell ref="A51:A52"/>
    <mergeCell ref="B51:B52"/>
    <mergeCell ref="C51:D51"/>
    <mergeCell ref="E51:F51"/>
    <mergeCell ref="G51:H51"/>
    <mergeCell ref="I51:J51"/>
    <mergeCell ref="K51:L51"/>
    <mergeCell ref="M51:N51"/>
    <mergeCell ref="O51:P51"/>
    <mergeCell ref="A2:T2"/>
    <mergeCell ref="A3:A4"/>
    <mergeCell ref="B3:B4"/>
    <mergeCell ref="C3:D3"/>
    <mergeCell ref="E3:F3"/>
    <mergeCell ref="G3:H3"/>
    <mergeCell ref="I3:J3"/>
    <mergeCell ref="K3:L3"/>
    <mergeCell ref="M3:N3"/>
    <mergeCell ref="O3:P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2:O46"/>
  <sheetViews>
    <sheetView showGridLines="0" topLeftCell="A34" zoomScale="85" zoomScaleNormal="85" workbookViewId="0">
      <selection activeCell="D56" sqref="D56"/>
    </sheetView>
  </sheetViews>
  <sheetFormatPr defaultColWidth="9.1796875" defaultRowHeight="14.5" x14ac:dyDescent="0.35"/>
  <cols>
    <col min="1" max="1" width="15.81640625" style="18" customWidth="1"/>
    <col min="2" max="2" width="7.54296875" style="18" customWidth="1"/>
    <col min="3" max="3" width="49.81640625" style="18" customWidth="1"/>
    <col min="4" max="4" width="21.81640625" style="18" bestFit="1" customWidth="1"/>
    <col min="5" max="5" width="22.81640625" style="18" bestFit="1" customWidth="1"/>
    <col min="6" max="6" width="19.54296875" style="18" bestFit="1" customWidth="1"/>
    <col min="7" max="7" width="15.81640625" style="18" customWidth="1"/>
    <col min="8" max="8" width="25.1796875" style="18" bestFit="1" customWidth="1"/>
    <col min="9" max="9" width="25.1796875" style="18" customWidth="1"/>
    <col min="10" max="10" width="20.1796875" style="18" customWidth="1"/>
    <col min="11" max="11" width="19.81640625" style="18" customWidth="1"/>
    <col min="12" max="12" width="17.453125" style="18" customWidth="1"/>
    <col min="13" max="13" width="28.453125" style="18" customWidth="1"/>
    <col min="14" max="14" width="16.81640625" style="18" customWidth="1"/>
    <col min="15" max="15" width="13.1796875" style="18" customWidth="1"/>
    <col min="16" max="16" width="12.81640625" style="18" bestFit="1" customWidth="1"/>
    <col min="17" max="17" width="12.453125" style="18" customWidth="1"/>
    <col min="18" max="18" width="15.1796875" style="18" customWidth="1"/>
    <col min="19" max="19" width="19.81640625" style="18" customWidth="1"/>
    <col min="20" max="20" width="20.81640625" style="18" customWidth="1"/>
    <col min="21" max="16384" width="9.1796875" style="18"/>
  </cols>
  <sheetData>
    <row r="2" spans="2:14" ht="15" thickBot="1" x14ac:dyDescent="0.4"/>
    <row r="3" spans="2:14" ht="25.5" customHeight="1" thickBot="1" x14ac:dyDescent="0.45">
      <c r="B3" s="186" t="str">
        <f>CONCATENATE("Appendix 3: Analysis of non-liability claims movement (numbers) under general insurance business for the quarter ended ",Details!$F$18)</f>
        <v>Appendix 3: Analysis of non-liability claims movement (numbers) under general insurance business for the quarter ended 30th June, 2023</v>
      </c>
      <c r="C3" s="187"/>
      <c r="D3" s="187"/>
      <c r="E3" s="187"/>
      <c r="F3" s="187"/>
      <c r="G3" s="187"/>
      <c r="H3" s="187"/>
      <c r="I3" s="187"/>
      <c r="J3" s="187"/>
      <c r="K3" s="187"/>
      <c r="L3" s="187"/>
      <c r="M3" s="187"/>
      <c r="N3" s="188"/>
    </row>
    <row r="4" spans="2:14" ht="51.75" customHeight="1" x14ac:dyDescent="0.35">
      <c r="B4" s="189" t="s">
        <v>7</v>
      </c>
      <c r="C4" s="191" t="s">
        <v>8</v>
      </c>
      <c r="D4" s="194" t="s">
        <v>9</v>
      </c>
      <c r="E4" s="191" t="s">
        <v>72</v>
      </c>
      <c r="F4" s="196" t="s">
        <v>71</v>
      </c>
      <c r="G4" s="196" t="s">
        <v>10</v>
      </c>
      <c r="H4" s="196" t="s">
        <v>67</v>
      </c>
      <c r="I4" s="196" t="s">
        <v>28</v>
      </c>
      <c r="J4" s="196" t="s">
        <v>11</v>
      </c>
      <c r="K4" s="196" t="s">
        <v>69</v>
      </c>
      <c r="L4" s="191" t="s">
        <v>57</v>
      </c>
      <c r="M4" s="184" t="s">
        <v>60</v>
      </c>
      <c r="N4" s="185"/>
    </row>
    <row r="5" spans="2:14" ht="70.5" customHeight="1" x14ac:dyDescent="0.35">
      <c r="B5" s="189"/>
      <c r="C5" s="192"/>
      <c r="D5" s="195"/>
      <c r="E5" s="192"/>
      <c r="F5" s="197"/>
      <c r="G5" s="197"/>
      <c r="H5" s="197"/>
      <c r="I5" s="197"/>
      <c r="J5" s="197"/>
      <c r="K5" s="197"/>
      <c r="L5" s="197"/>
      <c r="M5" s="97" t="s">
        <v>167</v>
      </c>
      <c r="N5" s="98" t="s">
        <v>268</v>
      </c>
    </row>
    <row r="6" spans="2:14" ht="21" customHeight="1" thickBot="1" x14ac:dyDescent="0.4">
      <c r="B6" s="190"/>
      <c r="C6" s="193"/>
      <c r="D6" s="109">
        <v>-1</v>
      </c>
      <c r="E6" s="100">
        <v>-2</v>
      </c>
      <c r="F6" s="100">
        <v>-3</v>
      </c>
      <c r="G6" s="100">
        <v>-4</v>
      </c>
      <c r="H6" s="100">
        <v>-5</v>
      </c>
      <c r="I6" s="100">
        <v>-6</v>
      </c>
      <c r="J6" s="100">
        <v>-7</v>
      </c>
      <c r="K6" s="100">
        <v>-8</v>
      </c>
      <c r="L6" s="100">
        <v>-9</v>
      </c>
      <c r="M6" s="101">
        <v>-10</v>
      </c>
      <c r="N6" s="102">
        <v>-11</v>
      </c>
    </row>
    <row r="7" spans="2:14" ht="15.5" x14ac:dyDescent="0.35">
      <c r="B7" s="23">
        <v>1</v>
      </c>
      <c r="C7" s="71" t="s">
        <v>56</v>
      </c>
      <c r="D7" s="70">
        <f>'3 months Appendix 3 data'!C5</f>
        <v>66052</v>
      </c>
      <c r="E7" s="25">
        <f>'3 months Appendix 3 data'!E5+'3 months Appendix 3 data'!E53+'3 months Appendix 3 data'!AE5</f>
        <v>143134</v>
      </c>
      <c r="F7" s="25">
        <f>'3 months Appendix 3 data'!G5+'3 months Appendix 3 data'!G53+'3 months Appendix 3 data'!AG5</f>
        <v>0</v>
      </c>
      <c r="G7" s="25">
        <f>'3 months Appendix 3 data'!I5+'3 months Appendix 3 data'!I53+'3 months Appendix 3 data'!AI5</f>
        <v>128530</v>
      </c>
      <c r="H7" s="25">
        <f>'3 months Appendix 3 data'!K5+'3 months Appendix 3 data'!K53+'3 months Appendix 3 data'!AK5</f>
        <v>69</v>
      </c>
      <c r="I7" s="25">
        <f>'3 months Appendix 3 data'!M5+'3 months Appendix 3 data'!M53+'3 months Appendix 3 data'!AM5</f>
        <v>4620</v>
      </c>
      <c r="J7" s="25">
        <f>'3 months Appendix 3 data'!AO5</f>
        <v>75971</v>
      </c>
      <c r="K7" s="21">
        <f t="shared" ref="K7" si="0">IFERROR((H7/SUM($G7:$J7))*100,0)</f>
        <v>3.298436827764234E-2</v>
      </c>
      <c r="L7" s="21">
        <f t="shared" ref="L7" si="1">IFERROR((I7/SUM($G7:$J7))*100,0)</f>
        <v>2.2085185716334435</v>
      </c>
      <c r="M7" s="21">
        <f t="shared" ref="M7" si="2">IFERROR((G7/SUM($G7:$J7))*100,0)</f>
        <v>61.441751517758981</v>
      </c>
      <c r="N7" s="33">
        <v>63.380685014164598</v>
      </c>
    </row>
    <row r="8" spans="2:14" ht="15.5" x14ac:dyDescent="0.35">
      <c r="B8" s="20">
        <f>B7+1</f>
        <v>2</v>
      </c>
      <c r="C8" s="72" t="s">
        <v>267</v>
      </c>
      <c r="D8" s="70">
        <f>'3 months Appendix 3 data'!C6</f>
        <v>2297</v>
      </c>
      <c r="E8" s="25">
        <f>'3 months Appendix 3 data'!E6+'3 months Appendix 3 data'!E54+'3 months Appendix 3 data'!AE6</f>
        <v>264</v>
      </c>
      <c r="F8" s="25">
        <f>'3 months Appendix 3 data'!G6+'3 months Appendix 3 data'!G54+'3 months Appendix 3 data'!AG6</f>
        <v>123</v>
      </c>
      <c r="G8" s="25">
        <f>'3 months Appendix 3 data'!I6+'3 months Appendix 3 data'!I54+'3 months Appendix 3 data'!AI6</f>
        <v>423</v>
      </c>
      <c r="H8" s="25">
        <f>'3 months Appendix 3 data'!K6+'3 months Appendix 3 data'!K54+'3 months Appendix 3 data'!AK6</f>
        <v>0</v>
      </c>
      <c r="I8" s="25">
        <f>'3 months Appendix 3 data'!M6+'3 months Appendix 3 data'!M54+'3 months Appendix 3 data'!AM6</f>
        <v>0</v>
      </c>
      <c r="J8" s="25">
        <f>'3 months Appendix 3 data'!AO6</f>
        <v>2138</v>
      </c>
      <c r="K8" s="21">
        <f t="shared" ref="K8:K43" si="3">IFERROR((H8/SUM($G8:$J8))*100,0)</f>
        <v>0</v>
      </c>
      <c r="L8" s="21">
        <f t="shared" ref="L8:L43" si="4">IFERROR((I8/SUM($G8:$J8))*100,0)</f>
        <v>0</v>
      </c>
      <c r="M8" s="21">
        <f t="shared" ref="M8:M43" si="5">IFERROR((G8/SUM($G8:$J8))*100,0)</f>
        <v>16.516985552518548</v>
      </c>
      <c r="N8" s="33">
        <v>13.091184260310254</v>
      </c>
    </row>
    <row r="9" spans="2:14" ht="15.5" x14ac:dyDescent="0.35">
      <c r="B9" s="20">
        <f t="shared" ref="B9:B43" si="6">B8+1</f>
        <v>3</v>
      </c>
      <c r="C9" s="72" t="s">
        <v>37</v>
      </c>
      <c r="D9" s="70">
        <f>'3 months Appendix 3 data'!C7</f>
        <v>1111</v>
      </c>
      <c r="E9" s="25">
        <f>'3 months Appendix 3 data'!E7+'3 months Appendix 3 data'!E55+'3 months Appendix 3 data'!AE7</f>
        <v>1252</v>
      </c>
      <c r="F9" s="25">
        <f>'3 months Appendix 3 data'!G7+'3 months Appendix 3 data'!G55+'3 months Appendix 3 data'!AG7</f>
        <v>246</v>
      </c>
      <c r="G9" s="25">
        <f>'3 months Appendix 3 data'!I7+'3 months Appendix 3 data'!I55+'3 months Appendix 3 data'!AI7</f>
        <v>1020</v>
      </c>
      <c r="H9" s="25">
        <f>'3 months Appendix 3 data'!K7+'3 months Appendix 3 data'!K55+'3 months Appendix 3 data'!AK7</f>
        <v>19</v>
      </c>
      <c r="I9" s="25">
        <f>'3 months Appendix 3 data'!M7+'3 months Appendix 3 data'!M55+'3 months Appendix 3 data'!AM7</f>
        <v>119</v>
      </c>
      <c r="J9" s="25">
        <f>'3 months Appendix 3 data'!AO7</f>
        <v>1205</v>
      </c>
      <c r="K9" s="21">
        <f t="shared" si="3"/>
        <v>0.80406263224714358</v>
      </c>
      <c r="L9" s="21">
        <f t="shared" si="4"/>
        <v>5.0359712230215825</v>
      </c>
      <c r="M9" s="21">
        <f t="shared" si="5"/>
        <v>43.165467625899282</v>
      </c>
      <c r="N9" s="33">
        <v>45.27986633249791</v>
      </c>
    </row>
    <row r="10" spans="2:14" ht="15.5" x14ac:dyDescent="0.35">
      <c r="B10" s="20">
        <f t="shared" si="6"/>
        <v>4</v>
      </c>
      <c r="C10" s="72" t="s">
        <v>45</v>
      </c>
      <c r="D10" s="70">
        <f>'3 months Appendix 3 data'!C8</f>
        <v>4039</v>
      </c>
      <c r="E10" s="25">
        <f>'3 months Appendix 3 data'!E8+'3 months Appendix 3 data'!E56+'3 months Appendix 3 data'!AE8</f>
        <v>2845</v>
      </c>
      <c r="F10" s="25">
        <f>'3 months Appendix 3 data'!G8+'3 months Appendix 3 data'!G56+'3 months Appendix 3 data'!AG8</f>
        <v>4506</v>
      </c>
      <c r="G10" s="25">
        <f>'3 months Appendix 3 data'!I8+'3 months Appendix 3 data'!I56+'3 months Appendix 3 data'!AI8</f>
        <v>2904</v>
      </c>
      <c r="H10" s="25">
        <f>'3 months Appendix 3 data'!K8+'3 months Appendix 3 data'!K56+'3 months Appendix 3 data'!AK8</f>
        <v>0</v>
      </c>
      <c r="I10" s="25">
        <f>'3 months Appendix 3 data'!M8+'3 months Appendix 3 data'!M56+'3 months Appendix 3 data'!AM8</f>
        <v>0</v>
      </c>
      <c r="J10" s="25">
        <f>'3 months Appendix 3 data'!AO8</f>
        <v>3980</v>
      </c>
      <c r="K10" s="21">
        <f t="shared" si="3"/>
        <v>0</v>
      </c>
      <c r="L10" s="21">
        <f t="shared" si="4"/>
        <v>0</v>
      </c>
      <c r="M10" s="21">
        <f t="shared" si="5"/>
        <v>42.184776292852995</v>
      </c>
      <c r="N10" s="33">
        <v>44.065918847805015</v>
      </c>
    </row>
    <row r="11" spans="2:14" ht="15.5" x14ac:dyDescent="0.35">
      <c r="B11" s="20">
        <f t="shared" si="6"/>
        <v>5</v>
      </c>
      <c r="C11" s="72" t="s">
        <v>49</v>
      </c>
      <c r="D11" s="70">
        <f>'3 months Appendix 3 data'!C9</f>
        <v>213597</v>
      </c>
      <c r="E11" s="25">
        <f>'3 months Appendix 3 data'!E9+'3 months Appendix 3 data'!E57+'3 months Appendix 3 data'!AE9</f>
        <v>115112</v>
      </c>
      <c r="F11" s="25">
        <f>'3 months Appendix 3 data'!G9+'3 months Appendix 3 data'!G57+'3 months Appendix 3 data'!AG9</f>
        <v>0</v>
      </c>
      <c r="G11" s="25">
        <f>'3 months Appendix 3 data'!I9+'3 months Appendix 3 data'!I57+'3 months Appendix 3 data'!AI9</f>
        <v>101288</v>
      </c>
      <c r="H11" s="25">
        <f>'3 months Appendix 3 data'!K9+'3 months Appendix 3 data'!K57+'3 months Appendix 3 data'!AK9</f>
        <v>0</v>
      </c>
      <c r="I11" s="25">
        <f>'3 months Appendix 3 data'!M9+'3 months Appendix 3 data'!M57+'3 months Appendix 3 data'!AM9</f>
        <v>0</v>
      </c>
      <c r="J11" s="25">
        <f>'3 months Appendix 3 data'!AO9</f>
        <v>227420</v>
      </c>
      <c r="K11" s="21">
        <f t="shared" si="3"/>
        <v>0</v>
      </c>
      <c r="L11" s="21">
        <f t="shared" si="4"/>
        <v>0</v>
      </c>
      <c r="M11" s="21">
        <f t="shared" si="5"/>
        <v>30.81397471311924</v>
      </c>
      <c r="N11" s="33">
        <v>24.886061526775542</v>
      </c>
    </row>
    <row r="12" spans="2:14" ht="15.5" x14ac:dyDescent="0.35">
      <c r="B12" s="20">
        <f t="shared" si="6"/>
        <v>6</v>
      </c>
      <c r="C12" s="72" t="s">
        <v>101</v>
      </c>
      <c r="D12" s="70">
        <f>'3 months Appendix 3 data'!C10</f>
        <v>1253</v>
      </c>
      <c r="E12" s="25">
        <f>'3 months Appendix 3 data'!E10+'3 months Appendix 3 data'!E58+'3 months Appendix 3 data'!AE10</f>
        <v>563</v>
      </c>
      <c r="F12" s="25">
        <f>'3 months Appendix 3 data'!G10+'3 months Appendix 3 data'!G58+'3 months Appendix 3 data'!AG10</f>
        <v>1735</v>
      </c>
      <c r="G12" s="25">
        <f>'3 months Appendix 3 data'!I10+'3 months Appendix 3 data'!I58+'3 months Appendix 3 data'!AI10</f>
        <v>658</v>
      </c>
      <c r="H12" s="25">
        <f>'3 months Appendix 3 data'!K10+'3 months Appendix 3 data'!K58+'3 months Appendix 3 data'!AK10</f>
        <v>5</v>
      </c>
      <c r="I12" s="25">
        <f>'3 months Appendix 3 data'!M10+'3 months Appendix 3 data'!M58+'3 months Appendix 3 data'!AM10</f>
        <v>123</v>
      </c>
      <c r="J12" s="25">
        <f>'3 months Appendix 3 data'!AO10</f>
        <v>1030</v>
      </c>
      <c r="K12" s="21">
        <f t="shared" ref="K12" si="7">IFERROR((H12/SUM($G12:$J12))*100,0)</f>
        <v>0.27533039647577096</v>
      </c>
      <c r="L12" s="21">
        <f t="shared" ref="L12" si="8">IFERROR((I12/SUM($G12:$J12))*100,0)</f>
        <v>6.7731277533039647</v>
      </c>
      <c r="M12" s="21">
        <f t="shared" si="5"/>
        <v>36.233480176211451</v>
      </c>
      <c r="N12" s="33">
        <v>63.642627468994029</v>
      </c>
    </row>
    <row r="13" spans="2:14" ht="15.5" x14ac:dyDescent="0.35">
      <c r="B13" s="20">
        <f t="shared" si="6"/>
        <v>7</v>
      </c>
      <c r="C13" s="72" t="s">
        <v>41</v>
      </c>
      <c r="D13" s="70">
        <f>'3 months Appendix 3 data'!C11</f>
        <v>1831</v>
      </c>
      <c r="E13" s="25">
        <f>'3 months Appendix 3 data'!E11+'3 months Appendix 3 data'!E59+'3 months Appendix 3 data'!AE11</f>
        <v>2257</v>
      </c>
      <c r="F13" s="25">
        <f>'3 months Appendix 3 data'!G11+'3 months Appendix 3 data'!G59+'3 months Appendix 3 data'!AG11</f>
        <v>1369</v>
      </c>
      <c r="G13" s="25">
        <f>'3 months Appendix 3 data'!I11+'3 months Appendix 3 data'!I59+'3 months Appendix 3 data'!AI11</f>
        <v>2271</v>
      </c>
      <c r="H13" s="25">
        <f>'3 months Appendix 3 data'!K11+'3 months Appendix 3 data'!K59+'3 months Appendix 3 data'!AK11</f>
        <v>0</v>
      </c>
      <c r="I13" s="25">
        <f>'3 months Appendix 3 data'!M11+'3 months Appendix 3 data'!M59+'3 months Appendix 3 data'!AM11</f>
        <v>0</v>
      </c>
      <c r="J13" s="25">
        <f>'3 months Appendix 3 data'!AO11</f>
        <v>1817</v>
      </c>
      <c r="K13" s="21">
        <f t="shared" si="3"/>
        <v>0</v>
      </c>
      <c r="L13" s="21">
        <f t="shared" si="4"/>
        <v>0</v>
      </c>
      <c r="M13" s="21">
        <f t="shared" si="5"/>
        <v>55.552837573385517</v>
      </c>
      <c r="N13" s="33">
        <v>55.676591624304038</v>
      </c>
    </row>
    <row r="14" spans="2:14" ht="15.5" x14ac:dyDescent="0.35">
      <c r="B14" s="20">
        <f t="shared" si="6"/>
        <v>8</v>
      </c>
      <c r="C14" s="73" t="s">
        <v>43</v>
      </c>
      <c r="D14" s="70">
        <f>'3 months Appendix 3 data'!C12</f>
        <v>2872</v>
      </c>
      <c r="E14" s="25">
        <f>'3 months Appendix 3 data'!E12+'3 months Appendix 3 data'!E60+'3 months Appendix 3 data'!AE12</f>
        <v>331</v>
      </c>
      <c r="F14" s="25">
        <f>'3 months Appendix 3 data'!G12+'3 months Appendix 3 data'!G60+'3 months Appendix 3 data'!AG12</f>
        <v>0</v>
      </c>
      <c r="G14" s="25">
        <f>'3 months Appendix 3 data'!I12+'3 months Appendix 3 data'!I60+'3 months Appendix 3 data'!AI12</f>
        <v>520</v>
      </c>
      <c r="H14" s="25">
        <f>'3 months Appendix 3 data'!K12+'3 months Appendix 3 data'!K60+'3 months Appendix 3 data'!AK12</f>
        <v>0</v>
      </c>
      <c r="I14" s="25">
        <f>'3 months Appendix 3 data'!M12+'3 months Appendix 3 data'!M60+'3 months Appendix 3 data'!AM12</f>
        <v>0</v>
      </c>
      <c r="J14" s="25">
        <f>'3 months Appendix 3 data'!AO12</f>
        <v>2683</v>
      </c>
      <c r="K14" s="21">
        <f t="shared" si="3"/>
        <v>0</v>
      </c>
      <c r="L14" s="21">
        <f t="shared" si="4"/>
        <v>0</v>
      </c>
      <c r="M14" s="21">
        <f t="shared" si="5"/>
        <v>16.234779893849517</v>
      </c>
      <c r="N14" s="33">
        <v>11.491065927295132</v>
      </c>
    </row>
    <row r="15" spans="2:14" ht="15.5" x14ac:dyDescent="0.35">
      <c r="B15" s="20">
        <f t="shared" si="6"/>
        <v>9</v>
      </c>
      <c r="C15" s="72" t="s">
        <v>44</v>
      </c>
      <c r="D15" s="70">
        <f>'3 months Appendix 3 data'!C13</f>
        <v>1463</v>
      </c>
      <c r="E15" s="25">
        <f>'3 months Appendix 3 data'!E13+'3 months Appendix 3 data'!E61+'3 months Appendix 3 data'!AE13</f>
        <v>488</v>
      </c>
      <c r="F15" s="25">
        <f>'3 months Appendix 3 data'!G13+'3 months Appendix 3 data'!G61+'3 months Appendix 3 data'!AG13</f>
        <v>0</v>
      </c>
      <c r="G15" s="25">
        <f>'3 months Appendix 3 data'!I13+'3 months Appendix 3 data'!I61+'3 months Appendix 3 data'!AI13</f>
        <v>295</v>
      </c>
      <c r="H15" s="25">
        <f>'3 months Appendix 3 data'!K13+'3 months Appendix 3 data'!K61+'3 months Appendix 3 data'!AK13</f>
        <v>0</v>
      </c>
      <c r="I15" s="25">
        <f>'3 months Appendix 3 data'!M13+'3 months Appendix 3 data'!M61+'3 months Appendix 3 data'!AM13</f>
        <v>0</v>
      </c>
      <c r="J15" s="25">
        <f>'3 months Appendix 3 data'!AO13</f>
        <v>1656</v>
      </c>
      <c r="K15" s="21">
        <f t="shared" si="3"/>
        <v>0</v>
      </c>
      <c r="L15" s="21">
        <f t="shared" si="4"/>
        <v>0</v>
      </c>
      <c r="M15" s="21">
        <f t="shared" si="5"/>
        <v>15.120451050743208</v>
      </c>
      <c r="N15" s="33">
        <v>18.130945719082263</v>
      </c>
    </row>
    <row r="16" spans="2:14" ht="15.5" x14ac:dyDescent="0.35">
      <c r="B16" s="20">
        <f t="shared" si="6"/>
        <v>10</v>
      </c>
      <c r="C16" s="72" t="s">
        <v>48</v>
      </c>
      <c r="D16" s="70">
        <f>'3 months Appendix 3 data'!C14</f>
        <v>4550</v>
      </c>
      <c r="E16" s="25">
        <f>'3 months Appendix 3 data'!E14+'3 months Appendix 3 data'!E62+'3 months Appendix 3 data'!AE14</f>
        <v>1638</v>
      </c>
      <c r="F16" s="25">
        <f>'3 months Appendix 3 data'!G14+'3 months Appendix 3 data'!G62+'3 months Appendix 3 data'!AG14</f>
        <v>1204</v>
      </c>
      <c r="G16" s="25">
        <f>'3 months Appendix 3 data'!I14+'3 months Appendix 3 data'!I62+'3 months Appendix 3 data'!AI14</f>
        <v>1809</v>
      </c>
      <c r="H16" s="25">
        <f>'3 months Appendix 3 data'!K14+'3 months Appendix 3 data'!K62+'3 months Appendix 3 data'!AK14</f>
        <v>6</v>
      </c>
      <c r="I16" s="25">
        <f>'3 months Appendix 3 data'!M14+'3 months Appendix 3 data'!M62+'3 months Appendix 3 data'!AM14</f>
        <v>268</v>
      </c>
      <c r="J16" s="25">
        <f>'3 months Appendix 3 data'!AO14</f>
        <v>4105</v>
      </c>
      <c r="K16" s="21">
        <f t="shared" si="3"/>
        <v>9.6961861667744023E-2</v>
      </c>
      <c r="L16" s="21">
        <f t="shared" si="4"/>
        <v>4.330963154492566</v>
      </c>
      <c r="M16" s="21">
        <f t="shared" si="5"/>
        <v>29.234001292824825</v>
      </c>
      <c r="N16" s="33">
        <v>23.904777649198213</v>
      </c>
    </row>
    <row r="17" spans="2:14" ht="15.5" x14ac:dyDescent="0.35">
      <c r="B17" s="20">
        <f t="shared" si="6"/>
        <v>11</v>
      </c>
      <c r="C17" s="72" t="s">
        <v>98</v>
      </c>
      <c r="D17" s="70">
        <f>'3 months Appendix 3 data'!C15</f>
        <v>39810</v>
      </c>
      <c r="E17" s="25">
        <f>'3 months Appendix 3 data'!E15+'3 months Appendix 3 data'!E63+'3 months Appendix 3 data'!AE15</f>
        <v>88542</v>
      </c>
      <c r="F17" s="25">
        <f>'3 months Appendix 3 data'!G15+'3 months Appendix 3 data'!G63+'3 months Appendix 3 data'!AG15</f>
        <v>0</v>
      </c>
      <c r="G17" s="25">
        <f>'3 months Appendix 3 data'!I15+'3 months Appendix 3 data'!I63+'3 months Appendix 3 data'!AI15</f>
        <v>76782</v>
      </c>
      <c r="H17" s="25">
        <f>'3 months Appendix 3 data'!K15+'3 months Appendix 3 data'!K63+'3 months Appendix 3 data'!AK15</f>
        <v>0</v>
      </c>
      <c r="I17" s="25">
        <f>'3 months Appendix 3 data'!M15+'3 months Appendix 3 data'!M63+'3 months Appendix 3 data'!AM15</f>
        <v>4849</v>
      </c>
      <c r="J17" s="25">
        <f>'3 months Appendix 3 data'!AO15</f>
        <v>46721</v>
      </c>
      <c r="K17" s="21">
        <f t="shared" si="3"/>
        <v>0</v>
      </c>
      <c r="L17" s="21">
        <f t="shared" si="4"/>
        <v>3.7778920468711044</v>
      </c>
      <c r="M17" s="21">
        <f t="shared" si="5"/>
        <v>59.821428571428569</v>
      </c>
      <c r="N17" s="33">
        <v>51.983259416578179</v>
      </c>
    </row>
    <row r="18" spans="2:14" ht="15.5" x14ac:dyDescent="0.35">
      <c r="B18" s="20">
        <f t="shared" si="6"/>
        <v>12</v>
      </c>
      <c r="C18" s="72" t="s">
        <v>52</v>
      </c>
      <c r="D18" s="70">
        <f>'3 months Appendix 3 data'!C16</f>
        <v>4098</v>
      </c>
      <c r="E18" s="25">
        <f>'3 months Appendix 3 data'!E16+'3 months Appendix 3 data'!E64+'3 months Appendix 3 data'!AE16</f>
        <v>2908</v>
      </c>
      <c r="F18" s="25">
        <f>'3 months Appendix 3 data'!G16+'3 months Appendix 3 data'!G64+'3 months Appendix 3 data'!AG16</f>
        <v>821</v>
      </c>
      <c r="G18" s="25">
        <f>'3 months Appendix 3 data'!I16+'3 months Appendix 3 data'!I64+'3 months Appendix 3 data'!AI16</f>
        <v>3407</v>
      </c>
      <c r="H18" s="25">
        <f>'3 months Appendix 3 data'!K16+'3 months Appendix 3 data'!K64+'3 months Appendix 3 data'!AK16</f>
        <v>33</v>
      </c>
      <c r="I18" s="25">
        <f>'3 months Appendix 3 data'!M16+'3 months Appendix 3 data'!M64+'3 months Appendix 3 data'!AM16</f>
        <v>0</v>
      </c>
      <c r="J18" s="25">
        <f>'3 months Appendix 3 data'!AO16</f>
        <v>3566</v>
      </c>
      <c r="K18" s="21">
        <f t="shared" si="3"/>
        <v>0.47102483585498139</v>
      </c>
      <c r="L18" s="21">
        <f t="shared" si="4"/>
        <v>0</v>
      </c>
      <c r="M18" s="21">
        <f t="shared" si="5"/>
        <v>48.629745932058235</v>
      </c>
      <c r="N18" s="33">
        <v>46.888660323990742</v>
      </c>
    </row>
    <row r="19" spans="2:14" ht="15.5" x14ac:dyDescent="0.35">
      <c r="B19" s="20">
        <f t="shared" si="6"/>
        <v>13</v>
      </c>
      <c r="C19" s="72" t="s">
        <v>33</v>
      </c>
      <c r="D19" s="70">
        <f>'3 months Appendix 3 data'!C17</f>
        <v>4071</v>
      </c>
      <c r="E19" s="25">
        <f>'3 months Appendix 3 data'!E17+'3 months Appendix 3 data'!E65+'3 months Appendix 3 data'!AE17</f>
        <v>1897</v>
      </c>
      <c r="F19" s="25">
        <f>'3 months Appendix 3 data'!G17+'3 months Appendix 3 data'!G65+'3 months Appendix 3 data'!AG17</f>
        <v>2933</v>
      </c>
      <c r="G19" s="25">
        <f>'3 months Appendix 3 data'!I17+'3 months Appendix 3 data'!I65+'3 months Appendix 3 data'!AI17</f>
        <v>1445</v>
      </c>
      <c r="H19" s="25">
        <f>'3 months Appendix 3 data'!K17+'3 months Appendix 3 data'!K65+'3 months Appendix 3 data'!AK17</f>
        <v>0</v>
      </c>
      <c r="I19" s="25">
        <f>'3 months Appendix 3 data'!M17+'3 months Appendix 3 data'!M65+'3 months Appendix 3 data'!AM17</f>
        <v>93</v>
      </c>
      <c r="J19" s="25">
        <f>'3 months Appendix 3 data'!AO17</f>
        <v>4430</v>
      </c>
      <c r="K19" s="21">
        <f t="shared" si="3"/>
        <v>0</v>
      </c>
      <c r="L19" s="21">
        <f t="shared" si="4"/>
        <v>1.5583109919571045</v>
      </c>
      <c r="M19" s="21">
        <f t="shared" si="5"/>
        <v>24.212466487935657</v>
      </c>
      <c r="N19" s="33">
        <v>24.027041841768682</v>
      </c>
    </row>
    <row r="20" spans="2:14" ht="15.5" x14ac:dyDescent="0.35">
      <c r="B20" s="20">
        <f t="shared" si="6"/>
        <v>14</v>
      </c>
      <c r="C20" s="72" t="s">
        <v>102</v>
      </c>
      <c r="D20" s="70">
        <f>'3 months Appendix 3 data'!C18</f>
        <v>0</v>
      </c>
      <c r="E20" s="25">
        <f>'3 months Appendix 3 data'!E18+'3 months Appendix 3 data'!E66+'3 months Appendix 3 data'!AE18</f>
        <v>0</v>
      </c>
      <c r="F20" s="25">
        <f>'3 months Appendix 3 data'!G18+'3 months Appendix 3 data'!G66+'3 months Appendix 3 data'!AG18</f>
        <v>0</v>
      </c>
      <c r="G20" s="25">
        <f>'3 months Appendix 3 data'!I18+'3 months Appendix 3 data'!I66+'3 months Appendix 3 data'!AI18</f>
        <v>0</v>
      </c>
      <c r="H20" s="25">
        <f>'3 months Appendix 3 data'!K18+'3 months Appendix 3 data'!K66+'3 months Appendix 3 data'!AK18</f>
        <v>0</v>
      </c>
      <c r="I20" s="25">
        <f>'3 months Appendix 3 data'!M18+'3 months Appendix 3 data'!M66+'3 months Appendix 3 data'!AM18</f>
        <v>0</v>
      </c>
      <c r="J20" s="25">
        <f>'3 months Appendix 3 data'!AO18</f>
        <v>0</v>
      </c>
      <c r="K20" s="21">
        <f t="shared" ref="K20" si="9">IFERROR((H20/SUM($G20:$J20))*100,0)</f>
        <v>0</v>
      </c>
      <c r="L20" s="21">
        <f t="shared" ref="L20" si="10">IFERROR((I20/SUM($G20:$J20))*100,0)</f>
        <v>0</v>
      </c>
      <c r="M20" s="21">
        <f t="shared" ref="M20" si="11">IFERROR((G20/SUM($G20:$J20))*100,0)</f>
        <v>0</v>
      </c>
      <c r="N20" s="33">
        <v>0</v>
      </c>
    </row>
    <row r="21" spans="2:14" ht="15.5" x14ac:dyDescent="0.35">
      <c r="B21" s="20">
        <f t="shared" si="6"/>
        <v>15</v>
      </c>
      <c r="C21" s="72" t="s">
        <v>38</v>
      </c>
      <c r="D21" s="70">
        <f>'3 months Appendix 3 data'!C19</f>
        <v>6128</v>
      </c>
      <c r="E21" s="25">
        <f>'3 months Appendix 3 data'!E19+'3 months Appendix 3 data'!E67+'3 months Appendix 3 data'!AE19</f>
        <v>40790</v>
      </c>
      <c r="F21" s="25">
        <f>'3 months Appendix 3 data'!G19+'3 months Appendix 3 data'!G67+'3 months Appendix 3 data'!AG19</f>
        <v>1609</v>
      </c>
      <c r="G21" s="25">
        <f>'3 months Appendix 3 data'!I19+'3 months Appendix 3 data'!I67+'3 months Appendix 3 data'!AI19</f>
        <v>41552</v>
      </c>
      <c r="H21" s="25">
        <f>'3 months Appendix 3 data'!K19+'3 months Appendix 3 data'!K67+'3 months Appendix 3 data'!AK19</f>
        <v>36</v>
      </c>
      <c r="I21" s="25">
        <f>'3 months Appendix 3 data'!M19+'3 months Appendix 3 data'!M67+'3 months Appendix 3 data'!AM19</f>
        <v>40</v>
      </c>
      <c r="J21" s="25">
        <f>'3 months Appendix 3 data'!AO19</f>
        <v>5290</v>
      </c>
      <c r="K21" s="21">
        <f t="shared" si="3"/>
        <v>7.6729613368003755E-2</v>
      </c>
      <c r="L21" s="21">
        <f t="shared" si="4"/>
        <v>8.5255125964448619E-2</v>
      </c>
      <c r="M21" s="21">
        <f t="shared" si="5"/>
        <v>88.563024851869216</v>
      </c>
      <c r="N21" s="33">
        <v>85.406255132446447</v>
      </c>
    </row>
    <row r="22" spans="2:14" ht="15.5" x14ac:dyDescent="0.35">
      <c r="B22" s="20">
        <f t="shared" si="6"/>
        <v>16</v>
      </c>
      <c r="C22" s="72" t="s">
        <v>51</v>
      </c>
      <c r="D22" s="70">
        <f>'3 months Appendix 3 data'!C20</f>
        <v>5466</v>
      </c>
      <c r="E22" s="25">
        <f>'3 months Appendix 3 data'!E20+'3 months Appendix 3 data'!E68+'3 months Appendix 3 data'!AE20</f>
        <v>3197</v>
      </c>
      <c r="F22" s="25">
        <f>'3 months Appendix 3 data'!G20+'3 months Appendix 3 data'!G68+'3 months Appendix 3 data'!AG20</f>
        <v>2109</v>
      </c>
      <c r="G22" s="25">
        <f>'3 months Appendix 3 data'!I20+'3 months Appendix 3 data'!I68+'3 months Appendix 3 data'!AI20</f>
        <v>2501</v>
      </c>
      <c r="H22" s="25">
        <f>'3 months Appendix 3 data'!K20+'3 months Appendix 3 data'!K68+'3 months Appendix 3 data'!AK20</f>
        <v>16</v>
      </c>
      <c r="I22" s="25">
        <f>'3 months Appendix 3 data'!M20+'3 months Appendix 3 data'!M68+'3 months Appendix 3 data'!AM20</f>
        <v>32</v>
      </c>
      <c r="J22" s="25">
        <f>'3 months Appendix 3 data'!AO20</f>
        <v>6114</v>
      </c>
      <c r="K22" s="21">
        <f t="shared" si="3"/>
        <v>0.18469352418330831</v>
      </c>
      <c r="L22" s="21">
        <f t="shared" si="4"/>
        <v>0.36938704836661662</v>
      </c>
      <c r="M22" s="21">
        <f t="shared" si="5"/>
        <v>28.869906498903379</v>
      </c>
      <c r="N22" s="33">
        <v>28.052762178398851</v>
      </c>
    </row>
    <row r="23" spans="2:14" ht="15.5" x14ac:dyDescent="0.35">
      <c r="B23" s="20">
        <f t="shared" si="6"/>
        <v>17</v>
      </c>
      <c r="C23" s="72" t="s">
        <v>34</v>
      </c>
      <c r="D23" s="70">
        <f>'3 months Appendix 3 data'!C21</f>
        <v>1059</v>
      </c>
      <c r="E23" s="25">
        <f>'3 months Appendix 3 data'!E21+'3 months Appendix 3 data'!E69+'3 months Appendix 3 data'!AE21</f>
        <v>825</v>
      </c>
      <c r="F23" s="25">
        <f>'3 months Appendix 3 data'!G21+'3 months Appendix 3 data'!G69+'3 months Appendix 3 data'!AG21</f>
        <v>188</v>
      </c>
      <c r="G23" s="25">
        <f>'3 months Appendix 3 data'!I21+'3 months Appendix 3 data'!I69+'3 months Appendix 3 data'!AI21</f>
        <v>844</v>
      </c>
      <c r="H23" s="25">
        <f>'3 months Appendix 3 data'!K21+'3 months Appendix 3 data'!K69+'3 months Appendix 3 data'!AK21</f>
        <v>0</v>
      </c>
      <c r="I23" s="25">
        <f>'3 months Appendix 3 data'!M21+'3 months Appendix 3 data'!M69+'3 months Appendix 3 data'!AM21</f>
        <v>1</v>
      </c>
      <c r="J23" s="25">
        <f>'3 months Appendix 3 data'!AO21</f>
        <v>1039</v>
      </c>
      <c r="K23" s="21">
        <f t="shared" si="3"/>
        <v>0</v>
      </c>
      <c r="L23" s="21">
        <f t="shared" si="4"/>
        <v>5.3078556263269641E-2</v>
      </c>
      <c r="M23" s="21">
        <f t="shared" si="5"/>
        <v>44.798301486199577</v>
      </c>
      <c r="N23" s="33">
        <v>48.215158924205383</v>
      </c>
    </row>
    <row r="24" spans="2:14" ht="15.5" x14ac:dyDescent="0.35">
      <c r="B24" s="20">
        <f t="shared" si="6"/>
        <v>18</v>
      </c>
      <c r="C24" s="72" t="s">
        <v>39</v>
      </c>
      <c r="D24" s="70">
        <f>'3 months Appendix 3 data'!C22</f>
        <v>1231</v>
      </c>
      <c r="E24" s="25">
        <f>'3 months Appendix 3 data'!E22+'3 months Appendix 3 data'!E70+'3 months Appendix 3 data'!AE22</f>
        <v>55</v>
      </c>
      <c r="F24" s="25">
        <f>'3 months Appendix 3 data'!G22+'3 months Appendix 3 data'!G70+'3 months Appendix 3 data'!AG22</f>
        <v>59</v>
      </c>
      <c r="G24" s="25">
        <f>'3 months Appendix 3 data'!I22+'3 months Appendix 3 data'!I70+'3 months Appendix 3 data'!AI22</f>
        <v>48</v>
      </c>
      <c r="H24" s="25">
        <f>'3 months Appendix 3 data'!K22+'3 months Appendix 3 data'!K70+'3 months Appendix 3 data'!AK22</f>
        <v>0</v>
      </c>
      <c r="I24" s="25">
        <f>'3 months Appendix 3 data'!M22+'3 months Appendix 3 data'!M70+'3 months Appendix 3 data'!AM22</f>
        <v>0</v>
      </c>
      <c r="J24" s="25">
        <f>'3 months Appendix 3 data'!AO22</f>
        <v>1238</v>
      </c>
      <c r="K24" s="21">
        <f t="shared" si="3"/>
        <v>0</v>
      </c>
      <c r="L24" s="21">
        <f t="shared" si="4"/>
        <v>0</v>
      </c>
      <c r="M24" s="21">
        <f t="shared" si="5"/>
        <v>3.7325038880248838</v>
      </c>
      <c r="N24" s="33">
        <v>6.1022120518688023</v>
      </c>
    </row>
    <row r="25" spans="2:14" ht="15.5" x14ac:dyDescent="0.35">
      <c r="B25" s="20">
        <f t="shared" si="6"/>
        <v>19</v>
      </c>
      <c r="C25" s="72" t="s">
        <v>62</v>
      </c>
      <c r="D25" s="70">
        <f>'3 months Appendix 3 data'!C23</f>
        <v>2842</v>
      </c>
      <c r="E25" s="25">
        <f>'3 months Appendix 3 data'!E23+'3 months Appendix 3 data'!E71+'3 months Appendix 3 data'!AE23</f>
        <v>1776</v>
      </c>
      <c r="F25" s="25">
        <f>'3 months Appendix 3 data'!G23+'3 months Appendix 3 data'!G71+'3 months Appendix 3 data'!AG23</f>
        <v>355</v>
      </c>
      <c r="G25" s="25">
        <f>'3 months Appendix 3 data'!I23+'3 months Appendix 3 data'!I71+'3 months Appendix 3 data'!AI23</f>
        <v>1424</v>
      </c>
      <c r="H25" s="25">
        <f>'3 months Appendix 3 data'!K23+'3 months Appendix 3 data'!K71+'3 months Appendix 3 data'!AK23</f>
        <v>0</v>
      </c>
      <c r="I25" s="25">
        <f>'3 months Appendix 3 data'!M23+'3 months Appendix 3 data'!M71+'3 months Appendix 3 data'!AM23</f>
        <v>35</v>
      </c>
      <c r="J25" s="25">
        <f>'3 months Appendix 3 data'!AO23</f>
        <v>3158</v>
      </c>
      <c r="K25" s="21">
        <f t="shared" si="3"/>
        <v>0</v>
      </c>
      <c r="L25" s="21">
        <f t="shared" si="4"/>
        <v>0.75806800952999787</v>
      </c>
      <c r="M25" s="21">
        <f t="shared" si="5"/>
        <v>30.842538444877626</v>
      </c>
      <c r="N25" s="33">
        <v>30.535331905781582</v>
      </c>
    </row>
    <row r="26" spans="2:14" ht="15.5" x14ac:dyDescent="0.35">
      <c r="B26" s="20">
        <f t="shared" si="6"/>
        <v>20</v>
      </c>
      <c r="C26" s="72" t="s">
        <v>61</v>
      </c>
      <c r="D26" s="70">
        <f>'3 months Appendix 3 data'!C24</f>
        <v>419161</v>
      </c>
      <c r="E26" s="25">
        <f>'3 months Appendix 3 data'!E24+'3 months Appendix 3 data'!E72+'3 months Appendix 3 data'!AE24</f>
        <v>1376730</v>
      </c>
      <c r="F26" s="25">
        <f>'3 months Appendix 3 data'!G24+'3 months Appendix 3 data'!G72+'3 months Appendix 3 data'!AG24</f>
        <v>0</v>
      </c>
      <c r="G26" s="25">
        <f>'3 months Appendix 3 data'!I24+'3 months Appendix 3 data'!I72+'3 months Appendix 3 data'!AI24</f>
        <v>1456732</v>
      </c>
      <c r="H26" s="25">
        <f>'3 months Appendix 3 data'!K24+'3 months Appendix 3 data'!K72+'3 months Appendix 3 data'!AK24</f>
        <v>0</v>
      </c>
      <c r="I26" s="25">
        <f>'3 months Appendix 3 data'!M24+'3 months Appendix 3 data'!M72+'3 months Appendix 3 data'!AM24</f>
        <v>0</v>
      </c>
      <c r="J26" s="25">
        <f>'3 months Appendix 3 data'!AO24</f>
        <v>339159</v>
      </c>
      <c r="K26" s="21">
        <f t="shared" si="3"/>
        <v>0</v>
      </c>
      <c r="L26" s="21">
        <f t="shared" si="4"/>
        <v>0</v>
      </c>
      <c r="M26" s="21">
        <f t="shared" si="5"/>
        <v>81.114722441395386</v>
      </c>
      <c r="N26" s="33">
        <v>72.934969439239424</v>
      </c>
    </row>
    <row r="27" spans="2:14" ht="15.5" x14ac:dyDescent="0.35">
      <c r="B27" s="20">
        <f t="shared" si="6"/>
        <v>21</v>
      </c>
      <c r="C27" s="73" t="s">
        <v>13</v>
      </c>
      <c r="D27" s="70">
        <f>'3 months Appendix 3 data'!C25</f>
        <v>5129</v>
      </c>
      <c r="E27" s="25">
        <f>'3 months Appendix 3 data'!E25+'3 months Appendix 3 data'!E73+'3 months Appendix 3 data'!AE25</f>
        <v>2837</v>
      </c>
      <c r="F27" s="25">
        <f>'3 months Appendix 3 data'!G25+'3 months Appendix 3 data'!G73+'3 months Appendix 3 data'!AG25</f>
        <v>169</v>
      </c>
      <c r="G27" s="25">
        <f>'3 months Appendix 3 data'!I25+'3 months Appendix 3 data'!I73+'3 months Appendix 3 data'!AI25</f>
        <v>2933</v>
      </c>
      <c r="H27" s="25">
        <f>'3 months Appendix 3 data'!K25+'3 months Appendix 3 data'!K73+'3 months Appendix 3 data'!AK25</f>
        <v>0</v>
      </c>
      <c r="I27" s="25">
        <f>'3 months Appendix 3 data'!M25+'3 months Appendix 3 data'!M73+'3 months Appendix 3 data'!AM25</f>
        <v>354</v>
      </c>
      <c r="J27" s="25">
        <f>'3 months Appendix 3 data'!AO25</f>
        <v>4679</v>
      </c>
      <c r="K27" s="21">
        <f t="shared" si="3"/>
        <v>0</v>
      </c>
      <c r="L27" s="21">
        <f t="shared" si="4"/>
        <v>4.4438865177002258</v>
      </c>
      <c r="M27" s="21">
        <f t="shared" si="5"/>
        <v>36.818980667838311</v>
      </c>
      <c r="N27" s="33">
        <v>31.328580686973428</v>
      </c>
    </row>
    <row r="28" spans="2:14" ht="15.5" x14ac:dyDescent="0.35">
      <c r="B28" s="20">
        <f t="shared" si="6"/>
        <v>22</v>
      </c>
      <c r="C28" s="72" t="s">
        <v>50</v>
      </c>
      <c r="D28" s="70">
        <f>'3 months Appendix 3 data'!C26</f>
        <v>11001</v>
      </c>
      <c r="E28" s="25">
        <f>'3 months Appendix 3 data'!E26+'3 months Appendix 3 data'!E74+'3 months Appendix 3 data'!AE26</f>
        <v>1136</v>
      </c>
      <c r="F28" s="25">
        <f>'3 months Appendix 3 data'!G26+'3 months Appendix 3 data'!G74+'3 months Appendix 3 data'!AG26</f>
        <v>242</v>
      </c>
      <c r="G28" s="25">
        <f>'3 months Appendix 3 data'!I26+'3 months Appendix 3 data'!I74+'3 months Appendix 3 data'!AI26</f>
        <v>1155</v>
      </c>
      <c r="H28" s="25">
        <f>'3 months Appendix 3 data'!K26+'3 months Appendix 3 data'!K74+'3 months Appendix 3 data'!AK26</f>
        <v>24</v>
      </c>
      <c r="I28" s="25">
        <f>'3 months Appendix 3 data'!M26+'3 months Appendix 3 data'!M74+'3 months Appendix 3 data'!AM26</f>
        <v>37</v>
      </c>
      <c r="J28" s="25">
        <f>'3 months Appendix 3 data'!AO26</f>
        <v>10921</v>
      </c>
      <c r="K28" s="21">
        <f t="shared" si="3"/>
        <v>0.19774244047128614</v>
      </c>
      <c r="L28" s="21">
        <f t="shared" si="4"/>
        <v>0.30485292905989947</v>
      </c>
      <c r="M28" s="21">
        <f t="shared" si="5"/>
        <v>9.5163549476806448</v>
      </c>
      <c r="N28" s="33">
        <v>11.077096592282285</v>
      </c>
    </row>
    <row r="29" spans="2:14" ht="15.5" x14ac:dyDescent="0.35">
      <c r="B29" s="20">
        <f t="shared" si="6"/>
        <v>23</v>
      </c>
      <c r="C29" s="72" t="s">
        <v>32</v>
      </c>
      <c r="D29" s="70">
        <f>'3 months Appendix 3 data'!C27</f>
        <v>3756</v>
      </c>
      <c r="E29" s="25">
        <f>'3 months Appendix 3 data'!E27+'3 months Appendix 3 data'!E75+'3 months Appendix 3 data'!AE27</f>
        <v>68019</v>
      </c>
      <c r="F29" s="25">
        <f>'3 months Appendix 3 data'!G27+'3 months Appendix 3 data'!G75+'3 months Appendix 3 data'!AG27</f>
        <v>3114</v>
      </c>
      <c r="G29" s="25">
        <f>'3 months Appendix 3 data'!I27+'3 months Appendix 3 data'!I75+'3 months Appendix 3 data'!AI27</f>
        <v>59044</v>
      </c>
      <c r="H29" s="25">
        <f>'3 months Appendix 3 data'!K27+'3 months Appendix 3 data'!K75+'3 months Appendix 3 data'!AK27</f>
        <v>0</v>
      </c>
      <c r="I29" s="25">
        <f>'3 months Appendix 3 data'!M27+'3 months Appendix 3 data'!M75+'3 months Appendix 3 data'!AM27</f>
        <v>0</v>
      </c>
      <c r="J29" s="25">
        <f>'3 months Appendix 3 data'!AO27</f>
        <v>12731</v>
      </c>
      <c r="K29" s="21">
        <f t="shared" si="3"/>
        <v>0</v>
      </c>
      <c r="L29" s="21">
        <f t="shared" si="4"/>
        <v>0</v>
      </c>
      <c r="M29" s="21">
        <f t="shared" si="5"/>
        <v>82.262626262626256</v>
      </c>
      <c r="N29" s="33">
        <v>96.705725512208815</v>
      </c>
    </row>
    <row r="30" spans="2:14" ht="15.5" x14ac:dyDescent="0.35">
      <c r="B30" s="20">
        <f t="shared" si="6"/>
        <v>24</v>
      </c>
      <c r="C30" s="72" t="s">
        <v>35</v>
      </c>
      <c r="D30" s="70">
        <f>'3 months Appendix 3 data'!C28</f>
        <v>924</v>
      </c>
      <c r="E30" s="25">
        <f>'3 months Appendix 3 data'!E28+'3 months Appendix 3 data'!E76+'3 months Appendix 3 data'!AE28</f>
        <v>619</v>
      </c>
      <c r="F30" s="25">
        <f>'3 months Appendix 3 data'!G28+'3 months Appendix 3 data'!G76+'3 months Appendix 3 data'!AG28</f>
        <v>0</v>
      </c>
      <c r="G30" s="25">
        <f>'3 months Appendix 3 data'!I28+'3 months Appendix 3 data'!I76+'3 months Appendix 3 data'!AI28</f>
        <v>584</v>
      </c>
      <c r="H30" s="25">
        <f>'3 months Appendix 3 data'!K28+'3 months Appendix 3 data'!K76+'3 months Appendix 3 data'!AK28</f>
        <v>5</v>
      </c>
      <c r="I30" s="25">
        <f>'3 months Appendix 3 data'!M28+'3 months Appendix 3 data'!M76+'3 months Appendix 3 data'!AM28</f>
        <v>0</v>
      </c>
      <c r="J30" s="25">
        <f>'3 months Appendix 3 data'!AO28</f>
        <v>954</v>
      </c>
      <c r="K30" s="21">
        <f t="shared" si="3"/>
        <v>0.32404406999351915</v>
      </c>
      <c r="L30" s="21">
        <f t="shared" si="4"/>
        <v>0</v>
      </c>
      <c r="M30" s="21">
        <f t="shared" si="5"/>
        <v>37.848347375243037</v>
      </c>
      <c r="N30" s="33">
        <v>35.281837160751564</v>
      </c>
    </row>
    <row r="31" spans="2:14" ht="15.5" x14ac:dyDescent="0.35">
      <c r="B31" s="20">
        <f t="shared" si="6"/>
        <v>25</v>
      </c>
      <c r="C31" s="72" t="s">
        <v>58</v>
      </c>
      <c r="D31" s="70">
        <f>'3 months Appendix 3 data'!C29</f>
        <v>10782</v>
      </c>
      <c r="E31" s="25">
        <f>'3 months Appendix 3 data'!E29+'3 months Appendix 3 data'!E77+'3 months Appendix 3 data'!AE29</f>
        <v>14994</v>
      </c>
      <c r="F31" s="25">
        <f>'3 months Appendix 3 data'!G29+'3 months Appendix 3 data'!G77+'3 months Appendix 3 data'!AG29</f>
        <v>904</v>
      </c>
      <c r="G31" s="25">
        <f>'3 months Appendix 3 data'!I29+'3 months Appendix 3 data'!I77+'3 months Appendix 3 data'!AI29</f>
        <v>14035</v>
      </c>
      <c r="H31" s="25">
        <f>'3 months Appendix 3 data'!K29+'3 months Appendix 3 data'!K77+'3 months Appendix 3 data'!AK29</f>
        <v>1655</v>
      </c>
      <c r="I31" s="25">
        <f>'3 months Appendix 3 data'!M29+'3 months Appendix 3 data'!M77+'3 months Appendix 3 data'!AM29</f>
        <v>14</v>
      </c>
      <c r="J31" s="25">
        <f>'3 months Appendix 3 data'!AO29</f>
        <v>10072</v>
      </c>
      <c r="K31" s="21">
        <f t="shared" si="3"/>
        <v>6.4207014276846675</v>
      </c>
      <c r="L31" s="21">
        <f t="shared" si="4"/>
        <v>5.4314090626939787E-2</v>
      </c>
      <c r="M31" s="21">
        <f t="shared" si="5"/>
        <v>54.449875853507137</v>
      </c>
      <c r="N31" s="33">
        <v>51.092496740290017</v>
      </c>
    </row>
    <row r="32" spans="2:14" ht="15.5" x14ac:dyDescent="0.35">
      <c r="B32" s="20">
        <f t="shared" si="6"/>
        <v>26</v>
      </c>
      <c r="C32" s="72" t="s">
        <v>42</v>
      </c>
      <c r="D32" s="70">
        <f>'3 months Appendix 3 data'!C30</f>
        <v>3729</v>
      </c>
      <c r="E32" s="25">
        <f>'3 months Appendix 3 data'!E30+'3 months Appendix 3 data'!E78+'3 months Appendix 3 data'!AE30</f>
        <v>1883</v>
      </c>
      <c r="F32" s="25">
        <f>'3 months Appendix 3 data'!G30+'3 months Appendix 3 data'!G78+'3 months Appendix 3 data'!AG30</f>
        <v>0</v>
      </c>
      <c r="G32" s="25">
        <f>'3 months Appendix 3 data'!I30+'3 months Appendix 3 data'!I78+'3 months Appendix 3 data'!AI30</f>
        <v>2009</v>
      </c>
      <c r="H32" s="25">
        <f>'3 months Appendix 3 data'!K30+'3 months Appendix 3 data'!K78+'3 months Appendix 3 data'!AK30</f>
        <v>0</v>
      </c>
      <c r="I32" s="25">
        <f>'3 months Appendix 3 data'!M30+'3 months Appendix 3 data'!M78+'3 months Appendix 3 data'!AM30</f>
        <v>17</v>
      </c>
      <c r="J32" s="25">
        <f>'3 months Appendix 3 data'!AO30</f>
        <v>3586</v>
      </c>
      <c r="K32" s="21">
        <f t="shared" si="3"/>
        <v>0</v>
      </c>
      <c r="L32" s="21">
        <f t="shared" si="4"/>
        <v>0.30292230933713471</v>
      </c>
      <c r="M32" s="21">
        <f t="shared" si="5"/>
        <v>35.798289379900211</v>
      </c>
      <c r="N32" s="33">
        <v>30.067440989134507</v>
      </c>
    </row>
    <row r="33" spans="2:15" ht="15.5" x14ac:dyDescent="0.35">
      <c r="B33" s="20">
        <f t="shared" si="6"/>
        <v>27</v>
      </c>
      <c r="C33" s="72" t="s">
        <v>91</v>
      </c>
      <c r="D33" s="70">
        <f>'3 months Appendix 3 data'!C31</f>
        <v>1311</v>
      </c>
      <c r="E33" s="25">
        <f>'3 months Appendix 3 data'!E31+'3 months Appendix 3 data'!E79+'3 months Appendix 3 data'!AE31</f>
        <v>1155</v>
      </c>
      <c r="F33" s="25">
        <f>'3 months Appendix 3 data'!G31+'3 months Appendix 3 data'!G79+'3 months Appendix 3 data'!AG31</f>
        <v>1184</v>
      </c>
      <c r="G33" s="25">
        <f>'3 months Appendix 3 data'!I31+'3 months Appendix 3 data'!I79+'3 months Appendix 3 data'!AI31</f>
        <v>292</v>
      </c>
      <c r="H33" s="25">
        <f>'3 months Appendix 3 data'!K31+'3 months Appendix 3 data'!K79+'3 months Appendix 3 data'!AK31</f>
        <v>31</v>
      </c>
      <c r="I33" s="25">
        <f>'3 months Appendix 3 data'!M31+'3 months Appendix 3 data'!M79+'3 months Appendix 3 data'!AM31</f>
        <v>740</v>
      </c>
      <c r="J33" s="25">
        <f>'3 months Appendix 3 data'!AO31</f>
        <v>1403</v>
      </c>
      <c r="K33" s="21">
        <f t="shared" si="3"/>
        <v>1.257096512570965</v>
      </c>
      <c r="L33" s="21">
        <f t="shared" si="4"/>
        <v>30.008110300081103</v>
      </c>
      <c r="M33" s="21">
        <f t="shared" si="5"/>
        <v>11.841038118410381</v>
      </c>
      <c r="N33" s="33">
        <v>13.741598207617626</v>
      </c>
    </row>
    <row r="34" spans="2:15" ht="15.5" x14ac:dyDescent="0.35">
      <c r="B34" s="20">
        <f t="shared" si="6"/>
        <v>28</v>
      </c>
      <c r="C34" s="72" t="s">
        <v>47</v>
      </c>
      <c r="D34" s="70">
        <f>'3 months Appendix 3 data'!C32</f>
        <v>2436</v>
      </c>
      <c r="E34" s="25">
        <f>'3 months Appendix 3 data'!E32+'3 months Appendix 3 data'!E80+'3 months Appendix 3 data'!AE32</f>
        <v>1299</v>
      </c>
      <c r="F34" s="25">
        <f>'3 months Appendix 3 data'!G32+'3 months Appendix 3 data'!G80+'3 months Appendix 3 data'!AG32</f>
        <v>642</v>
      </c>
      <c r="G34" s="25">
        <f>'3 months Appendix 3 data'!I32+'3 months Appendix 3 data'!I80+'3 months Appendix 3 data'!AI32</f>
        <v>1195</v>
      </c>
      <c r="H34" s="25">
        <f>'3 months Appendix 3 data'!K32+'3 months Appendix 3 data'!K80+'3 months Appendix 3 data'!AK32</f>
        <v>1</v>
      </c>
      <c r="I34" s="25">
        <f>'3 months Appendix 3 data'!M32+'3 months Appendix 3 data'!M80+'3 months Appendix 3 data'!AM32</f>
        <v>20</v>
      </c>
      <c r="J34" s="25">
        <f>'3 months Appendix 3 data'!AO32</f>
        <v>2519</v>
      </c>
      <c r="K34" s="21">
        <f t="shared" si="3"/>
        <v>2.677376171352075E-2</v>
      </c>
      <c r="L34" s="21">
        <f t="shared" si="4"/>
        <v>0.53547523427041499</v>
      </c>
      <c r="M34" s="21">
        <f t="shared" si="5"/>
        <v>31.994645247657296</v>
      </c>
      <c r="N34" s="33">
        <v>35.563751317175971</v>
      </c>
    </row>
    <row r="35" spans="2:15" ht="15.5" x14ac:dyDescent="0.35">
      <c r="B35" s="20">
        <f t="shared" si="6"/>
        <v>29</v>
      </c>
      <c r="C35" s="72" t="s">
        <v>55</v>
      </c>
      <c r="D35" s="70">
        <f>'3 months Appendix 3 data'!C33</f>
        <v>519</v>
      </c>
      <c r="E35" s="25">
        <f>'3 months Appendix 3 data'!E33+'3 months Appendix 3 data'!E81+'3 months Appendix 3 data'!AE33</f>
        <v>802</v>
      </c>
      <c r="F35" s="25">
        <f>'3 months Appendix 3 data'!G33+'3 months Appendix 3 data'!G81+'3 months Appendix 3 data'!AG33</f>
        <v>1976</v>
      </c>
      <c r="G35" s="25">
        <f>'3 months Appendix 3 data'!I33+'3 months Appendix 3 data'!I81+'3 months Appendix 3 data'!AI33</f>
        <v>841</v>
      </c>
      <c r="H35" s="25">
        <f>'3 months Appendix 3 data'!K33+'3 months Appendix 3 data'!K81+'3 months Appendix 3 data'!AK33</f>
        <v>25</v>
      </c>
      <c r="I35" s="25">
        <f>'3 months Appendix 3 data'!M33+'3 months Appendix 3 data'!M81+'3 months Appendix 3 data'!AM33</f>
        <v>0</v>
      </c>
      <c r="J35" s="25">
        <f>'3 months Appendix 3 data'!AO33</f>
        <v>458</v>
      </c>
      <c r="K35" s="21">
        <f t="shared" si="3"/>
        <v>1.8882175226586102</v>
      </c>
      <c r="L35" s="21">
        <f t="shared" si="4"/>
        <v>0</v>
      </c>
      <c r="M35" s="21">
        <f t="shared" si="5"/>
        <v>63.519637462235643</v>
      </c>
      <c r="N35" s="33">
        <v>64.724711907810502</v>
      </c>
    </row>
    <row r="36" spans="2:15" ht="15.5" x14ac:dyDescent="0.35">
      <c r="B36" s="20">
        <f t="shared" si="6"/>
        <v>30</v>
      </c>
      <c r="C36" s="72" t="s">
        <v>46</v>
      </c>
      <c r="D36" s="70">
        <f>'3 months Appendix 3 data'!C34</f>
        <v>5007</v>
      </c>
      <c r="E36" s="25">
        <f>'3 months Appendix 3 data'!E34+'3 months Appendix 3 data'!E82+'3 months Appendix 3 data'!AE34</f>
        <v>846</v>
      </c>
      <c r="F36" s="25">
        <f>'3 months Appendix 3 data'!G34+'3 months Appendix 3 data'!G82+'3 months Appendix 3 data'!AG34</f>
        <v>674</v>
      </c>
      <c r="G36" s="25">
        <f>'3 months Appendix 3 data'!I34+'3 months Appendix 3 data'!I82+'3 months Appendix 3 data'!AI34</f>
        <v>2398</v>
      </c>
      <c r="H36" s="25">
        <f>'3 months Appendix 3 data'!K34+'3 months Appendix 3 data'!K82+'3 months Appendix 3 data'!AK34</f>
        <v>3</v>
      </c>
      <c r="I36" s="25">
        <f>'3 months Appendix 3 data'!M34+'3 months Appendix 3 data'!M82+'3 months Appendix 3 data'!AM34</f>
        <v>237</v>
      </c>
      <c r="J36" s="25">
        <f>'3 months Appendix 3 data'!AO34</f>
        <v>3215</v>
      </c>
      <c r="K36" s="21">
        <f t="shared" si="3"/>
        <v>5.1255766273705788E-2</v>
      </c>
      <c r="L36" s="21">
        <f t="shared" si="4"/>
        <v>4.0492055356227574</v>
      </c>
      <c r="M36" s="21">
        <f t="shared" si="5"/>
        <v>40.970442508115497</v>
      </c>
      <c r="N36" s="33">
        <v>54.137251682810707</v>
      </c>
    </row>
    <row r="37" spans="2:15" ht="15.5" x14ac:dyDescent="0.35">
      <c r="B37" s="20">
        <f t="shared" si="6"/>
        <v>31</v>
      </c>
      <c r="C37" s="72" t="s">
        <v>93</v>
      </c>
      <c r="D37" s="70">
        <f>'3 months Appendix 3 data'!C35</f>
        <v>0</v>
      </c>
      <c r="E37" s="25">
        <f>'3 months Appendix 3 data'!E35+'3 months Appendix 3 data'!E83+'3 months Appendix 3 data'!AE35</f>
        <v>0</v>
      </c>
      <c r="F37" s="25">
        <f>'3 months Appendix 3 data'!G35+'3 months Appendix 3 data'!G83+'3 months Appendix 3 data'!AG35</f>
        <v>0</v>
      </c>
      <c r="G37" s="25">
        <f>'3 months Appendix 3 data'!I35+'3 months Appendix 3 data'!I83+'3 months Appendix 3 data'!AI35</f>
        <v>0</v>
      </c>
      <c r="H37" s="25">
        <f>'3 months Appendix 3 data'!K35+'3 months Appendix 3 data'!K83+'3 months Appendix 3 data'!AK35</f>
        <v>0</v>
      </c>
      <c r="I37" s="25">
        <f>'3 months Appendix 3 data'!M35+'3 months Appendix 3 data'!M83+'3 months Appendix 3 data'!AM35</f>
        <v>0</v>
      </c>
      <c r="J37" s="25">
        <f>'3 months Appendix 3 data'!AO35</f>
        <v>0</v>
      </c>
      <c r="K37" s="21">
        <f t="shared" si="3"/>
        <v>0</v>
      </c>
      <c r="L37" s="21">
        <f t="shared" si="4"/>
        <v>0</v>
      </c>
      <c r="M37" s="21">
        <f t="shared" si="5"/>
        <v>0</v>
      </c>
      <c r="N37" s="33">
        <v>0</v>
      </c>
    </row>
    <row r="38" spans="2:15" ht="15.5" x14ac:dyDescent="0.35">
      <c r="B38" s="20">
        <f t="shared" si="6"/>
        <v>32</v>
      </c>
      <c r="C38" s="72" t="s">
        <v>14</v>
      </c>
      <c r="D38" s="70">
        <f>'3 months Appendix 3 data'!C36</f>
        <v>464</v>
      </c>
      <c r="E38" s="25">
        <f>'3 months Appendix 3 data'!E36+'3 months Appendix 3 data'!E84+'3 months Appendix 3 data'!AE36</f>
        <v>258</v>
      </c>
      <c r="F38" s="25">
        <f>'3 months Appendix 3 data'!G36+'3 months Appendix 3 data'!G84+'3 months Appendix 3 data'!AG36</f>
        <v>17</v>
      </c>
      <c r="G38" s="25">
        <f>'3 months Appendix 3 data'!I36+'3 months Appendix 3 data'!I84+'3 months Appendix 3 data'!AI36</f>
        <v>308</v>
      </c>
      <c r="H38" s="25">
        <f>'3 months Appendix 3 data'!K36+'3 months Appendix 3 data'!K84+'3 months Appendix 3 data'!AK36</f>
        <v>2</v>
      </c>
      <c r="I38" s="25">
        <f>'3 months Appendix 3 data'!M36+'3 months Appendix 3 data'!M84+'3 months Appendix 3 data'!AM36</f>
        <v>9</v>
      </c>
      <c r="J38" s="25">
        <f>'3 months Appendix 3 data'!AO36</f>
        <v>403</v>
      </c>
      <c r="K38" s="21">
        <f t="shared" si="3"/>
        <v>0.2770083102493075</v>
      </c>
      <c r="L38" s="21">
        <f t="shared" si="4"/>
        <v>1.2465373961218837</v>
      </c>
      <c r="M38" s="21">
        <f t="shared" si="5"/>
        <v>42.659279778393348</v>
      </c>
      <c r="N38" s="33">
        <v>54.307841239109386</v>
      </c>
    </row>
    <row r="39" spans="2:15" ht="15.5" x14ac:dyDescent="0.35">
      <c r="B39" s="20">
        <f t="shared" si="6"/>
        <v>33</v>
      </c>
      <c r="C39" s="72" t="s">
        <v>53</v>
      </c>
      <c r="D39" s="70">
        <f>'3 months Appendix 3 data'!C37</f>
        <v>1038</v>
      </c>
      <c r="E39" s="25">
        <f>'3 months Appendix 3 data'!E37+'3 months Appendix 3 data'!E85+'3 months Appendix 3 data'!AE37</f>
        <v>835</v>
      </c>
      <c r="F39" s="25">
        <f>'3 months Appendix 3 data'!G37+'3 months Appendix 3 data'!G85+'3 months Appendix 3 data'!AG37</f>
        <v>155</v>
      </c>
      <c r="G39" s="25">
        <f>'3 months Appendix 3 data'!I37+'3 months Appendix 3 data'!I85+'3 months Appendix 3 data'!AI37</f>
        <v>693</v>
      </c>
      <c r="H39" s="25">
        <f>'3 months Appendix 3 data'!K37+'3 months Appendix 3 data'!K85+'3 months Appendix 3 data'!AK37</f>
        <v>0</v>
      </c>
      <c r="I39" s="25">
        <f>'3 months Appendix 3 data'!M37+'3 months Appendix 3 data'!M85+'3 months Appendix 3 data'!AM37</f>
        <v>97</v>
      </c>
      <c r="J39" s="25">
        <f>'3 months Appendix 3 data'!AO37</f>
        <v>1083</v>
      </c>
      <c r="K39" s="21">
        <f t="shared" si="3"/>
        <v>0</v>
      </c>
      <c r="L39" s="21">
        <f t="shared" si="4"/>
        <v>5.1788574479444733</v>
      </c>
      <c r="M39" s="21">
        <f t="shared" si="5"/>
        <v>36.999466097170313</v>
      </c>
      <c r="N39" s="33">
        <v>24.947294448348558</v>
      </c>
    </row>
    <row r="40" spans="2:15" ht="15.5" x14ac:dyDescent="0.35">
      <c r="B40" s="20">
        <f t="shared" si="6"/>
        <v>34</v>
      </c>
      <c r="C40" s="72" t="s">
        <v>36</v>
      </c>
      <c r="D40" s="70">
        <f>'3 months Appendix 3 data'!C38</f>
        <v>61264</v>
      </c>
      <c r="E40" s="25">
        <f>'3 months Appendix 3 data'!E38+'3 months Appendix 3 data'!E86+'3 months Appendix 3 data'!AE38</f>
        <v>17165</v>
      </c>
      <c r="F40" s="25">
        <f>'3 months Appendix 3 data'!G38+'3 months Appendix 3 data'!G86+'3 months Appendix 3 data'!AG38</f>
        <v>0</v>
      </c>
      <c r="G40" s="25">
        <f>'3 months Appendix 3 data'!I38+'3 months Appendix 3 data'!I86+'3 months Appendix 3 data'!AI38</f>
        <v>15838</v>
      </c>
      <c r="H40" s="25">
        <f>'3 months Appendix 3 data'!K38+'3 months Appendix 3 data'!K86+'3 months Appendix 3 data'!AK38</f>
        <v>457</v>
      </c>
      <c r="I40" s="25">
        <f>'3 months Appendix 3 data'!M38+'3 months Appendix 3 data'!M86+'3 months Appendix 3 data'!AM38</f>
        <v>0</v>
      </c>
      <c r="J40" s="25">
        <f>'3 months Appendix 3 data'!AO38</f>
        <v>62134</v>
      </c>
      <c r="K40" s="21">
        <f t="shared" si="3"/>
        <v>0.58269262645195019</v>
      </c>
      <c r="L40" s="21">
        <f t="shared" si="4"/>
        <v>0</v>
      </c>
      <c r="M40" s="21">
        <f t="shared" si="5"/>
        <v>20.194060870341328</v>
      </c>
      <c r="N40" s="33">
        <v>24.033366045142294</v>
      </c>
    </row>
    <row r="41" spans="2:15" ht="15.5" x14ac:dyDescent="0.35">
      <c r="B41" s="20">
        <f t="shared" si="6"/>
        <v>35</v>
      </c>
      <c r="C41" s="73" t="s">
        <v>15</v>
      </c>
      <c r="D41" s="70">
        <f>'3 months Appendix 3 data'!C39</f>
        <v>607</v>
      </c>
      <c r="E41" s="25">
        <f>'3 months Appendix 3 data'!E39+'3 months Appendix 3 data'!E87+'3 months Appendix 3 data'!AE39</f>
        <v>5146</v>
      </c>
      <c r="F41" s="25">
        <f>'3 months Appendix 3 data'!G39+'3 months Appendix 3 data'!G87+'3 months Appendix 3 data'!AG39</f>
        <v>2879.2080000000001</v>
      </c>
      <c r="G41" s="25">
        <f>'3 months Appendix 3 data'!I39+'3 months Appendix 3 data'!I87+'3 months Appendix 3 data'!AI39</f>
        <v>251</v>
      </c>
      <c r="H41" s="25">
        <f>'3 months Appendix 3 data'!K39+'3 months Appendix 3 data'!K87+'3 months Appendix 3 data'!AK39</f>
        <v>20</v>
      </c>
      <c r="I41" s="25">
        <f>'3 months Appendix 3 data'!M39+'3 months Appendix 3 data'!M87+'3 months Appendix 3 data'!AM39</f>
        <v>356</v>
      </c>
      <c r="J41" s="25">
        <f>'3 months Appendix 3 data'!AO39</f>
        <v>5158</v>
      </c>
      <c r="K41" s="21">
        <f t="shared" si="3"/>
        <v>0.34572169403630076</v>
      </c>
      <c r="L41" s="21">
        <f t="shared" si="4"/>
        <v>6.1538461538461542</v>
      </c>
      <c r="M41" s="21">
        <f t="shared" si="5"/>
        <v>4.3388072601555745</v>
      </c>
      <c r="N41" s="33">
        <v>48.78621769772905</v>
      </c>
    </row>
    <row r="42" spans="2:15" ht="15.5" x14ac:dyDescent="0.35">
      <c r="B42" s="20">
        <f t="shared" si="6"/>
        <v>36</v>
      </c>
      <c r="C42" s="73" t="s">
        <v>54</v>
      </c>
      <c r="D42" s="70">
        <f>'3 months Appendix 3 data'!C40</f>
        <v>40652</v>
      </c>
      <c r="E42" s="25">
        <f>'3 months Appendix 3 data'!E40+'3 months Appendix 3 data'!E88+'3 months Appendix 3 data'!AE40</f>
        <v>13056</v>
      </c>
      <c r="F42" s="25">
        <f>'3 months Appendix 3 data'!G40+'3 months Appendix 3 data'!G88+'3 months Appendix 3 data'!AG40</f>
        <v>826</v>
      </c>
      <c r="G42" s="25">
        <f>'3 months Appendix 3 data'!I40+'3 months Appendix 3 data'!I88+'3 months Appendix 3 data'!AI40</f>
        <v>8878</v>
      </c>
      <c r="H42" s="25">
        <f>'3 months Appendix 3 data'!K40+'3 months Appendix 3 data'!K88+'3 months Appendix 3 data'!AK40</f>
        <v>0</v>
      </c>
      <c r="I42" s="25">
        <f>'3 months Appendix 3 data'!M40+'3 months Appendix 3 data'!M88+'3 months Appendix 3 data'!AM40</f>
        <v>2277</v>
      </c>
      <c r="J42" s="25">
        <f>'3 months Appendix 3 data'!AO40</f>
        <v>42573</v>
      </c>
      <c r="K42" s="21">
        <f t="shared" si="3"/>
        <v>0</v>
      </c>
      <c r="L42" s="21">
        <f t="shared" si="4"/>
        <v>4.2380136986301373</v>
      </c>
      <c r="M42" s="21">
        <f t="shared" si="5"/>
        <v>16.523972602739725</v>
      </c>
      <c r="N42" s="33">
        <v>10.499128301155809</v>
      </c>
    </row>
    <row r="43" spans="2:15" ht="15.5" x14ac:dyDescent="0.35">
      <c r="B43" s="20">
        <f t="shared" si="6"/>
        <v>37</v>
      </c>
      <c r="C43" s="73" t="s">
        <v>96</v>
      </c>
      <c r="D43" s="70">
        <f>'3 months Appendix 3 data'!C41</f>
        <v>2604</v>
      </c>
      <c r="E43" s="25">
        <f>'3 months Appendix 3 data'!E41+'3 months Appendix 3 data'!E89+'3 months Appendix 3 data'!AE41</f>
        <v>106</v>
      </c>
      <c r="F43" s="25">
        <f>'3 months Appendix 3 data'!G41+'3 months Appendix 3 data'!G89+'3 months Appendix 3 data'!AG41</f>
        <v>0</v>
      </c>
      <c r="G43" s="25">
        <f>'3 months Appendix 3 data'!I41+'3 months Appendix 3 data'!I89+'3 months Appendix 3 data'!AI41</f>
        <v>127</v>
      </c>
      <c r="H43" s="25">
        <f>'3 months Appendix 3 data'!K41+'3 months Appendix 3 data'!K89+'3 months Appendix 3 data'!AK41</f>
        <v>0</v>
      </c>
      <c r="I43" s="25">
        <f>'3 months Appendix 3 data'!M41+'3 months Appendix 3 data'!M89+'3 months Appendix 3 data'!AM41</f>
        <v>0</v>
      </c>
      <c r="J43" s="25">
        <f>'3 months Appendix 3 data'!AO41</f>
        <v>2582</v>
      </c>
      <c r="K43" s="21">
        <f t="shared" si="3"/>
        <v>0</v>
      </c>
      <c r="L43" s="21">
        <f t="shared" si="4"/>
        <v>0</v>
      </c>
      <c r="M43" s="21">
        <f t="shared" si="5"/>
        <v>4.6880767811000368</v>
      </c>
      <c r="N43" s="33">
        <v>2.6845637583892619</v>
      </c>
    </row>
    <row r="44" spans="2:15" ht="16" thickBot="1" x14ac:dyDescent="0.4">
      <c r="B44" s="22"/>
      <c r="C44" s="110" t="s">
        <v>12</v>
      </c>
      <c r="D44" s="104">
        <f t="shared" ref="D44:J44" si="12">SUM(D7:D43)</f>
        <v>934154</v>
      </c>
      <c r="E44" s="105">
        <f t="shared" si="12"/>
        <v>1914760</v>
      </c>
      <c r="F44" s="105">
        <f t="shared" si="12"/>
        <v>30039.207999999999</v>
      </c>
      <c r="G44" s="105">
        <f t="shared" si="12"/>
        <v>1935034</v>
      </c>
      <c r="H44" s="105">
        <f t="shared" si="12"/>
        <v>2407</v>
      </c>
      <c r="I44" s="105">
        <f t="shared" si="12"/>
        <v>14338</v>
      </c>
      <c r="J44" s="105">
        <f t="shared" si="12"/>
        <v>897191</v>
      </c>
      <c r="K44" s="106">
        <f>IFERROR((H44/SUM($G44:$J44))*100,0)</f>
        <v>8.4486674131352732E-2</v>
      </c>
      <c r="L44" s="107">
        <f>IFERROR((I44/SUM($G44:$J44))*100,0)</f>
        <v>0.50326960269851917</v>
      </c>
      <c r="M44" s="107">
        <f>IFERROR((G44/SUM($G44:$J44))*100,0)</f>
        <v>67.920476523094308</v>
      </c>
      <c r="N44" s="108">
        <v>62.635685130463301</v>
      </c>
      <c r="O44" s="32"/>
    </row>
    <row r="45" spans="2:15" x14ac:dyDescent="0.35">
      <c r="B45" s="183" t="s">
        <v>269</v>
      </c>
      <c r="C45" s="183"/>
      <c r="D45" s="183"/>
      <c r="E45" s="183"/>
      <c r="F45" s="183"/>
      <c r="G45" s="183"/>
      <c r="H45" s="183"/>
      <c r="I45" s="183"/>
      <c r="J45" s="119"/>
      <c r="K45" s="119"/>
      <c r="L45" s="119"/>
      <c r="M45" s="119"/>
      <c r="N45" s="119"/>
    </row>
    <row r="46" spans="2:15" x14ac:dyDescent="0.35">
      <c r="J46" s="19"/>
    </row>
  </sheetData>
  <sheetProtection algorithmName="SHA-512" hashValue="31mmXNiAJZVNCQP65CR67Y/Tw7f6GPLmUb1NcR+wDFuZd6Fs4qv0wuBg8I0MjJnRc0Rni5KO4hW1btOidqraww==" saltValue="nE1B58Dg7pcM0PERrMpFmQ==" spinCount="100000" sheet="1" objects="1" scenarios="1"/>
  <mergeCells count="14">
    <mergeCell ref="B45:I45"/>
    <mergeCell ref="B3:N3"/>
    <mergeCell ref="B4:B6"/>
    <mergeCell ref="C4:C6"/>
    <mergeCell ref="D4:D5"/>
    <mergeCell ref="E4:E5"/>
    <mergeCell ref="F4:F5"/>
    <mergeCell ref="L4:L5"/>
    <mergeCell ref="G4:G5"/>
    <mergeCell ref="H4:H5"/>
    <mergeCell ref="I4:I5"/>
    <mergeCell ref="J4:J5"/>
    <mergeCell ref="K4:K5"/>
    <mergeCell ref="M4:N4"/>
  </mergeCells>
  <pageMargins left="0.7" right="0.7" top="0.75" bottom="0.75" header="0.3" footer="0.3"/>
  <pageSetup orientation="portrait" r:id="rId1"/>
  <headerFooter>
    <oddHeader>&amp;L&amp;"arial"&amp;14&amp;K000000&amp;BClassification:&amp;B &amp;KFF0000&amp;BRestricted&amp;K000000&amp;B
This file contains %%POLICY%% data with breach. Please handle with care.</oddHeader>
    <evenHeader>&amp;L&amp;"arial"&amp;14&amp;K000000&amp;BClassification:&amp;B &amp;KFF0000&amp;BRestricted&amp;K000000&amp;B
This file contains %%POLICY%% data with breach. Please handle with care.</evenHeader>
    <firstHeader>&amp;L&amp;"arial"&amp;14&amp;K000000&amp;BClassification:&amp;B &amp;KFF0000&amp;BRestricted&amp;K000000&amp;B
This file contains %%POLICY%% data with breach. Please handle with care.</firstHeader>
  </headerFooter>
  <ignoredErrors>
    <ignoredError sqref="K12 K2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B2:O46"/>
  <sheetViews>
    <sheetView showGridLines="0" zoomScale="85" zoomScaleNormal="85" workbookViewId="0">
      <selection activeCell="D15" sqref="D15"/>
    </sheetView>
  </sheetViews>
  <sheetFormatPr defaultColWidth="9.1796875" defaultRowHeight="14.5" x14ac:dyDescent="0.35"/>
  <cols>
    <col min="1" max="1" width="15.81640625" style="18" customWidth="1"/>
    <col min="2" max="2" width="7.54296875" style="18" customWidth="1"/>
    <col min="3" max="3" width="49.81640625" style="18" customWidth="1"/>
    <col min="4" max="4" width="21.81640625" style="18" bestFit="1" customWidth="1"/>
    <col min="5" max="5" width="22.81640625" style="18" bestFit="1" customWidth="1"/>
    <col min="6" max="6" width="19.54296875" style="18" bestFit="1" customWidth="1"/>
    <col min="7" max="7" width="16.81640625" style="18" bestFit="1" customWidth="1"/>
    <col min="8" max="8" width="25.1796875" style="18" bestFit="1" customWidth="1"/>
    <col min="9" max="9" width="25.1796875" style="18" customWidth="1"/>
    <col min="10" max="10" width="20.1796875" style="18" customWidth="1"/>
    <col min="11" max="11" width="19.81640625" style="18" customWidth="1"/>
    <col min="12" max="12" width="17.453125" style="18" customWidth="1"/>
    <col min="13" max="13" width="28.453125" style="18" customWidth="1"/>
    <col min="14" max="14" width="16.81640625" style="18" customWidth="1"/>
    <col min="15" max="15" width="13.1796875" style="18" customWidth="1"/>
    <col min="16" max="16" width="12.81640625" style="18" bestFit="1" customWidth="1"/>
    <col min="17" max="17" width="12.453125" style="18" customWidth="1"/>
    <col min="18" max="18" width="15.1796875" style="18" customWidth="1"/>
    <col min="19" max="19" width="19.81640625" style="18" customWidth="1"/>
    <col min="20" max="20" width="20.81640625" style="18" customWidth="1"/>
    <col min="21" max="16384" width="9.1796875" style="18"/>
  </cols>
  <sheetData>
    <row r="2" spans="2:14" ht="15" thickBot="1" x14ac:dyDescent="0.4"/>
    <row r="3" spans="2:14" ht="25.5" customHeight="1" thickBot="1" x14ac:dyDescent="0.45">
      <c r="B3" s="186" t="str">
        <f>CONCATENATE("Appendix 4: Analysis of non-liability claims movement (amount) under general insurance business for the quarter ended ",Details!$F$18)</f>
        <v>Appendix 4: Analysis of non-liability claims movement (amount) under general insurance business for the quarter ended 30th June, 2023</v>
      </c>
      <c r="C3" s="187"/>
      <c r="D3" s="187"/>
      <c r="E3" s="187"/>
      <c r="F3" s="187"/>
      <c r="G3" s="187"/>
      <c r="H3" s="187"/>
      <c r="I3" s="187"/>
      <c r="J3" s="187"/>
      <c r="K3" s="187"/>
      <c r="L3" s="187"/>
      <c r="M3" s="187"/>
      <c r="N3" s="188"/>
    </row>
    <row r="4" spans="2:14" ht="51.75" customHeight="1" x14ac:dyDescent="0.35">
      <c r="B4" s="189" t="s">
        <v>7</v>
      </c>
      <c r="C4" s="191" t="s">
        <v>8</v>
      </c>
      <c r="D4" s="194" t="s">
        <v>9</v>
      </c>
      <c r="E4" s="191" t="s">
        <v>72</v>
      </c>
      <c r="F4" s="196" t="s">
        <v>71</v>
      </c>
      <c r="G4" s="196" t="s">
        <v>10</v>
      </c>
      <c r="H4" s="196" t="s">
        <v>67</v>
      </c>
      <c r="I4" s="196" t="s">
        <v>28</v>
      </c>
      <c r="J4" s="196" t="s">
        <v>11</v>
      </c>
      <c r="K4" s="196" t="s">
        <v>69</v>
      </c>
      <c r="L4" s="191" t="s">
        <v>57</v>
      </c>
      <c r="M4" s="184" t="s">
        <v>60</v>
      </c>
      <c r="N4" s="185"/>
    </row>
    <row r="5" spans="2:14" ht="70.5" customHeight="1" x14ac:dyDescent="0.35">
      <c r="B5" s="189"/>
      <c r="C5" s="192"/>
      <c r="D5" s="195"/>
      <c r="E5" s="192"/>
      <c r="F5" s="197"/>
      <c r="G5" s="197"/>
      <c r="H5" s="197"/>
      <c r="I5" s="197"/>
      <c r="J5" s="197"/>
      <c r="K5" s="197"/>
      <c r="L5" s="197"/>
      <c r="M5" s="97" t="s">
        <v>167</v>
      </c>
      <c r="N5" s="98" t="s">
        <v>268</v>
      </c>
    </row>
    <row r="6" spans="2:14" ht="21" customHeight="1" thickBot="1" x14ac:dyDescent="0.4">
      <c r="B6" s="190"/>
      <c r="C6" s="193"/>
      <c r="D6" s="109">
        <v>-1</v>
      </c>
      <c r="E6" s="100">
        <v>-2</v>
      </c>
      <c r="F6" s="100">
        <v>-3</v>
      </c>
      <c r="G6" s="100">
        <v>-4</v>
      </c>
      <c r="H6" s="100">
        <v>-5</v>
      </c>
      <c r="I6" s="100">
        <v>-6</v>
      </c>
      <c r="J6" s="100">
        <v>-7</v>
      </c>
      <c r="K6" s="100">
        <v>-8</v>
      </c>
      <c r="L6" s="100">
        <v>-9</v>
      </c>
      <c r="M6" s="101">
        <v>-10</v>
      </c>
      <c r="N6" s="102">
        <v>-11</v>
      </c>
    </row>
    <row r="7" spans="2:14" ht="15.5" x14ac:dyDescent="0.35">
      <c r="B7" s="23">
        <v>1</v>
      </c>
      <c r="C7" s="71" t="s">
        <v>56</v>
      </c>
      <c r="D7" s="70">
        <f>'3 months Appendix 3 data'!D5</f>
        <v>455786.989</v>
      </c>
      <c r="E7" s="25">
        <f>'3 months Appendix 3 data'!F5+'3 months Appendix 3 data'!F53+'3 months Appendix 3 data'!AF5</f>
        <v>1440173.7649999999</v>
      </c>
      <c r="F7" s="25">
        <f>'3 months Appendix 3 data'!H5+'3 months Appendix 3 data'!H53+'3 months Appendix 3 data'!AH5</f>
        <v>0</v>
      </c>
      <c r="G7" s="25">
        <f>'3 months Appendix 3 data'!J5+'3 months Appendix 3 data'!J53+'3 months Appendix 3 data'!AJ5</f>
        <v>1223162.8189999999</v>
      </c>
      <c r="H7" s="25">
        <f>'3 months Appendix 3 data'!L5+'3 months Appendix 3 data'!L53+'3 months Appendix 3 data'!AL5</f>
        <v>6558.6679999999997</v>
      </c>
      <c r="I7" s="25">
        <f>'3 months Appendix 3 data'!N5+'3 months Appendix 3 data'!N53+'3 months Appendix 3 data'!AN5</f>
        <v>8548.0820000000003</v>
      </c>
      <c r="J7" s="25">
        <f>'3 months Appendix 3 data'!AP5</f>
        <v>657790.55799999996</v>
      </c>
      <c r="K7" s="21">
        <f t="shared" ref="K7" si="0">IFERROR((H7/SUM($G7:$J7))*100,0)</f>
        <v>0.34591033831702955</v>
      </c>
      <c r="L7" s="21">
        <f t="shared" ref="L7:L43" si="1">IFERROR((I7/SUM($G7:$J7))*100,0)</f>
        <v>0.45083390965691678</v>
      </c>
      <c r="M7" s="21">
        <f t="shared" ref="M7:M43" si="2">IFERROR((G7/SUM($G7:$J7))*100,0)</f>
        <v>64.510761108368584</v>
      </c>
      <c r="N7" s="33">
        <v>72.934298614396127</v>
      </c>
    </row>
    <row r="8" spans="2:14" ht="15.5" x14ac:dyDescent="0.35">
      <c r="B8" s="20">
        <f>B7+1</f>
        <v>2</v>
      </c>
      <c r="C8" s="72" t="s">
        <v>267</v>
      </c>
      <c r="D8" s="70">
        <f>'3 months Appendix 3 data'!D6</f>
        <v>823062.48600000003</v>
      </c>
      <c r="E8" s="25">
        <f>'3 months Appendix 3 data'!F6+'3 months Appendix 3 data'!F54+'3 months Appendix 3 data'!AF6</f>
        <v>34215.858</v>
      </c>
      <c r="F8" s="25">
        <f>'3 months Appendix 3 data'!H6+'3 months Appendix 3 data'!H54+'3 months Appendix 3 data'!AH6</f>
        <v>21216.305</v>
      </c>
      <c r="G8" s="25">
        <f>'3 months Appendix 3 data'!J6+'3 months Appendix 3 data'!J54+'3 months Appendix 3 data'!AJ6</f>
        <v>76481.591</v>
      </c>
      <c r="H8" s="25">
        <f>'3 months Appendix 3 data'!L6+'3 months Appendix 3 data'!L54+'3 months Appendix 3 data'!AL6</f>
        <v>0</v>
      </c>
      <c r="I8" s="25">
        <f>'3 months Appendix 3 data'!N6+'3 months Appendix 3 data'!N54+'3 months Appendix 3 data'!AN6</f>
        <v>0</v>
      </c>
      <c r="J8" s="25">
        <f>'3 months Appendix 3 data'!AP6</f>
        <v>802013.05799999996</v>
      </c>
      <c r="K8" s="21">
        <f t="shared" ref="K8:K43" si="3">IFERROR((H8/SUM($G8:$J8))*100,0)</f>
        <v>0</v>
      </c>
      <c r="L8" s="21">
        <f t="shared" si="1"/>
        <v>0</v>
      </c>
      <c r="M8" s="21">
        <f t="shared" si="2"/>
        <v>8.7059825676866467</v>
      </c>
      <c r="N8" s="33">
        <v>7.3343372664837929</v>
      </c>
    </row>
    <row r="9" spans="2:14" ht="15.5" x14ac:dyDescent="0.35">
      <c r="B9" s="20">
        <f t="shared" ref="B9:B43" si="4">B8+1</f>
        <v>3</v>
      </c>
      <c r="C9" s="72" t="s">
        <v>40</v>
      </c>
      <c r="D9" s="70">
        <f>'3 months Appendix 3 data'!D7</f>
        <v>516783.45799999998</v>
      </c>
      <c r="E9" s="25">
        <f>'3 months Appendix 3 data'!F7+'3 months Appendix 3 data'!F55+'3 months Appendix 3 data'!AF7</f>
        <v>199112.48699999999</v>
      </c>
      <c r="F9" s="25">
        <f>'3 months Appendix 3 data'!H7+'3 months Appendix 3 data'!H55+'3 months Appendix 3 data'!AH7</f>
        <v>95206.184000000008</v>
      </c>
      <c r="G9" s="25">
        <f>'3 months Appendix 3 data'!J7+'3 months Appendix 3 data'!J55+'3 months Appendix 3 data'!AJ7</f>
        <v>220264.74600000001</v>
      </c>
      <c r="H9" s="25">
        <f>'3 months Appendix 3 data'!L7+'3 months Appendix 3 data'!L55+'3 months Appendix 3 data'!AL7</f>
        <v>14177.779999999999</v>
      </c>
      <c r="I9" s="25">
        <f>'3 months Appendix 3 data'!N7+'3 months Appendix 3 data'!N55+'3 months Appendix 3 data'!AN7</f>
        <v>7006.5329999999994</v>
      </c>
      <c r="J9" s="25">
        <f>'3 months Appendix 3 data'!AP7</f>
        <v>569653.06999999995</v>
      </c>
      <c r="K9" s="21">
        <f t="shared" si="3"/>
        <v>1.7479648361273132</v>
      </c>
      <c r="L9" s="21">
        <f t="shared" si="1"/>
        <v>0.86382870288335778</v>
      </c>
      <c r="M9" s="21">
        <f t="shared" si="2"/>
        <v>27.156228312649393</v>
      </c>
      <c r="N9" s="33">
        <v>39.743457847335222</v>
      </c>
    </row>
    <row r="10" spans="2:14" ht="15.5" x14ac:dyDescent="0.35">
      <c r="B10" s="20">
        <f t="shared" si="4"/>
        <v>4</v>
      </c>
      <c r="C10" s="72" t="s">
        <v>45</v>
      </c>
      <c r="D10" s="70">
        <f>'3 months Appendix 3 data'!D8</f>
        <v>2888172.068</v>
      </c>
      <c r="E10" s="25">
        <f>'3 months Appendix 3 data'!F8+'3 months Appendix 3 data'!F56+'3 months Appendix 3 data'!AF8</f>
        <v>546287.66500000004</v>
      </c>
      <c r="F10" s="25">
        <f>'3 months Appendix 3 data'!H8+'3 months Appendix 3 data'!H56+'3 months Appendix 3 data'!AH8</f>
        <v>339613.489</v>
      </c>
      <c r="G10" s="25">
        <f>'3 months Appendix 3 data'!J8+'3 months Appendix 3 data'!J56+'3 months Appendix 3 data'!AJ8</f>
        <v>1382555.9249999998</v>
      </c>
      <c r="H10" s="25">
        <f>'3 months Appendix 3 data'!L8+'3 months Appendix 3 data'!L56+'3 months Appendix 3 data'!AL8</f>
        <v>0</v>
      </c>
      <c r="I10" s="25">
        <f>'3 months Appendix 3 data'!N8+'3 months Appendix 3 data'!N56+'3 months Appendix 3 data'!AN8</f>
        <v>0</v>
      </c>
      <c r="J10" s="25">
        <f>'3 months Appendix 3 data'!AP8</f>
        <v>2392642.9249999998</v>
      </c>
      <c r="K10" s="21">
        <f t="shared" si="3"/>
        <v>0</v>
      </c>
      <c r="L10" s="21">
        <f t="shared" si="1"/>
        <v>0</v>
      </c>
      <c r="M10" s="21">
        <f t="shared" si="2"/>
        <v>36.622068927574503</v>
      </c>
      <c r="N10" s="33">
        <v>27.597605475284571</v>
      </c>
    </row>
    <row r="11" spans="2:14" ht="15.5" x14ac:dyDescent="0.35">
      <c r="B11" s="20">
        <f t="shared" si="4"/>
        <v>5</v>
      </c>
      <c r="C11" s="72" t="s">
        <v>49</v>
      </c>
      <c r="D11" s="70">
        <f>'3 months Appendix 3 data'!D9</f>
        <v>5216138.892</v>
      </c>
      <c r="E11" s="25">
        <f>'3 months Appendix 3 data'!F9+'3 months Appendix 3 data'!F57+'3 months Appendix 3 data'!AF9</f>
        <v>1693389.4450000001</v>
      </c>
      <c r="F11" s="25">
        <f>'3 months Appendix 3 data'!H9+'3 months Appendix 3 data'!H57+'3 months Appendix 3 data'!AH9</f>
        <v>777036.92100000009</v>
      </c>
      <c r="G11" s="25">
        <f>'3 months Appendix 3 data'!J9+'3 months Appendix 3 data'!J57+'3 months Appendix 3 data'!AJ9</f>
        <v>2236723.4340000004</v>
      </c>
      <c r="H11" s="25">
        <f>'3 months Appendix 3 data'!L9+'3 months Appendix 3 data'!L57+'3 months Appendix 3 data'!AL9</f>
        <v>0</v>
      </c>
      <c r="I11" s="25">
        <f>'3 months Appendix 3 data'!N9+'3 months Appendix 3 data'!N57+'3 months Appendix 3 data'!AN9</f>
        <v>20601.772000000001</v>
      </c>
      <c r="J11" s="25">
        <f>'3 months Appendix 3 data'!AP9</f>
        <v>5429240.0520000001</v>
      </c>
      <c r="K11" s="21">
        <f t="shared" si="3"/>
        <v>0</v>
      </c>
      <c r="L11" s="21">
        <f t="shared" si="1"/>
        <v>0.26802311967049458</v>
      </c>
      <c r="M11" s="21">
        <f t="shared" si="2"/>
        <v>29.099127619739779</v>
      </c>
      <c r="N11" s="33">
        <v>22.225036489711229</v>
      </c>
    </row>
    <row r="12" spans="2:14" ht="15.5" x14ac:dyDescent="0.35">
      <c r="B12" s="20">
        <f t="shared" si="4"/>
        <v>6</v>
      </c>
      <c r="C12" s="72" t="s">
        <v>101</v>
      </c>
      <c r="D12" s="70">
        <f>'3 months Appendix 3 data'!D10</f>
        <v>222914.231</v>
      </c>
      <c r="E12" s="25">
        <f>'3 months Appendix 3 data'!F10+'3 months Appendix 3 data'!F58+'3 months Appendix 3 data'!AF10</f>
        <v>91500.493000000002</v>
      </c>
      <c r="F12" s="25">
        <f>'3 months Appendix 3 data'!H10+'3 months Appendix 3 data'!H58+'3 months Appendix 3 data'!AH10</f>
        <v>3931.7620000000024</v>
      </c>
      <c r="G12" s="25">
        <f>'3 months Appendix 3 data'!J10+'3 months Appendix 3 data'!J58+'3 months Appendix 3 data'!AJ10</f>
        <v>94289.914000000004</v>
      </c>
      <c r="H12" s="25">
        <f>'3 months Appendix 3 data'!L10+'3 months Appendix 3 data'!L58+'3 months Appendix 3 data'!AL10</f>
        <v>6700.2759999999998</v>
      </c>
      <c r="I12" s="25">
        <f>'3 months Appendix 3 data'!N10+'3 months Appendix 3 data'!N58+'3 months Appendix 3 data'!AN10</f>
        <v>12980.06</v>
      </c>
      <c r="J12" s="25">
        <f>'3 months Appendix 3 data'!AP10</f>
        <v>204376.23499999999</v>
      </c>
      <c r="K12" s="21">
        <f t="shared" ref="K12" si="5">IFERROR((H12/SUM($G12:$J12))*100,0)</f>
        <v>2.1047117891061373</v>
      </c>
      <c r="L12" s="21">
        <f t="shared" ref="L12" si="6">IFERROR((I12/SUM($G12:$J12))*100,0)</f>
        <v>4.0773373074937513</v>
      </c>
      <c r="M12" s="21">
        <f t="shared" ref="M12" si="7">IFERROR((G12/SUM($G12:$J12))*100,0)</f>
        <v>29.618644603536303</v>
      </c>
      <c r="N12" s="33">
        <v>42.705696187004357</v>
      </c>
    </row>
    <row r="13" spans="2:14" ht="15.5" x14ac:dyDescent="0.35">
      <c r="B13" s="20">
        <f t="shared" si="4"/>
        <v>7</v>
      </c>
      <c r="C13" s="72" t="s">
        <v>41</v>
      </c>
      <c r="D13" s="70">
        <f>'3 months Appendix 3 data'!D11</f>
        <v>1724080.3740000001</v>
      </c>
      <c r="E13" s="25">
        <f>'3 months Appendix 3 data'!F11+'3 months Appendix 3 data'!F59+'3 months Appendix 3 data'!AF11</f>
        <v>195869.31400000001</v>
      </c>
      <c r="F13" s="25">
        <f>'3 months Appendix 3 data'!H11+'3 months Appendix 3 data'!H59+'3 months Appendix 3 data'!AH11</f>
        <v>392201.228</v>
      </c>
      <c r="G13" s="25">
        <f>'3 months Appendix 3 data'!J11+'3 months Appendix 3 data'!J59+'3 months Appendix 3 data'!AJ11</f>
        <v>781964.81299999997</v>
      </c>
      <c r="H13" s="25">
        <f>'3 months Appendix 3 data'!L11+'3 months Appendix 3 data'!L59+'3 months Appendix 3 data'!AL11</f>
        <v>0</v>
      </c>
      <c r="I13" s="25">
        <f>'3 months Appendix 3 data'!N11+'3 months Appendix 3 data'!N59+'3 months Appendix 3 data'!AN11</f>
        <v>0</v>
      </c>
      <c r="J13" s="25">
        <f>'3 months Appendix 3 data'!AP11</f>
        <v>1530186.1029999999</v>
      </c>
      <c r="K13" s="21">
        <f t="shared" si="3"/>
        <v>0</v>
      </c>
      <c r="L13" s="21">
        <f t="shared" si="1"/>
        <v>0</v>
      </c>
      <c r="M13" s="21">
        <f t="shared" si="2"/>
        <v>33.819799892335404</v>
      </c>
      <c r="N13" s="33">
        <v>30.548770474222696</v>
      </c>
    </row>
    <row r="14" spans="2:14" ht="15.5" x14ac:dyDescent="0.35">
      <c r="B14" s="20">
        <f t="shared" si="4"/>
        <v>8</v>
      </c>
      <c r="C14" s="73" t="s">
        <v>43</v>
      </c>
      <c r="D14" s="70">
        <f>'3 months Appendix 3 data'!D12</f>
        <v>416464.54800000001</v>
      </c>
      <c r="E14" s="25">
        <f>'3 months Appendix 3 data'!F12+'3 months Appendix 3 data'!F60+'3 months Appendix 3 data'!AF12</f>
        <v>91938.680999999997</v>
      </c>
      <c r="F14" s="25">
        <f>'3 months Appendix 3 data'!H12+'3 months Appendix 3 data'!H60+'3 months Appendix 3 data'!AH12</f>
        <v>14214.42</v>
      </c>
      <c r="G14" s="25">
        <f>'3 months Appendix 3 data'!J12+'3 months Appendix 3 data'!J60+'3 months Appendix 3 data'!AJ12</f>
        <v>45351.114000000001</v>
      </c>
      <c r="H14" s="25">
        <f>'3 months Appendix 3 data'!L12+'3 months Appendix 3 data'!L60+'3 months Appendix 3 data'!AL12</f>
        <v>0</v>
      </c>
      <c r="I14" s="25">
        <f>'3 months Appendix 3 data'!N12+'3 months Appendix 3 data'!N60+'3 months Appendix 3 data'!AN12</f>
        <v>0</v>
      </c>
      <c r="J14" s="25">
        <f>'3 months Appendix 3 data'!AP12</f>
        <v>477266.53499999997</v>
      </c>
      <c r="K14" s="21">
        <f t="shared" si="3"/>
        <v>0</v>
      </c>
      <c r="L14" s="21">
        <f t="shared" si="1"/>
        <v>0</v>
      </c>
      <c r="M14" s="21">
        <f t="shared" si="2"/>
        <v>8.6776851273157067</v>
      </c>
      <c r="N14" s="33">
        <v>11.090029017617335</v>
      </c>
    </row>
    <row r="15" spans="2:14" ht="15.5" x14ac:dyDescent="0.35">
      <c r="B15" s="20">
        <f t="shared" si="4"/>
        <v>9</v>
      </c>
      <c r="C15" s="72" t="s">
        <v>44</v>
      </c>
      <c r="D15" s="70">
        <f>'3 months Appendix 3 data'!D13</f>
        <v>140651.435</v>
      </c>
      <c r="E15" s="25">
        <f>'3 months Appendix 3 data'!F13+'3 months Appendix 3 data'!F61+'3 months Appendix 3 data'!AF13</f>
        <v>71310.778999999995</v>
      </c>
      <c r="F15" s="25">
        <f>'3 months Appendix 3 data'!H13+'3 months Appendix 3 data'!H61+'3 months Appendix 3 data'!AH13</f>
        <v>57545.297000000006</v>
      </c>
      <c r="G15" s="25">
        <f>'3 months Appendix 3 data'!J13+'3 months Appendix 3 data'!J61+'3 months Appendix 3 data'!AJ13</f>
        <v>85993.463000000003</v>
      </c>
      <c r="H15" s="25">
        <f>'3 months Appendix 3 data'!L13+'3 months Appendix 3 data'!L61+'3 months Appendix 3 data'!AL13</f>
        <v>0</v>
      </c>
      <c r="I15" s="25">
        <f>'3 months Appendix 3 data'!N13+'3 months Appendix 3 data'!N61+'3 months Appendix 3 data'!AN13</f>
        <v>0</v>
      </c>
      <c r="J15" s="25">
        <f>'3 months Appendix 3 data'!AP13</f>
        <v>183514.04800000001</v>
      </c>
      <c r="K15" s="21">
        <f t="shared" si="3"/>
        <v>0</v>
      </c>
      <c r="L15" s="21">
        <f t="shared" si="1"/>
        <v>0</v>
      </c>
      <c r="M15" s="21">
        <f t="shared" si="2"/>
        <v>31.907631323863178</v>
      </c>
      <c r="N15" s="33">
        <v>35.486973003378537</v>
      </c>
    </row>
    <row r="16" spans="2:14" ht="15.5" x14ac:dyDescent="0.35">
      <c r="B16" s="20">
        <f t="shared" si="4"/>
        <v>10</v>
      </c>
      <c r="C16" s="72" t="s">
        <v>48</v>
      </c>
      <c r="D16" s="70">
        <f>'3 months Appendix 3 data'!D14</f>
        <v>1294994.324</v>
      </c>
      <c r="E16" s="25">
        <f>'3 months Appendix 3 data'!F14+'3 months Appendix 3 data'!F62+'3 months Appendix 3 data'!AF14</f>
        <v>440874.21899999998</v>
      </c>
      <c r="F16" s="25">
        <f>'3 months Appendix 3 data'!H14+'3 months Appendix 3 data'!H62+'3 months Appendix 3 data'!AH14</f>
        <v>55008.22</v>
      </c>
      <c r="G16" s="25">
        <f>'3 months Appendix 3 data'!J14+'3 months Appendix 3 data'!J62+'3 months Appendix 3 data'!AJ14</f>
        <v>373192.41</v>
      </c>
      <c r="H16" s="25">
        <f>'3 months Appendix 3 data'!L14+'3 months Appendix 3 data'!L62+'3 months Appendix 3 data'!AL14</f>
        <v>6149.2129999999997</v>
      </c>
      <c r="I16" s="25">
        <f>'3 months Appendix 3 data'!N14+'3 months Appendix 3 data'!N62+'3 months Appendix 3 data'!AN14</f>
        <v>31043.383999999998</v>
      </c>
      <c r="J16" s="25">
        <f>'3 months Appendix 3 data'!AP14</f>
        <v>1380491.7560000001</v>
      </c>
      <c r="K16" s="21">
        <f t="shared" si="3"/>
        <v>0.34336326915644949</v>
      </c>
      <c r="L16" s="21">
        <f t="shared" si="1"/>
        <v>1.7334182139924275</v>
      </c>
      <c r="M16" s="21">
        <f t="shared" si="2"/>
        <v>20.838531031853023</v>
      </c>
      <c r="N16" s="33">
        <v>17.774010400298149</v>
      </c>
    </row>
    <row r="17" spans="2:14" ht="15.5" x14ac:dyDescent="0.35">
      <c r="B17" s="20">
        <f t="shared" si="4"/>
        <v>11</v>
      </c>
      <c r="C17" s="72" t="s">
        <v>98</v>
      </c>
      <c r="D17" s="70">
        <f>'3 months Appendix 3 data'!D15</f>
        <v>2143900.3859999999</v>
      </c>
      <c r="E17" s="25">
        <f>'3 months Appendix 3 data'!F15+'3 months Appendix 3 data'!F63+'3 months Appendix 3 data'!AF15</f>
        <v>1787188.6669999999</v>
      </c>
      <c r="F17" s="25">
        <f>'3 months Appendix 3 data'!H15+'3 months Appendix 3 data'!H63+'3 months Appendix 3 data'!AH15</f>
        <v>0</v>
      </c>
      <c r="G17" s="25">
        <f>'3 months Appendix 3 data'!J15+'3 months Appendix 3 data'!J63+'3 months Appendix 3 data'!AJ15</f>
        <v>1213177.128</v>
      </c>
      <c r="H17" s="25">
        <f>'3 months Appendix 3 data'!L15+'3 months Appendix 3 data'!L63+'3 months Appendix 3 data'!AL15</f>
        <v>0</v>
      </c>
      <c r="I17" s="25">
        <f>'3 months Appendix 3 data'!N15+'3 months Appendix 3 data'!N63+'3 months Appendix 3 data'!AN15</f>
        <v>615438.01799999992</v>
      </c>
      <c r="J17" s="25">
        <f>'3 months Appendix 3 data'!AP15</f>
        <v>2102473.9070000001</v>
      </c>
      <c r="K17" s="21">
        <f t="shared" si="3"/>
        <v>0</v>
      </c>
      <c r="L17" s="21">
        <f t="shared" si="1"/>
        <v>15.655662074872865</v>
      </c>
      <c r="M17" s="21">
        <f t="shared" si="2"/>
        <v>30.861095020835695</v>
      </c>
      <c r="N17" s="33">
        <v>24.262792549145821</v>
      </c>
    </row>
    <row r="18" spans="2:14" ht="15.5" x14ac:dyDescent="0.35">
      <c r="B18" s="20">
        <f t="shared" si="4"/>
        <v>12</v>
      </c>
      <c r="C18" s="72" t="s">
        <v>52</v>
      </c>
      <c r="D18" s="70">
        <f>'3 months Appendix 3 data'!D16</f>
        <v>2732953.8459999999</v>
      </c>
      <c r="E18" s="25">
        <f>'3 months Appendix 3 data'!F16+'3 months Appendix 3 data'!F64+'3 months Appendix 3 data'!AF16</f>
        <v>1174518.578</v>
      </c>
      <c r="F18" s="25">
        <f>'3 months Appendix 3 data'!H16+'3 months Appendix 3 data'!H64+'3 months Appendix 3 data'!AH16</f>
        <v>-56609.603999999999</v>
      </c>
      <c r="G18" s="25">
        <f>'3 months Appendix 3 data'!J16+'3 months Appendix 3 data'!J64+'3 months Appendix 3 data'!AJ16</f>
        <v>1647355.1170000001</v>
      </c>
      <c r="H18" s="25">
        <f>'3 months Appendix 3 data'!L16+'3 months Appendix 3 data'!L64+'3 months Appendix 3 data'!AL16</f>
        <v>31571.595000000001</v>
      </c>
      <c r="I18" s="25">
        <f>'3 months Appendix 3 data'!N16+'3 months Appendix 3 data'!N64+'3 months Appendix 3 data'!AN16</f>
        <v>0</v>
      </c>
      <c r="J18" s="25">
        <f>'3 months Appendix 3 data'!AP16</f>
        <v>2171936.1069999998</v>
      </c>
      <c r="K18" s="21">
        <f t="shared" si="3"/>
        <v>0.81985769122252394</v>
      </c>
      <c r="L18" s="21">
        <f t="shared" si="1"/>
        <v>0</v>
      </c>
      <c r="M18" s="21">
        <f t="shared" si="2"/>
        <v>42.77885747765454</v>
      </c>
      <c r="N18" s="33">
        <v>32.326673162583866</v>
      </c>
    </row>
    <row r="19" spans="2:14" ht="15.5" x14ac:dyDescent="0.35">
      <c r="B19" s="20">
        <f t="shared" si="4"/>
        <v>13</v>
      </c>
      <c r="C19" s="72" t="s">
        <v>33</v>
      </c>
      <c r="D19" s="70">
        <f>'3 months Appendix 3 data'!D17</f>
        <v>783217.96799999999</v>
      </c>
      <c r="E19" s="25">
        <f>'3 months Appendix 3 data'!F17+'3 months Appendix 3 data'!F65+'3 months Appendix 3 data'!AF17</f>
        <v>273865.99300000002</v>
      </c>
      <c r="F19" s="25">
        <f>'3 months Appendix 3 data'!H17+'3 months Appendix 3 data'!H65+'3 months Appendix 3 data'!AH17</f>
        <v>400131.44000000006</v>
      </c>
      <c r="G19" s="25">
        <f>'3 months Appendix 3 data'!J17+'3 months Appendix 3 data'!J65+'3 months Appendix 3 data'!AJ17</f>
        <v>533429.40300000005</v>
      </c>
      <c r="H19" s="25">
        <f>'3 months Appendix 3 data'!L17+'3 months Appendix 3 data'!L65+'3 months Appendix 3 data'!AL17</f>
        <v>0</v>
      </c>
      <c r="I19" s="25">
        <f>'3 months Appendix 3 data'!N17+'3 months Appendix 3 data'!N65+'3 months Appendix 3 data'!AN17</f>
        <v>14087.648000000001</v>
      </c>
      <c r="J19" s="25">
        <f>'3 months Appendix 3 data'!AP17</f>
        <v>909698.35</v>
      </c>
      <c r="K19" s="21">
        <f t="shared" si="3"/>
        <v>0</v>
      </c>
      <c r="L19" s="21">
        <f t="shared" si="1"/>
        <v>0.96675124283839498</v>
      </c>
      <c r="M19" s="21">
        <f t="shared" si="2"/>
        <v>36.606077772300459</v>
      </c>
      <c r="N19" s="33">
        <v>41.448107061409175</v>
      </c>
    </row>
    <row r="20" spans="2:14" ht="15.5" x14ac:dyDescent="0.35">
      <c r="B20" s="20">
        <f t="shared" si="4"/>
        <v>14</v>
      </c>
      <c r="C20" s="72" t="s">
        <v>102</v>
      </c>
      <c r="D20" s="70">
        <f>'3 months Appendix 3 data'!D18</f>
        <v>0</v>
      </c>
      <c r="E20" s="25">
        <f>'3 months Appendix 3 data'!F18+'3 months Appendix 3 data'!F66+'3 months Appendix 3 data'!AF18</f>
        <v>0</v>
      </c>
      <c r="F20" s="25">
        <f>'3 months Appendix 3 data'!H18+'3 months Appendix 3 data'!H66+'3 months Appendix 3 data'!AH18</f>
        <v>0</v>
      </c>
      <c r="G20" s="25">
        <f>'3 months Appendix 3 data'!J18+'3 months Appendix 3 data'!J66+'3 months Appendix 3 data'!AJ18</f>
        <v>0</v>
      </c>
      <c r="H20" s="25">
        <f>'3 months Appendix 3 data'!L18+'3 months Appendix 3 data'!L66+'3 months Appendix 3 data'!AL18</f>
        <v>0</v>
      </c>
      <c r="I20" s="25">
        <f>'3 months Appendix 3 data'!N18+'3 months Appendix 3 data'!N66+'3 months Appendix 3 data'!AN18</f>
        <v>0</v>
      </c>
      <c r="J20" s="25">
        <f>'3 months Appendix 3 data'!AP18</f>
        <v>0</v>
      </c>
      <c r="K20" s="21">
        <f t="shared" ref="K20" si="8">IFERROR((H20/SUM($G20:$J20))*100,0)</f>
        <v>0</v>
      </c>
      <c r="L20" s="21">
        <f t="shared" ref="L20" si="9">IFERROR((I20/SUM($G20:$J20))*100,0)</f>
        <v>0</v>
      </c>
      <c r="M20" s="21">
        <f t="shared" ref="M20" si="10">IFERROR((G20/SUM($G20:$J20))*100,0)</f>
        <v>0</v>
      </c>
      <c r="N20" s="33">
        <v>0</v>
      </c>
    </row>
    <row r="21" spans="2:14" ht="15.5" x14ac:dyDescent="0.35">
      <c r="B21" s="20">
        <f t="shared" si="4"/>
        <v>15</v>
      </c>
      <c r="C21" s="72" t="s">
        <v>38</v>
      </c>
      <c r="D21" s="70">
        <f>'3 months Appendix 3 data'!D19</f>
        <v>2259528.4810000001</v>
      </c>
      <c r="E21" s="25">
        <f>'3 months Appendix 3 data'!F19+'3 months Appendix 3 data'!F67+'3 months Appendix 3 data'!AF19</f>
        <v>694530.77799999993</v>
      </c>
      <c r="F21" s="25">
        <f>'3 months Appendix 3 data'!H19+'3 months Appendix 3 data'!H67+'3 months Appendix 3 data'!AH19</f>
        <v>21815.647000000004</v>
      </c>
      <c r="G21" s="25">
        <f>'3 months Appendix 3 data'!J19+'3 months Appendix 3 data'!J67+'3 months Appendix 3 data'!AJ19</f>
        <v>709007.48800000001</v>
      </c>
      <c r="H21" s="25">
        <f>'3 months Appendix 3 data'!L19+'3 months Appendix 3 data'!L67+'3 months Appendix 3 data'!AL19</f>
        <v>14678.824000000001</v>
      </c>
      <c r="I21" s="25">
        <f>'3 months Appendix 3 data'!N19+'3 months Appendix 3 data'!N67+'3 months Appendix 3 data'!AN19</f>
        <v>7003.2039999999997</v>
      </c>
      <c r="J21" s="25">
        <f>'3 months Appendix 3 data'!AP19</f>
        <v>2245185.39</v>
      </c>
      <c r="K21" s="21">
        <f t="shared" si="3"/>
        <v>0.4932607876226367</v>
      </c>
      <c r="L21" s="21">
        <f t="shared" si="1"/>
        <v>0.23533260708909648</v>
      </c>
      <c r="M21" s="21">
        <f t="shared" si="2"/>
        <v>23.825177818143136</v>
      </c>
      <c r="N21" s="33">
        <v>24.371877316158258</v>
      </c>
    </row>
    <row r="22" spans="2:14" ht="15.5" x14ac:dyDescent="0.35">
      <c r="B22" s="20">
        <f t="shared" si="4"/>
        <v>16</v>
      </c>
      <c r="C22" s="72" t="s">
        <v>51</v>
      </c>
      <c r="D22" s="70">
        <f>'3 months Appendix 3 data'!D20</f>
        <v>1811713.2709999999</v>
      </c>
      <c r="E22" s="25">
        <f>'3 months Appendix 3 data'!F20+'3 months Appendix 3 data'!F68+'3 months Appendix 3 data'!AF20</f>
        <v>1231604.0389999999</v>
      </c>
      <c r="F22" s="25">
        <f>'3 months Appendix 3 data'!H20+'3 months Appendix 3 data'!H68+'3 months Appendix 3 data'!AH20</f>
        <v>280315.57</v>
      </c>
      <c r="G22" s="25">
        <f>'3 months Appendix 3 data'!J20+'3 months Appendix 3 data'!J68+'3 months Appendix 3 data'!AJ20</f>
        <v>397274.90500000003</v>
      </c>
      <c r="H22" s="25">
        <f>'3 months Appendix 3 data'!L20+'3 months Appendix 3 data'!L68+'3 months Appendix 3 data'!AL20</f>
        <v>16929.023000000001</v>
      </c>
      <c r="I22" s="25">
        <f>'3 months Appendix 3 data'!N20+'3 months Appendix 3 data'!N68+'3 months Appendix 3 data'!AN20</f>
        <v>-3918.3310000000001</v>
      </c>
      <c r="J22" s="25">
        <f>'3 months Appendix 3 data'!AP20</f>
        <v>2913347.2829999998</v>
      </c>
      <c r="K22" s="21">
        <f t="shared" si="3"/>
        <v>0.50935297643342614</v>
      </c>
      <c r="L22" s="21">
        <f t="shared" si="1"/>
        <v>-0.11789301470624518</v>
      </c>
      <c r="M22" s="21">
        <f t="shared" si="2"/>
        <v>11.953032099020517</v>
      </c>
      <c r="N22" s="33">
        <v>27.567901126020487</v>
      </c>
    </row>
    <row r="23" spans="2:14" ht="15.5" x14ac:dyDescent="0.35">
      <c r="B23" s="20">
        <f t="shared" si="4"/>
        <v>17</v>
      </c>
      <c r="C23" s="72" t="s">
        <v>34</v>
      </c>
      <c r="D23" s="70">
        <f>'3 months Appendix 3 data'!D21</f>
        <v>298007.15399999998</v>
      </c>
      <c r="E23" s="25">
        <f>'3 months Appendix 3 data'!F21+'3 months Appendix 3 data'!F69+'3 months Appendix 3 data'!AF21</f>
        <v>133375.10999999999</v>
      </c>
      <c r="F23" s="25">
        <f>'3 months Appendix 3 data'!H21+'3 months Appendix 3 data'!H69+'3 months Appendix 3 data'!AH21</f>
        <v>57385.03</v>
      </c>
      <c r="G23" s="25">
        <f>'3 months Appendix 3 data'!J21+'3 months Appendix 3 data'!J69+'3 months Appendix 3 data'!AJ21</f>
        <v>155323.80800000002</v>
      </c>
      <c r="H23" s="25">
        <f>'3 months Appendix 3 data'!L21+'3 months Appendix 3 data'!L69+'3 months Appendix 3 data'!AL21</f>
        <v>0</v>
      </c>
      <c r="I23" s="25">
        <f>'3 months Appendix 3 data'!N21+'3 months Appendix 3 data'!N69+'3 months Appendix 3 data'!AN21</f>
        <v>46</v>
      </c>
      <c r="J23" s="25">
        <f>'3 months Appendix 3 data'!AP21</f>
        <v>333397.48599999998</v>
      </c>
      <c r="K23" s="21">
        <f t="shared" si="3"/>
        <v>0</v>
      </c>
      <c r="L23" s="21">
        <f t="shared" si="1"/>
        <v>9.4114316904354896E-3</v>
      </c>
      <c r="M23" s="21">
        <f t="shared" si="2"/>
        <v>31.778682801963427</v>
      </c>
      <c r="N23" s="33">
        <v>40.836236101626412</v>
      </c>
    </row>
    <row r="24" spans="2:14" ht="15.5" x14ac:dyDescent="0.35">
      <c r="B24" s="20">
        <f t="shared" si="4"/>
        <v>18</v>
      </c>
      <c r="C24" s="72" t="s">
        <v>39</v>
      </c>
      <c r="D24" s="70">
        <f>'3 months Appendix 3 data'!D22</f>
        <v>142614.28599999999</v>
      </c>
      <c r="E24" s="25">
        <f>'3 months Appendix 3 data'!F22+'3 months Appendix 3 data'!F70+'3 months Appendix 3 data'!AF22</f>
        <v>2381.6999999999998</v>
      </c>
      <c r="F24" s="25">
        <f>'3 months Appendix 3 data'!H22+'3 months Appendix 3 data'!H70+'3 months Appendix 3 data'!AH22</f>
        <v>5173.3310000000001</v>
      </c>
      <c r="G24" s="25">
        <f>'3 months Appendix 3 data'!J22+'3 months Appendix 3 data'!J70+'3 months Appendix 3 data'!AJ22</f>
        <v>2209.8159999999998</v>
      </c>
      <c r="H24" s="25">
        <f>'3 months Appendix 3 data'!L22+'3 months Appendix 3 data'!L70+'3 months Appendix 3 data'!AL22</f>
        <v>0</v>
      </c>
      <c r="I24" s="25">
        <f>'3 months Appendix 3 data'!N22+'3 months Appendix 3 data'!N70+'3 months Appendix 3 data'!AN22</f>
        <v>0</v>
      </c>
      <c r="J24" s="25">
        <f>'3 months Appendix 3 data'!AP22</f>
        <v>147959.50099999999</v>
      </c>
      <c r="K24" s="21">
        <f t="shared" si="3"/>
        <v>0</v>
      </c>
      <c r="L24" s="21">
        <f t="shared" si="1"/>
        <v>0</v>
      </c>
      <c r="M24" s="21">
        <f t="shared" si="2"/>
        <v>1.4715496108968784</v>
      </c>
      <c r="N24" s="33">
        <v>3.8034945701365648</v>
      </c>
    </row>
    <row r="25" spans="2:14" ht="15.5" x14ac:dyDescent="0.35">
      <c r="B25" s="20">
        <f t="shared" si="4"/>
        <v>19</v>
      </c>
      <c r="C25" s="72" t="s">
        <v>62</v>
      </c>
      <c r="D25" s="70">
        <f>'3 months Appendix 3 data'!D23</f>
        <v>1708484.531</v>
      </c>
      <c r="E25" s="25">
        <f>'3 months Appendix 3 data'!F23+'3 months Appendix 3 data'!F71+'3 months Appendix 3 data'!AF23</f>
        <v>361113.48</v>
      </c>
      <c r="F25" s="25">
        <f>'3 months Appendix 3 data'!H23+'3 months Appendix 3 data'!H71+'3 months Appendix 3 data'!AH23</f>
        <v>-137844.41500000001</v>
      </c>
      <c r="G25" s="25">
        <f>'3 months Appendix 3 data'!J23+'3 months Appendix 3 data'!J71+'3 months Appendix 3 data'!AJ23</f>
        <v>218305.93300000002</v>
      </c>
      <c r="H25" s="25">
        <f>'3 months Appendix 3 data'!L23+'3 months Appendix 3 data'!L71+'3 months Appendix 3 data'!AL23</f>
        <v>0</v>
      </c>
      <c r="I25" s="25">
        <f>'3 months Appendix 3 data'!N23+'3 months Appendix 3 data'!N71+'3 months Appendix 3 data'!AN23</f>
        <v>5600</v>
      </c>
      <c r="J25" s="25">
        <f>'3 months Appendix 3 data'!AP23</f>
        <v>1707847.6629999999</v>
      </c>
      <c r="K25" s="21">
        <f t="shared" si="3"/>
        <v>0</v>
      </c>
      <c r="L25" s="21">
        <f t="shared" si="1"/>
        <v>0.28989204480300601</v>
      </c>
      <c r="M25" s="21">
        <f t="shared" si="2"/>
        <v>11.300920233928222</v>
      </c>
      <c r="N25" s="33">
        <v>14.265035560049519</v>
      </c>
    </row>
    <row r="26" spans="2:14" ht="15.5" x14ac:dyDescent="0.35">
      <c r="B26" s="20">
        <f t="shared" si="4"/>
        <v>20</v>
      </c>
      <c r="C26" s="72" t="s">
        <v>61</v>
      </c>
      <c r="D26" s="70">
        <f>'3 months Appendix 3 data'!D24</f>
        <v>557481.60699999996</v>
      </c>
      <c r="E26" s="25">
        <f>'3 months Appendix 3 data'!F24+'3 months Appendix 3 data'!F72+'3 months Appendix 3 data'!AF24</f>
        <v>1831052.5319999999</v>
      </c>
      <c r="F26" s="25">
        <f>'3 months Appendix 3 data'!H24+'3 months Appendix 3 data'!H72+'3 months Appendix 3 data'!AH24</f>
        <v>0</v>
      </c>
      <c r="G26" s="25">
        <f>'3 months Appendix 3 data'!J24+'3 months Appendix 3 data'!J72+'3 months Appendix 3 data'!AJ24</f>
        <v>1937455.0970000001</v>
      </c>
      <c r="H26" s="25">
        <f>'3 months Appendix 3 data'!L24+'3 months Appendix 3 data'!L72+'3 months Appendix 3 data'!AL24</f>
        <v>0</v>
      </c>
      <c r="I26" s="25">
        <f>'3 months Appendix 3 data'!N24+'3 months Appendix 3 data'!N72+'3 months Appendix 3 data'!AN24</f>
        <v>0</v>
      </c>
      <c r="J26" s="25">
        <f>'3 months Appendix 3 data'!AP24</f>
        <v>451079.04200000002</v>
      </c>
      <c r="K26" s="21">
        <f t="shared" si="3"/>
        <v>0</v>
      </c>
      <c r="L26" s="21">
        <f t="shared" si="1"/>
        <v>0</v>
      </c>
      <c r="M26" s="21">
        <f t="shared" si="2"/>
        <v>81.114817048884561</v>
      </c>
      <c r="N26" s="33">
        <v>72.935080088364117</v>
      </c>
    </row>
    <row r="27" spans="2:14" ht="15.5" x14ac:dyDescent="0.35">
      <c r="B27" s="20">
        <f t="shared" si="4"/>
        <v>21</v>
      </c>
      <c r="C27" s="73" t="s">
        <v>13</v>
      </c>
      <c r="D27" s="70">
        <f>'3 months Appendix 3 data'!D25</f>
        <v>2954915.8169999998</v>
      </c>
      <c r="E27" s="25">
        <f>'3 months Appendix 3 data'!F25+'3 months Appendix 3 data'!F73+'3 months Appendix 3 data'!AF25</f>
        <v>139910.67300000001</v>
      </c>
      <c r="F27" s="25">
        <f>'3 months Appendix 3 data'!H25+'3 months Appendix 3 data'!H73+'3 months Appendix 3 data'!AH25</f>
        <v>664250.73300000001</v>
      </c>
      <c r="G27" s="25">
        <f>'3 months Appendix 3 data'!J25+'3 months Appendix 3 data'!J73+'3 months Appendix 3 data'!AJ25</f>
        <v>287315.29200000002</v>
      </c>
      <c r="H27" s="25">
        <f>'3 months Appendix 3 data'!L25+'3 months Appendix 3 data'!L73+'3 months Appendix 3 data'!AL25</f>
        <v>0</v>
      </c>
      <c r="I27" s="25">
        <f>'3 months Appendix 3 data'!N25+'3 months Appendix 3 data'!N73+'3 months Appendix 3 data'!AN25</f>
        <v>16531.391</v>
      </c>
      <c r="J27" s="25">
        <f>'3 months Appendix 3 data'!AP25</f>
        <v>3455230.54</v>
      </c>
      <c r="K27" s="21">
        <f t="shared" si="3"/>
        <v>0</v>
      </c>
      <c r="L27" s="21">
        <f t="shared" si="1"/>
        <v>0.43977258298532163</v>
      </c>
      <c r="M27" s="21">
        <f t="shared" si="2"/>
        <v>7.6432399484122007</v>
      </c>
      <c r="N27" s="33">
        <v>7.352157471634591</v>
      </c>
    </row>
    <row r="28" spans="2:14" ht="15.5" x14ac:dyDescent="0.35">
      <c r="B28" s="20">
        <f t="shared" si="4"/>
        <v>22</v>
      </c>
      <c r="C28" s="72" t="s">
        <v>50</v>
      </c>
      <c r="D28" s="70">
        <f>'3 months Appendix 3 data'!D26</f>
        <v>844509.54200000002</v>
      </c>
      <c r="E28" s="25">
        <f>'3 months Appendix 3 data'!F26+'3 months Appendix 3 data'!F74+'3 months Appendix 3 data'!AF26</f>
        <v>161581.91899999999</v>
      </c>
      <c r="F28" s="25">
        <f>'3 months Appendix 3 data'!H26+'3 months Appendix 3 data'!H74+'3 months Appendix 3 data'!AH26</f>
        <v>117273.35399999999</v>
      </c>
      <c r="G28" s="25">
        <f>'3 months Appendix 3 data'!J26+'3 months Appendix 3 data'!J74+'3 months Appendix 3 data'!AJ26</f>
        <v>106573.94899999999</v>
      </c>
      <c r="H28" s="25">
        <f>'3 months Appendix 3 data'!L26+'3 months Appendix 3 data'!L74+'3 months Appendix 3 data'!AL26</f>
        <v>4611.991</v>
      </c>
      <c r="I28" s="25">
        <f>'3 months Appendix 3 data'!N26+'3 months Appendix 3 data'!N74+'3 months Appendix 3 data'!AN26</f>
        <v>2265.75</v>
      </c>
      <c r="J28" s="25">
        <f>'3 months Appendix 3 data'!AP26</f>
        <v>1009913.125</v>
      </c>
      <c r="K28" s="21">
        <f t="shared" si="3"/>
        <v>0.41055149123573009</v>
      </c>
      <c r="L28" s="21">
        <f t="shared" si="1"/>
        <v>0.20169316056066788</v>
      </c>
      <c r="M28" s="21">
        <f t="shared" si="2"/>
        <v>9.4870292870976201</v>
      </c>
      <c r="N28" s="33">
        <v>15.195579952460703</v>
      </c>
    </row>
    <row r="29" spans="2:14" ht="15.5" x14ac:dyDescent="0.35">
      <c r="B29" s="20">
        <f t="shared" si="4"/>
        <v>23</v>
      </c>
      <c r="C29" s="72" t="s">
        <v>32</v>
      </c>
      <c r="D29" s="70">
        <f>'3 months Appendix 3 data'!D27</f>
        <v>560449.27099999995</v>
      </c>
      <c r="E29" s="25">
        <f>'3 months Appendix 3 data'!F27+'3 months Appendix 3 data'!F75+'3 months Appendix 3 data'!AF27</f>
        <v>858392.10400000005</v>
      </c>
      <c r="F29" s="25">
        <f>'3 months Appendix 3 data'!H27+'3 months Appendix 3 data'!H75+'3 months Appendix 3 data'!AH27</f>
        <v>271022.05100000004</v>
      </c>
      <c r="G29" s="25">
        <f>'3 months Appendix 3 data'!J27+'3 months Appendix 3 data'!J75+'3 months Appendix 3 data'!AJ27</f>
        <v>1031364.09</v>
      </c>
      <c r="H29" s="25">
        <f>'3 months Appendix 3 data'!L27+'3 months Appendix 3 data'!L75+'3 months Appendix 3 data'!AL27</f>
        <v>0</v>
      </c>
      <c r="I29" s="25">
        <f>'3 months Appendix 3 data'!N27+'3 months Appendix 3 data'!N75+'3 months Appendix 3 data'!AN27</f>
        <v>0</v>
      </c>
      <c r="J29" s="25">
        <f>'3 months Appendix 3 data'!AP27</f>
        <v>658499.33600000001</v>
      </c>
      <c r="K29" s="21">
        <f t="shared" si="3"/>
        <v>0</v>
      </c>
      <c r="L29" s="21">
        <f t="shared" si="1"/>
        <v>0</v>
      </c>
      <c r="M29" s="21">
        <f t="shared" si="2"/>
        <v>61.032393158617303</v>
      </c>
      <c r="N29" s="33">
        <v>71.794957566763159</v>
      </c>
    </row>
    <row r="30" spans="2:14" ht="15.5" x14ac:dyDescent="0.35">
      <c r="B30" s="20">
        <f t="shared" si="4"/>
        <v>24</v>
      </c>
      <c r="C30" s="72" t="s">
        <v>35</v>
      </c>
      <c r="D30" s="70">
        <f>'3 months Appendix 3 data'!D28</f>
        <v>1813837.3160000001</v>
      </c>
      <c r="E30" s="25">
        <f>'3 months Appendix 3 data'!F28+'3 months Appendix 3 data'!F76+'3 months Appendix 3 data'!AF28</f>
        <v>1003305.9110000001</v>
      </c>
      <c r="F30" s="25">
        <f>'3 months Appendix 3 data'!H28+'3 months Appendix 3 data'!H76+'3 months Appendix 3 data'!AH28</f>
        <v>-934731.67500000005</v>
      </c>
      <c r="G30" s="25">
        <f>'3 months Appendix 3 data'!J28+'3 months Appendix 3 data'!J76+'3 months Appendix 3 data'!AJ28</f>
        <v>252767.76300000004</v>
      </c>
      <c r="H30" s="25">
        <f>'3 months Appendix 3 data'!L28+'3 months Appendix 3 data'!L76+'3 months Appendix 3 data'!AL28</f>
        <v>1125.8310000000001</v>
      </c>
      <c r="I30" s="25">
        <f>'3 months Appendix 3 data'!N28+'3 months Appendix 3 data'!N76+'3 months Appendix 3 data'!AN28</f>
        <v>0</v>
      </c>
      <c r="J30" s="25">
        <f>'3 months Appendix 3 data'!AP28</f>
        <v>1628517.9580000001</v>
      </c>
      <c r="K30" s="21">
        <f t="shared" si="3"/>
        <v>5.9807909636117658E-2</v>
      </c>
      <c r="L30" s="21">
        <f t="shared" si="1"/>
        <v>0</v>
      </c>
      <c r="M30" s="21">
        <f t="shared" si="2"/>
        <v>13.427869305808427</v>
      </c>
      <c r="N30" s="33">
        <v>20.340580127203495</v>
      </c>
    </row>
    <row r="31" spans="2:14" ht="15.5" x14ac:dyDescent="0.35">
      <c r="B31" s="20">
        <f t="shared" si="4"/>
        <v>25</v>
      </c>
      <c r="C31" s="72" t="s">
        <v>58</v>
      </c>
      <c r="D31" s="70">
        <f>'3 months Appendix 3 data'!D29</f>
        <v>559757.34499999997</v>
      </c>
      <c r="E31" s="25">
        <f>'3 months Appendix 3 data'!F29+'3 months Appendix 3 data'!F77+'3 months Appendix 3 data'!AF29</f>
        <v>159223.451</v>
      </c>
      <c r="F31" s="25">
        <f>'3 months Appendix 3 data'!H29+'3 months Appendix 3 data'!H77+'3 months Appendix 3 data'!AH29</f>
        <v>224296.239</v>
      </c>
      <c r="G31" s="25">
        <f>'3 months Appendix 3 data'!J29+'3 months Appendix 3 data'!J77+'3 months Appendix 3 data'!AJ29</f>
        <v>404287.94500000001</v>
      </c>
      <c r="H31" s="25">
        <f>'3 months Appendix 3 data'!L29+'3 months Appendix 3 data'!L77+'3 months Appendix 3 data'!AL29</f>
        <v>10929.241999999998</v>
      </c>
      <c r="I31" s="25">
        <f>'3 months Appendix 3 data'!N29+'3 months Appendix 3 data'!N77+'3 months Appendix 3 data'!AN29</f>
        <v>140.41499999999999</v>
      </c>
      <c r="J31" s="25">
        <f>'3 months Appendix 3 data'!AP29</f>
        <v>527919.43299999996</v>
      </c>
      <c r="K31" s="21">
        <f t="shared" si="3"/>
        <v>1.158646038700603</v>
      </c>
      <c r="L31" s="21">
        <f t="shared" si="1"/>
        <v>1.4885870724076305E-2</v>
      </c>
      <c r="M31" s="21">
        <f t="shared" si="2"/>
        <v>42.859937218762042</v>
      </c>
      <c r="N31" s="33">
        <v>35.377717005650638</v>
      </c>
    </row>
    <row r="32" spans="2:14" ht="15.5" x14ac:dyDescent="0.35">
      <c r="B32" s="20">
        <f t="shared" si="4"/>
        <v>26</v>
      </c>
      <c r="C32" s="72" t="s">
        <v>42</v>
      </c>
      <c r="D32" s="70">
        <f>'3 months Appendix 3 data'!D30</f>
        <v>1011908.291</v>
      </c>
      <c r="E32" s="25">
        <f>'3 months Appendix 3 data'!F30+'3 months Appendix 3 data'!F78+'3 months Appendix 3 data'!AF30</f>
        <v>357262.17799999996</v>
      </c>
      <c r="F32" s="25">
        <f>'3 months Appendix 3 data'!H30+'3 months Appendix 3 data'!H78+'3 months Appendix 3 data'!AH30</f>
        <v>-41436.83400000001</v>
      </c>
      <c r="G32" s="25">
        <f>'3 months Appendix 3 data'!J30+'3 months Appendix 3 data'!J78+'3 months Appendix 3 data'!AJ30</f>
        <v>348984.07700000005</v>
      </c>
      <c r="H32" s="25">
        <f>'3 months Appendix 3 data'!L30+'3 months Appendix 3 data'!L78+'3 months Appendix 3 data'!AL30</f>
        <v>0</v>
      </c>
      <c r="I32" s="25">
        <f>'3 months Appendix 3 data'!N30+'3 months Appendix 3 data'!N78+'3 months Appendix 3 data'!AN30</f>
        <v>4018.326</v>
      </c>
      <c r="J32" s="25">
        <f>'3 months Appendix 3 data'!AP30</f>
        <v>974731.23199999996</v>
      </c>
      <c r="K32" s="21">
        <f t="shared" si="3"/>
        <v>0</v>
      </c>
      <c r="L32" s="21">
        <f t="shared" si="1"/>
        <v>0.30264549259535783</v>
      </c>
      <c r="M32" s="21">
        <f t="shared" si="2"/>
        <v>26.284193440651975</v>
      </c>
      <c r="N32" s="33">
        <v>25.452114437302818</v>
      </c>
    </row>
    <row r="33" spans="2:15" ht="15.5" x14ac:dyDescent="0.35">
      <c r="B33" s="20">
        <f t="shared" si="4"/>
        <v>27</v>
      </c>
      <c r="C33" s="72" t="s">
        <v>91</v>
      </c>
      <c r="D33" s="70">
        <f>'3 months Appendix 3 data'!D31</f>
        <v>798455.64500000002</v>
      </c>
      <c r="E33" s="25">
        <f>'3 months Appendix 3 data'!F31+'3 months Appendix 3 data'!F79+'3 months Appendix 3 data'!AF31</f>
        <v>231266.152</v>
      </c>
      <c r="F33" s="25">
        <f>'3 months Appendix 3 data'!H31+'3 months Appendix 3 data'!H79+'3 months Appendix 3 data'!AH31</f>
        <v>29270.917999999998</v>
      </c>
      <c r="G33" s="25">
        <f>'3 months Appendix 3 data'!J31+'3 months Appendix 3 data'!J79+'3 months Appendix 3 data'!AJ31</f>
        <v>143362.30799999999</v>
      </c>
      <c r="H33" s="25">
        <f>'3 months Appendix 3 data'!L31+'3 months Appendix 3 data'!L79+'3 months Appendix 3 data'!AL31</f>
        <v>24424.902000000002</v>
      </c>
      <c r="I33" s="25">
        <f>'3 months Appendix 3 data'!N31+'3 months Appendix 3 data'!N79+'3 months Appendix 3 data'!AN31</f>
        <v>103144.031</v>
      </c>
      <c r="J33" s="25">
        <f>'3 months Appendix 3 data'!AP31</f>
        <v>788061.473</v>
      </c>
      <c r="K33" s="21">
        <f t="shared" si="3"/>
        <v>2.3064277664142647</v>
      </c>
      <c r="L33" s="21">
        <f t="shared" si="1"/>
        <v>9.7398244233812559</v>
      </c>
      <c r="M33" s="21">
        <f t="shared" si="2"/>
        <v>13.537610420235621</v>
      </c>
      <c r="N33" s="33">
        <v>9.0453938135761423</v>
      </c>
    </row>
    <row r="34" spans="2:15" ht="15.5" x14ac:dyDescent="0.35">
      <c r="B34" s="20">
        <f t="shared" si="4"/>
        <v>28</v>
      </c>
      <c r="C34" s="72" t="s">
        <v>47</v>
      </c>
      <c r="D34" s="70">
        <f>'3 months Appendix 3 data'!D32</f>
        <v>210936.15900000001</v>
      </c>
      <c r="E34" s="25">
        <f>'3 months Appendix 3 data'!F32+'3 months Appendix 3 data'!F80+'3 months Appendix 3 data'!AF32</f>
        <v>151253.85999999999</v>
      </c>
      <c r="F34" s="25">
        <f>'3 months Appendix 3 data'!H32+'3 months Appendix 3 data'!H80+'3 months Appendix 3 data'!AH32</f>
        <v>39167.080999999998</v>
      </c>
      <c r="G34" s="25">
        <f>'3 months Appendix 3 data'!J32+'3 months Appendix 3 data'!J80+'3 months Appendix 3 data'!AJ32</f>
        <v>197515.66799999998</v>
      </c>
      <c r="H34" s="25">
        <f>'3 months Appendix 3 data'!L32+'3 months Appendix 3 data'!L80+'3 months Appendix 3 data'!AL32</f>
        <v>500</v>
      </c>
      <c r="I34" s="25">
        <f>'3 months Appendix 3 data'!N32+'3 months Appendix 3 data'!N80+'3 months Appendix 3 data'!AN32</f>
        <v>1753.105</v>
      </c>
      <c r="J34" s="25">
        <f>'3 months Appendix 3 data'!AP32</f>
        <v>201588.32800000001</v>
      </c>
      <c r="K34" s="21">
        <f t="shared" si="3"/>
        <v>0.124577339918548</v>
      </c>
      <c r="L34" s="21">
        <f t="shared" si="1"/>
        <v>0.43679431499581212</v>
      </c>
      <c r="M34" s="21">
        <f t="shared" si="2"/>
        <v>49.211953023350134</v>
      </c>
      <c r="N34" s="33">
        <v>51.112763766643411</v>
      </c>
    </row>
    <row r="35" spans="2:15" ht="15.5" x14ac:dyDescent="0.35">
      <c r="B35" s="20">
        <f t="shared" si="4"/>
        <v>29</v>
      </c>
      <c r="C35" s="72" t="s">
        <v>55</v>
      </c>
      <c r="D35" s="70">
        <f>'3 months Appendix 3 data'!D33</f>
        <v>199626.53700000001</v>
      </c>
      <c r="E35" s="25">
        <f>'3 months Appendix 3 data'!F33+'3 months Appendix 3 data'!F81+'3 months Appendix 3 data'!AF33</f>
        <v>96153.309000000008</v>
      </c>
      <c r="F35" s="25">
        <f>'3 months Appendix 3 data'!H33+'3 months Appendix 3 data'!H81+'3 months Appendix 3 data'!AH33</f>
        <v>62464.164999999994</v>
      </c>
      <c r="G35" s="25">
        <f>'3 months Appendix 3 data'!J33+'3 months Appendix 3 data'!J81+'3 months Appendix 3 data'!AJ33</f>
        <v>154524.17600000001</v>
      </c>
      <c r="H35" s="25">
        <f>'3 months Appendix 3 data'!L33+'3 months Appendix 3 data'!L81+'3 months Appendix 3 data'!AL33</f>
        <v>9913.8649999999998</v>
      </c>
      <c r="I35" s="25">
        <f>'3 months Appendix 3 data'!N33+'3 months Appendix 3 data'!N81+'3 months Appendix 3 data'!AN33</f>
        <v>0</v>
      </c>
      <c r="J35" s="25">
        <f>'3 months Appendix 3 data'!AP33</f>
        <v>193805.97</v>
      </c>
      <c r="K35" s="21">
        <f t="shared" si="3"/>
        <v>2.7673498217950669</v>
      </c>
      <c r="L35" s="21">
        <f t="shared" si="1"/>
        <v>0</v>
      </c>
      <c r="M35" s="21">
        <f t="shared" si="2"/>
        <v>43.133777887496912</v>
      </c>
      <c r="N35" s="33">
        <v>42.41359508363233</v>
      </c>
    </row>
    <row r="36" spans="2:15" ht="15.5" x14ac:dyDescent="0.35">
      <c r="B36" s="20">
        <f t="shared" si="4"/>
        <v>30</v>
      </c>
      <c r="C36" s="72" t="s">
        <v>46</v>
      </c>
      <c r="D36" s="70">
        <f>'3 months Appendix 3 data'!D34</f>
        <v>585559.11</v>
      </c>
      <c r="E36" s="25">
        <f>'3 months Appendix 3 data'!F34+'3 months Appendix 3 data'!F82+'3 months Appendix 3 data'!AF34</f>
        <v>154544.63399999999</v>
      </c>
      <c r="F36" s="25">
        <f>'3 months Appendix 3 data'!H34+'3 months Appendix 3 data'!H82+'3 months Appendix 3 data'!AH34</f>
        <v>56243.041999999994</v>
      </c>
      <c r="G36" s="25">
        <f>'3 months Appendix 3 data'!J34+'3 months Appendix 3 data'!J82+'3 months Appendix 3 data'!AJ34</f>
        <v>271969.17300000001</v>
      </c>
      <c r="H36" s="25">
        <f>'3 months Appendix 3 data'!L34+'3 months Appendix 3 data'!L82+'3 months Appendix 3 data'!AL34</f>
        <v>4920</v>
      </c>
      <c r="I36" s="25">
        <f>'3 months Appendix 3 data'!N34+'3 months Appendix 3 data'!N82+'3 months Appendix 3 data'!AN34</f>
        <v>29638.300000000003</v>
      </c>
      <c r="J36" s="25">
        <f>'3 months Appendix 3 data'!AP34</f>
        <v>489819.31099999999</v>
      </c>
      <c r="K36" s="21">
        <f t="shared" si="3"/>
        <v>0.61782129329224489</v>
      </c>
      <c r="L36" s="21">
        <f t="shared" si="1"/>
        <v>3.7217830969478749</v>
      </c>
      <c r="M36" s="21">
        <f t="shared" si="2"/>
        <v>34.152102885870391</v>
      </c>
      <c r="N36" s="33">
        <v>32.004910000325197</v>
      </c>
    </row>
    <row r="37" spans="2:15" ht="15.5" x14ac:dyDescent="0.35">
      <c r="B37" s="20">
        <f t="shared" si="4"/>
        <v>31</v>
      </c>
      <c r="C37" s="72" t="s">
        <v>93</v>
      </c>
      <c r="D37" s="70">
        <f>'3 months Appendix 3 data'!D35</f>
        <v>0</v>
      </c>
      <c r="E37" s="25">
        <f>'3 months Appendix 3 data'!F35+'3 months Appendix 3 data'!F83+'3 months Appendix 3 data'!AF35</f>
        <v>0</v>
      </c>
      <c r="F37" s="25">
        <f>'3 months Appendix 3 data'!H35+'3 months Appendix 3 data'!H83+'3 months Appendix 3 data'!AH35</f>
        <v>0</v>
      </c>
      <c r="G37" s="25">
        <f>'3 months Appendix 3 data'!J35+'3 months Appendix 3 data'!J83+'3 months Appendix 3 data'!AJ35</f>
        <v>0</v>
      </c>
      <c r="H37" s="25">
        <f>'3 months Appendix 3 data'!L35+'3 months Appendix 3 data'!L83+'3 months Appendix 3 data'!AL35</f>
        <v>0</v>
      </c>
      <c r="I37" s="25">
        <f>'3 months Appendix 3 data'!N35+'3 months Appendix 3 data'!N83+'3 months Appendix 3 data'!AN35</f>
        <v>0</v>
      </c>
      <c r="J37" s="25">
        <f>'3 months Appendix 3 data'!AP35</f>
        <v>0</v>
      </c>
      <c r="K37" s="21">
        <f t="shared" si="3"/>
        <v>0</v>
      </c>
      <c r="L37" s="21">
        <f t="shared" si="1"/>
        <v>0</v>
      </c>
      <c r="M37" s="21">
        <f t="shared" si="2"/>
        <v>0</v>
      </c>
      <c r="N37" s="33">
        <v>0</v>
      </c>
    </row>
    <row r="38" spans="2:15" ht="15.5" x14ac:dyDescent="0.35">
      <c r="B38" s="20">
        <f t="shared" si="4"/>
        <v>32</v>
      </c>
      <c r="C38" s="72" t="s">
        <v>14</v>
      </c>
      <c r="D38" s="70">
        <f>'3 months Appendix 3 data'!D36</f>
        <v>295450.11700000003</v>
      </c>
      <c r="E38" s="25">
        <f>'3 months Appendix 3 data'!F36+'3 months Appendix 3 data'!F84+'3 months Appendix 3 data'!AF36</f>
        <v>62902.478000000003</v>
      </c>
      <c r="F38" s="25">
        <f>'3 months Appendix 3 data'!H36+'3 months Appendix 3 data'!H84+'3 months Appendix 3 data'!AH36</f>
        <v>2520.002</v>
      </c>
      <c r="G38" s="25">
        <f>'3 months Appendix 3 data'!J36+'3 months Appendix 3 data'!J84+'3 months Appendix 3 data'!AJ36</f>
        <v>88850.597000000009</v>
      </c>
      <c r="H38" s="25">
        <f>'3 months Appendix 3 data'!L36+'3 months Appendix 3 data'!L84+'3 months Appendix 3 data'!AL36</f>
        <v>2301</v>
      </c>
      <c r="I38" s="25">
        <f>'3 months Appendix 3 data'!N36+'3 months Appendix 3 data'!N84+'3 months Appendix 3 data'!AN36</f>
        <v>673.98</v>
      </c>
      <c r="J38" s="25">
        <f>'3 months Appendix 3 data'!AP36</f>
        <v>269047.02</v>
      </c>
      <c r="K38" s="21">
        <f t="shared" si="3"/>
        <v>0.63762114916140333</v>
      </c>
      <c r="L38" s="21">
        <f t="shared" si="1"/>
        <v>0.18676397310378212</v>
      </c>
      <c r="M38" s="21">
        <f t="shared" si="2"/>
        <v>24.621042921693498</v>
      </c>
      <c r="N38" s="33">
        <v>23.916159251354983</v>
      </c>
    </row>
    <row r="39" spans="2:15" ht="15.5" x14ac:dyDescent="0.35">
      <c r="B39" s="20">
        <f t="shared" si="4"/>
        <v>33</v>
      </c>
      <c r="C39" s="72" t="s">
        <v>53</v>
      </c>
      <c r="D39" s="70">
        <f>'3 months Appendix 3 data'!D37</f>
        <v>376201.766</v>
      </c>
      <c r="E39" s="25">
        <f>'3 months Appendix 3 data'!F37+'3 months Appendix 3 data'!F85+'3 months Appendix 3 data'!AF37</f>
        <v>138418.64499999999</v>
      </c>
      <c r="F39" s="25">
        <f>'3 months Appendix 3 data'!H37+'3 months Appendix 3 data'!H85+'3 months Appendix 3 data'!AH37</f>
        <v>51251.760999999999</v>
      </c>
      <c r="G39" s="25">
        <f>'3 months Appendix 3 data'!J37+'3 months Appendix 3 data'!J85+'3 months Appendix 3 data'!AJ37</f>
        <v>107186.29000000001</v>
      </c>
      <c r="H39" s="25">
        <f>'3 months Appendix 3 data'!L37+'3 months Appendix 3 data'!L85+'3 months Appendix 3 data'!AL37</f>
        <v>0</v>
      </c>
      <c r="I39" s="25">
        <f>'3 months Appendix 3 data'!N37+'3 months Appendix 3 data'!N85+'3 months Appendix 3 data'!AN37</f>
        <v>105603.37700000001</v>
      </c>
      <c r="J39" s="25">
        <f>'3 months Appendix 3 data'!AP37</f>
        <v>353082.505</v>
      </c>
      <c r="K39" s="21">
        <f t="shared" si="3"/>
        <v>0</v>
      </c>
      <c r="L39" s="21">
        <f t="shared" si="1"/>
        <v>18.662055182314212</v>
      </c>
      <c r="M39" s="21">
        <f t="shared" si="2"/>
        <v>18.941784965527518</v>
      </c>
      <c r="N39" s="33">
        <v>15.154137179797841</v>
      </c>
    </row>
    <row r="40" spans="2:15" ht="15.5" x14ac:dyDescent="0.35">
      <c r="B40" s="20">
        <f t="shared" si="4"/>
        <v>34</v>
      </c>
      <c r="C40" s="72" t="s">
        <v>36</v>
      </c>
      <c r="D40" s="70">
        <f>'3 months Appendix 3 data'!D38</f>
        <v>462814.45199999999</v>
      </c>
      <c r="E40" s="25">
        <f>'3 months Appendix 3 data'!F38+'3 months Appendix 3 data'!F86+'3 months Appendix 3 data'!AF38</f>
        <v>144629.54699999999</v>
      </c>
      <c r="F40" s="25">
        <f>'3 months Appendix 3 data'!H38+'3 months Appendix 3 data'!H86+'3 months Appendix 3 data'!AH38</f>
        <v>165772.701</v>
      </c>
      <c r="G40" s="25">
        <f>'3 months Appendix 3 data'!J38+'3 months Appendix 3 data'!J86+'3 months Appendix 3 data'!AJ38</f>
        <v>257267.66800000001</v>
      </c>
      <c r="H40" s="25">
        <f>'3 months Appendix 3 data'!L38+'3 months Appendix 3 data'!L86+'3 months Appendix 3 data'!AL38</f>
        <v>24060.48</v>
      </c>
      <c r="I40" s="25">
        <f>'3 months Appendix 3 data'!N38+'3 months Appendix 3 data'!N86+'3 months Appendix 3 data'!AN38</f>
        <v>0</v>
      </c>
      <c r="J40" s="25">
        <f>'3 months Appendix 3 data'!AP38</f>
        <v>491888.55300000001</v>
      </c>
      <c r="K40" s="21">
        <f t="shared" si="3"/>
        <v>3.1117382706403802</v>
      </c>
      <c r="L40" s="21">
        <f t="shared" si="1"/>
        <v>0</v>
      </c>
      <c r="M40" s="21">
        <f t="shared" si="2"/>
        <v>33.272388926322485</v>
      </c>
      <c r="N40" s="33">
        <v>31.736556192208909</v>
      </c>
    </row>
    <row r="41" spans="2:15" ht="15.5" x14ac:dyDescent="0.35">
      <c r="B41" s="20">
        <f t="shared" si="4"/>
        <v>35</v>
      </c>
      <c r="C41" s="73" t="s">
        <v>15</v>
      </c>
      <c r="D41" s="70">
        <f>'3 months Appendix 3 data'!D39</f>
        <v>1069718.888</v>
      </c>
      <c r="E41" s="25">
        <f>'3 months Appendix 3 data'!F39+'3 months Appendix 3 data'!F87+'3 months Appendix 3 data'!AF39</f>
        <v>59640.304999999993</v>
      </c>
      <c r="F41" s="25">
        <f>'3 months Appendix 3 data'!H39+'3 months Appendix 3 data'!H87+'3 months Appendix 3 data'!AH39</f>
        <v>767250367.75699997</v>
      </c>
      <c r="G41" s="25">
        <f>'3 months Appendix 3 data'!J39+'3 months Appendix 3 data'!J87+'3 months Appendix 3 data'!AJ39</f>
        <v>27512.563999999998</v>
      </c>
      <c r="H41" s="25">
        <f>'3 months Appendix 3 data'!L39+'3 months Appendix 3 data'!L87+'3 months Appendix 3 data'!AL39</f>
        <v>4178.6610000000001</v>
      </c>
      <c r="I41" s="25">
        <f>'3 months Appendix 3 data'!N39+'3 months Appendix 3 data'!N87+'3 months Appendix 3 data'!AN39</f>
        <v>26277.501</v>
      </c>
      <c r="J41" s="25">
        <f>'3 months Appendix 3 data'!AP39</f>
        <v>921344.43200000003</v>
      </c>
      <c r="K41" s="21">
        <f t="shared" si="3"/>
        <v>0.42669303132144781</v>
      </c>
      <c r="L41" s="21">
        <f t="shared" si="1"/>
        <v>2.6832582392403634</v>
      </c>
      <c r="M41" s="21">
        <f t="shared" si="2"/>
        <v>2.8093734649892244</v>
      </c>
      <c r="N41" s="33">
        <v>9.492912218566822</v>
      </c>
    </row>
    <row r="42" spans="2:15" ht="15.5" x14ac:dyDescent="0.35">
      <c r="B42" s="20">
        <f t="shared" si="4"/>
        <v>36</v>
      </c>
      <c r="C42" s="73" t="s">
        <v>54</v>
      </c>
      <c r="D42" s="70">
        <f>'3 months Appendix 3 data'!D40</f>
        <v>882294.15300000005</v>
      </c>
      <c r="E42" s="25">
        <f>'3 months Appendix 3 data'!F40+'3 months Appendix 3 data'!F88+'3 months Appendix 3 data'!AF40</f>
        <v>295544.53000000003</v>
      </c>
      <c r="F42" s="25">
        <f>'3 months Appendix 3 data'!H40+'3 months Appendix 3 data'!H88+'3 months Appendix 3 data'!AH40</f>
        <v>109309.11900000001</v>
      </c>
      <c r="G42" s="25">
        <f>'3 months Appendix 3 data'!J40+'3 months Appendix 3 data'!J88+'3 months Appendix 3 data'!AJ40</f>
        <v>306849.53599999996</v>
      </c>
      <c r="H42" s="25">
        <f>'3 months Appendix 3 data'!L40+'3 months Appendix 3 data'!L88+'3 months Appendix 3 data'!AL40</f>
        <v>0</v>
      </c>
      <c r="I42" s="25">
        <f>'3 months Appendix 3 data'!N40+'3 months Appendix 3 data'!N88+'3 months Appendix 3 data'!AN40</f>
        <v>5762.0619999999999</v>
      </c>
      <c r="J42" s="25">
        <f>'3 months Appendix 3 data'!AP40</f>
        <v>974536.20499999996</v>
      </c>
      <c r="K42" s="21">
        <f t="shared" si="3"/>
        <v>0</v>
      </c>
      <c r="L42" s="21">
        <f t="shared" si="1"/>
        <v>0.44766125433071191</v>
      </c>
      <c r="M42" s="21">
        <f t="shared" si="2"/>
        <v>23.839494989216867</v>
      </c>
      <c r="N42" s="33">
        <v>12.228385623015535</v>
      </c>
    </row>
    <row r="43" spans="2:15" ht="15.5" x14ac:dyDescent="0.35">
      <c r="B43" s="20">
        <f t="shared" si="4"/>
        <v>37</v>
      </c>
      <c r="C43" s="73" t="s">
        <v>96</v>
      </c>
      <c r="D43" s="70">
        <f>'3 months Appendix 3 data'!D41</f>
        <v>266106.65399999998</v>
      </c>
      <c r="E43" s="25">
        <f>'3 months Appendix 3 data'!F41+'3 months Appendix 3 data'!F89+'3 months Appendix 3 data'!AF41</f>
        <v>11929.991</v>
      </c>
      <c r="F43" s="25">
        <f>'3 months Appendix 3 data'!H41+'3 months Appendix 3 data'!H89+'3 months Appendix 3 data'!AH41</f>
        <v>0</v>
      </c>
      <c r="G43" s="25">
        <f>'3 months Appendix 3 data'!J41+'3 months Appendix 3 data'!J89+'3 months Appendix 3 data'!AJ41</f>
        <v>10896.288</v>
      </c>
      <c r="H43" s="25">
        <f>'3 months Appendix 3 data'!L41+'3 months Appendix 3 data'!L89+'3 months Appendix 3 data'!AL41</f>
        <v>0</v>
      </c>
      <c r="I43" s="25">
        <f>'3 months Appendix 3 data'!N41+'3 months Appendix 3 data'!N89+'3 months Appendix 3 data'!AN41</f>
        <v>0</v>
      </c>
      <c r="J43" s="25">
        <f>'3 months Appendix 3 data'!AP41</f>
        <v>267140.35700000002</v>
      </c>
      <c r="K43" s="21">
        <f t="shared" si="3"/>
        <v>0</v>
      </c>
      <c r="L43" s="21">
        <f t="shared" si="1"/>
        <v>0</v>
      </c>
      <c r="M43" s="21">
        <f t="shared" si="2"/>
        <v>3.9190114669956548</v>
      </c>
      <c r="N43" s="33">
        <v>1.2712273043282458</v>
      </c>
    </row>
    <row r="44" spans="2:15" ht="16" thickBot="1" x14ac:dyDescent="0.4">
      <c r="B44" s="22"/>
      <c r="C44" s="110" t="s">
        <v>12</v>
      </c>
      <c r="D44" s="104">
        <f t="shared" ref="D44:J44" si="11">SUM(D7:D43)</f>
        <v>39029491.397999994</v>
      </c>
      <c r="E44" s="105">
        <f t="shared" si="11"/>
        <v>16320263.269999998</v>
      </c>
      <c r="F44" s="105">
        <f t="shared" si="11"/>
        <v>770393381.23899996</v>
      </c>
      <c r="G44" s="105">
        <f t="shared" si="11"/>
        <v>17330746.307999998</v>
      </c>
      <c r="H44" s="105">
        <f t="shared" si="11"/>
        <v>183731.351</v>
      </c>
      <c r="I44" s="105">
        <f t="shared" si="11"/>
        <v>1014244.608</v>
      </c>
      <c r="J44" s="105">
        <f t="shared" si="11"/>
        <v>39815224.846999995</v>
      </c>
      <c r="K44" s="106">
        <f>IFERROR((H44/SUM($G44:$J44))*100,0)</f>
        <v>0.31491073211245341</v>
      </c>
      <c r="L44" s="107">
        <f>IFERROR((I44/SUM($G44:$J44))*100,0)</f>
        <v>1.7383887415402957</v>
      </c>
      <c r="M44" s="107">
        <f>IFERROR((G44/SUM($G44:$J44))*100,0)</f>
        <v>29.704446074135042</v>
      </c>
      <c r="N44" s="108">
        <v>28.594270950096302</v>
      </c>
      <c r="O44" s="32"/>
    </row>
    <row r="45" spans="2:15" x14ac:dyDescent="0.35">
      <c r="B45" s="183" t="s">
        <v>269</v>
      </c>
      <c r="C45" s="183"/>
      <c r="D45" s="183"/>
      <c r="E45" s="183"/>
      <c r="F45" s="183"/>
      <c r="G45" s="183"/>
      <c r="H45" s="183"/>
      <c r="I45" s="183"/>
      <c r="J45" s="119"/>
      <c r="K45" s="198" t="s">
        <v>100</v>
      </c>
      <c r="L45" s="198"/>
      <c r="M45" s="198"/>
      <c r="N45" s="198"/>
    </row>
    <row r="46" spans="2:15" x14ac:dyDescent="0.35">
      <c r="J46" s="19"/>
    </row>
  </sheetData>
  <sheetProtection algorithmName="SHA-512" hashValue="d3T+9Tw8CsuBvkRRMUxhVwTUoUebXMNsKRM82tDCszWHEkKs3Wg0ru6AfRZkwUbdNUMPcCfcKg5GgnsIQb1lqw==" saltValue="FvbZMQ7RUjnAwW3KJQdbrA==" spinCount="100000" sheet="1" objects="1" scenarios="1"/>
  <mergeCells count="15">
    <mergeCell ref="B45:I45"/>
    <mergeCell ref="B3:N3"/>
    <mergeCell ref="B4:B6"/>
    <mergeCell ref="C4:C6"/>
    <mergeCell ref="D4:D5"/>
    <mergeCell ref="E4:E5"/>
    <mergeCell ref="F4:F5"/>
    <mergeCell ref="G4:G5"/>
    <mergeCell ref="H4:H5"/>
    <mergeCell ref="I4:I5"/>
    <mergeCell ref="J4:J5"/>
    <mergeCell ref="K45:N45"/>
    <mergeCell ref="K4:K5"/>
    <mergeCell ref="L4:L5"/>
    <mergeCell ref="M4:N4"/>
  </mergeCells>
  <pageMargins left="0.7" right="0.7" top="0.75" bottom="0.75" header="0.3" footer="0.3"/>
  <pageSetup orientation="portrait" r:id="rId1"/>
  <headerFooter>
    <oddHeader>&amp;L&amp;"arial"&amp;14&amp;K000000&amp;BClassification:&amp;B &amp;KFF0000&amp;BRestricted&amp;K000000&amp;B
This file contains %%POLICY%% data with breach. Please handle with care.</oddHeader>
    <evenHeader>&amp;L&amp;"arial"&amp;14&amp;K000000&amp;BClassification:&amp;B &amp;KFF0000&amp;BRestricted&amp;K000000&amp;B
This file contains %%POLICY%% data with breach. Please handle with care.</evenHeader>
    <firstHeader>&amp;L&amp;"arial"&amp;14&amp;K000000&amp;BClassification:&amp;B &amp;KFF0000&amp;BRestricted&amp;K000000&amp;B
This file contains %%POLICY%% data with breach. Please handle with care.</firstHeader>
  </headerFooter>
  <ignoredErrors>
    <ignoredError sqref="K20 K12" 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09268-118A-4C2F-9696-98E14382CA42}">
  <dimension ref="A1:AT69"/>
  <sheetViews>
    <sheetView topLeftCell="A17" zoomScale="40" zoomScaleNormal="40" workbookViewId="0">
      <selection activeCell="AE54" sqref="AE54"/>
    </sheetView>
  </sheetViews>
  <sheetFormatPr defaultRowHeight="14.5" x14ac:dyDescent="0.35"/>
  <cols>
    <col min="1" max="1" width="5.54296875" bestFit="1" customWidth="1"/>
    <col min="2" max="2" width="33.54296875" bestFit="1" customWidth="1"/>
    <col min="3" max="3" width="11.1796875" bestFit="1" customWidth="1"/>
    <col min="4" max="4" width="15.26953125" bestFit="1" customWidth="1"/>
    <col min="5" max="5" width="11.1796875" bestFit="1" customWidth="1"/>
    <col min="6" max="6" width="15.26953125" bestFit="1" customWidth="1"/>
    <col min="7" max="7" width="11" customWidth="1"/>
    <col min="8" max="8" width="13" customWidth="1"/>
    <col min="9" max="9" width="11.26953125" bestFit="1" customWidth="1"/>
    <col min="10" max="10" width="15.26953125" bestFit="1" customWidth="1"/>
    <col min="11" max="11" width="10.81640625" customWidth="1"/>
    <col min="12" max="12" width="13.1796875" customWidth="1"/>
    <col min="13" max="13" width="7.26953125" bestFit="1" customWidth="1"/>
    <col min="14" max="15" width="11.26953125" bestFit="1" customWidth="1"/>
    <col min="16" max="16" width="15.26953125" bestFit="1" customWidth="1"/>
    <col min="17" max="17" width="7.7265625" bestFit="1" customWidth="1"/>
    <col min="18" max="18" width="9.1796875" bestFit="1" customWidth="1"/>
    <col min="19" max="19" width="8.7265625" bestFit="1" customWidth="1"/>
    <col min="20" max="20" width="8.1796875" bestFit="1" customWidth="1"/>
    <col min="21" max="26" width="2.26953125" customWidth="1"/>
    <col min="27" max="27" width="5.81640625" bestFit="1" customWidth="1"/>
    <col min="28" max="28" width="34.26953125" bestFit="1" customWidth="1"/>
    <col min="29" max="29" width="11.1796875" bestFit="1" customWidth="1"/>
    <col min="30" max="30" width="15.26953125" bestFit="1" customWidth="1"/>
    <col min="31" max="31" width="11.1796875" bestFit="1" customWidth="1"/>
    <col min="32" max="32" width="15.26953125" bestFit="1" customWidth="1"/>
    <col min="33" max="33" width="10.7265625" bestFit="1" customWidth="1"/>
    <col min="34" max="34" width="12.54296875" bestFit="1" customWidth="1"/>
    <col min="35" max="35" width="11.453125" bestFit="1" customWidth="1"/>
    <col min="36" max="36" width="15.26953125" bestFit="1" customWidth="1"/>
    <col min="37" max="37" width="10.7265625" bestFit="1" customWidth="1"/>
    <col min="38" max="38" width="12.54296875" bestFit="1" customWidth="1"/>
    <col min="39" max="39" width="10.7265625" bestFit="1" customWidth="1"/>
    <col min="40" max="40" width="12.54296875" bestFit="1" customWidth="1"/>
    <col min="41" max="41" width="11.26953125" bestFit="1" customWidth="1"/>
    <col min="42" max="42" width="15.26953125" bestFit="1" customWidth="1"/>
    <col min="43" max="43" width="10.7265625" bestFit="1" customWidth="1"/>
    <col min="44" max="44" width="9.54296875" bestFit="1" customWidth="1"/>
    <col min="45" max="45" width="8.81640625" bestFit="1" customWidth="1"/>
  </cols>
  <sheetData>
    <row r="1" spans="1:46" ht="15" thickBot="1" x14ac:dyDescent="0.4"/>
    <row r="2" spans="1:46" ht="16" thickBot="1" x14ac:dyDescent="0.4">
      <c r="A2" s="200" t="s">
        <v>193</v>
      </c>
      <c r="B2" s="201"/>
      <c r="C2" s="201"/>
      <c r="D2" s="201"/>
      <c r="E2" s="201"/>
      <c r="F2" s="201"/>
      <c r="G2" s="201"/>
      <c r="H2" s="201"/>
      <c r="I2" s="201"/>
      <c r="J2" s="201"/>
      <c r="K2" s="201"/>
      <c r="L2" s="201"/>
      <c r="M2" s="201"/>
      <c r="N2" s="201"/>
      <c r="O2" s="201"/>
      <c r="P2" s="201"/>
      <c r="Q2" s="201"/>
      <c r="R2" s="201"/>
      <c r="S2" s="201"/>
      <c r="T2" s="202"/>
      <c r="AA2" s="200" t="s">
        <v>195</v>
      </c>
      <c r="AB2" s="201"/>
      <c r="AC2" s="201"/>
      <c r="AD2" s="201"/>
      <c r="AE2" s="201"/>
      <c r="AF2" s="201"/>
      <c r="AG2" s="201"/>
      <c r="AH2" s="201"/>
      <c r="AI2" s="201"/>
      <c r="AJ2" s="201"/>
      <c r="AK2" s="201"/>
      <c r="AL2" s="201"/>
      <c r="AM2" s="201"/>
      <c r="AN2" s="201"/>
      <c r="AO2" s="201"/>
      <c r="AP2" s="201"/>
      <c r="AQ2" s="201"/>
      <c r="AR2" s="201"/>
      <c r="AS2" s="201"/>
      <c r="AT2" s="202"/>
    </row>
    <row r="3" spans="1:46" ht="93" x14ac:dyDescent="0.35">
      <c r="A3" s="120" t="s">
        <v>7</v>
      </c>
      <c r="B3" s="121" t="s">
        <v>8</v>
      </c>
      <c r="C3" s="173" t="s">
        <v>106</v>
      </c>
      <c r="D3" s="173"/>
      <c r="E3" s="173" t="s">
        <v>107</v>
      </c>
      <c r="F3" s="173"/>
      <c r="G3" s="173" t="s">
        <v>108</v>
      </c>
      <c r="H3" s="173"/>
      <c r="I3" s="203" t="s">
        <v>169</v>
      </c>
      <c r="J3" s="203"/>
      <c r="K3" s="173" t="s">
        <v>170</v>
      </c>
      <c r="L3" s="173"/>
      <c r="M3" s="173" t="s">
        <v>111</v>
      </c>
      <c r="N3" s="173"/>
      <c r="O3" s="173" t="s">
        <v>112</v>
      </c>
      <c r="P3" s="173"/>
      <c r="Q3" s="122" t="s">
        <v>113</v>
      </c>
      <c r="R3" s="122" t="s">
        <v>114</v>
      </c>
      <c r="S3" s="122" t="s">
        <v>171</v>
      </c>
      <c r="T3" s="141" t="s">
        <v>172</v>
      </c>
      <c r="AA3" s="120" t="s">
        <v>7</v>
      </c>
      <c r="AB3" s="121" t="s">
        <v>8</v>
      </c>
      <c r="AC3" s="173" t="s">
        <v>106</v>
      </c>
      <c r="AD3" s="173"/>
      <c r="AE3" s="173" t="s">
        <v>107</v>
      </c>
      <c r="AF3" s="173"/>
      <c r="AG3" s="173" t="s">
        <v>108</v>
      </c>
      <c r="AH3" s="173"/>
      <c r="AI3" s="203" t="s">
        <v>169</v>
      </c>
      <c r="AJ3" s="203"/>
      <c r="AK3" s="173" t="s">
        <v>170</v>
      </c>
      <c r="AL3" s="173"/>
      <c r="AM3" s="173" t="s">
        <v>111</v>
      </c>
      <c r="AN3" s="173"/>
      <c r="AO3" s="173" t="s">
        <v>112</v>
      </c>
      <c r="AP3" s="173"/>
      <c r="AQ3" s="122" t="s">
        <v>113</v>
      </c>
      <c r="AR3" s="122" t="s">
        <v>114</v>
      </c>
      <c r="AS3" s="122" t="s">
        <v>171</v>
      </c>
      <c r="AT3" s="141" t="s">
        <v>172</v>
      </c>
    </row>
    <row r="4" spans="1:46" ht="46.5" x14ac:dyDescent="0.35">
      <c r="A4" s="145"/>
      <c r="B4" s="146"/>
      <c r="C4" s="125" t="s">
        <v>74</v>
      </c>
      <c r="D4" s="125" t="s">
        <v>117</v>
      </c>
      <c r="E4" s="125" t="s">
        <v>74</v>
      </c>
      <c r="F4" s="125" t="s">
        <v>117</v>
      </c>
      <c r="G4" s="125" t="s">
        <v>74</v>
      </c>
      <c r="H4" s="125" t="s">
        <v>117</v>
      </c>
      <c r="I4" s="125" t="s">
        <v>74</v>
      </c>
      <c r="J4" s="125" t="s">
        <v>117</v>
      </c>
      <c r="K4" s="125" t="s">
        <v>74</v>
      </c>
      <c r="L4" s="125" t="s">
        <v>117</v>
      </c>
      <c r="M4" s="125" t="s">
        <v>74</v>
      </c>
      <c r="N4" s="125" t="s">
        <v>117</v>
      </c>
      <c r="O4" s="125" t="s">
        <v>74</v>
      </c>
      <c r="P4" s="126" t="s">
        <v>117</v>
      </c>
      <c r="Q4" s="126" t="s">
        <v>118</v>
      </c>
      <c r="R4" s="127" t="s">
        <v>119</v>
      </c>
      <c r="S4" s="127" t="s">
        <v>119</v>
      </c>
      <c r="T4" s="142" t="s">
        <v>119</v>
      </c>
      <c r="AA4" s="145"/>
      <c r="AB4" s="146"/>
      <c r="AC4" s="125" t="s">
        <v>74</v>
      </c>
      <c r="AD4" s="125" t="s">
        <v>117</v>
      </c>
      <c r="AE4" s="125" t="s">
        <v>74</v>
      </c>
      <c r="AF4" s="125" t="s">
        <v>117</v>
      </c>
      <c r="AG4" s="125" t="s">
        <v>74</v>
      </c>
      <c r="AH4" s="125" t="s">
        <v>117</v>
      </c>
      <c r="AI4" s="125" t="s">
        <v>74</v>
      </c>
      <c r="AJ4" s="125" t="s">
        <v>117</v>
      </c>
      <c r="AK4" s="125" t="s">
        <v>74</v>
      </c>
      <c r="AL4" s="125" t="s">
        <v>117</v>
      </c>
      <c r="AM4" s="125" t="s">
        <v>74</v>
      </c>
      <c r="AN4" s="125" t="s">
        <v>117</v>
      </c>
      <c r="AO4" s="125" t="s">
        <v>74</v>
      </c>
      <c r="AP4" s="126" t="s">
        <v>117</v>
      </c>
      <c r="AQ4" s="126" t="s">
        <v>118</v>
      </c>
      <c r="AR4" s="127" t="s">
        <v>119</v>
      </c>
      <c r="AS4" s="127" t="s">
        <v>119</v>
      </c>
      <c r="AT4" s="142" t="s">
        <v>119</v>
      </c>
    </row>
    <row r="5" spans="1:46" ht="15.5" x14ac:dyDescent="0.35">
      <c r="A5" s="129">
        <v>1</v>
      </c>
      <c r="B5" s="147" t="s">
        <v>173</v>
      </c>
      <c r="C5" s="148">
        <v>725</v>
      </c>
      <c r="D5" s="148">
        <v>427070.20699999999</v>
      </c>
      <c r="E5" s="132">
        <v>715</v>
      </c>
      <c r="F5" s="132">
        <v>173728.217</v>
      </c>
      <c r="G5" s="132">
        <v>0</v>
      </c>
      <c r="H5" s="132">
        <v>0</v>
      </c>
      <c r="I5" s="132">
        <v>663</v>
      </c>
      <c r="J5" s="132">
        <v>192912.28700000001</v>
      </c>
      <c r="K5" s="132">
        <v>0</v>
      </c>
      <c r="L5" s="132">
        <v>0</v>
      </c>
      <c r="M5" s="132">
        <v>21</v>
      </c>
      <c r="N5" s="132">
        <v>-3046.299</v>
      </c>
      <c r="O5" s="132">
        <v>756</v>
      </c>
      <c r="P5" s="132">
        <v>410932.43599999999</v>
      </c>
      <c r="Q5" s="143">
        <v>2.1719457013574659</v>
      </c>
      <c r="R5" s="133">
        <v>46.041666666666664</v>
      </c>
      <c r="S5" s="133">
        <v>0</v>
      </c>
      <c r="T5" s="134">
        <v>52.5</v>
      </c>
      <c r="AA5" s="129">
        <v>1</v>
      </c>
      <c r="AB5" s="147" t="s">
        <v>173</v>
      </c>
      <c r="AC5" s="148">
        <v>772</v>
      </c>
      <c r="AD5" s="148">
        <v>332397.55800000002</v>
      </c>
      <c r="AE5" s="132">
        <v>626</v>
      </c>
      <c r="AF5" s="132">
        <v>203031.67</v>
      </c>
      <c r="AG5" s="132">
        <v>0</v>
      </c>
      <c r="AH5" s="132">
        <v>0</v>
      </c>
      <c r="AI5" s="132">
        <v>593</v>
      </c>
      <c r="AJ5" s="132">
        <v>181116.12</v>
      </c>
      <c r="AK5" s="132">
        <v>0</v>
      </c>
      <c r="AL5" s="132">
        <v>0</v>
      </c>
      <c r="AM5" s="132">
        <v>31</v>
      </c>
      <c r="AN5" s="132">
        <v>5881.817</v>
      </c>
      <c r="AO5" s="132">
        <v>774</v>
      </c>
      <c r="AP5" s="132">
        <v>348431.29100000003</v>
      </c>
      <c r="AQ5" s="143">
        <v>2.357504215851602</v>
      </c>
      <c r="AR5" s="133">
        <v>42.41773962804006</v>
      </c>
      <c r="AS5" s="133">
        <v>0</v>
      </c>
      <c r="AT5" s="134">
        <v>55.36480686695279</v>
      </c>
    </row>
    <row r="6" spans="1:46" ht="15.5" x14ac:dyDescent="0.35">
      <c r="A6" s="129">
        <f t="shared" ref="A6:A29" si="0">A5+1</f>
        <v>2</v>
      </c>
      <c r="B6" s="147" t="s">
        <v>174</v>
      </c>
      <c r="C6" s="148">
        <v>759</v>
      </c>
      <c r="D6" s="148">
        <v>482449.51400000002</v>
      </c>
      <c r="E6" s="132">
        <v>436</v>
      </c>
      <c r="F6" s="132">
        <v>102674.425</v>
      </c>
      <c r="G6" s="132">
        <v>0</v>
      </c>
      <c r="H6" s="132">
        <v>1478.0740000000001</v>
      </c>
      <c r="I6" s="132">
        <v>413</v>
      </c>
      <c r="J6" s="132">
        <v>79472.180999999997</v>
      </c>
      <c r="K6" s="132">
        <v>0</v>
      </c>
      <c r="L6" s="132">
        <v>0</v>
      </c>
      <c r="M6" s="132">
        <v>19</v>
      </c>
      <c r="N6" s="132">
        <v>2558.2600000000002</v>
      </c>
      <c r="O6" s="132">
        <v>763</v>
      </c>
      <c r="P6" s="132">
        <v>504571.57199999999</v>
      </c>
      <c r="Q6" s="143">
        <v>2.8934624697336564</v>
      </c>
      <c r="R6" s="133">
        <v>34.560669456066947</v>
      </c>
      <c r="S6" s="133">
        <v>0</v>
      </c>
      <c r="T6" s="134">
        <v>63.84937238493724</v>
      </c>
      <c r="AA6" s="129">
        <f t="shared" ref="AA6:AA29" si="1">AA5+1</f>
        <v>2</v>
      </c>
      <c r="AB6" s="147" t="s">
        <v>174</v>
      </c>
      <c r="AC6" s="148">
        <v>798</v>
      </c>
      <c r="AD6" s="148">
        <v>537433.62800000003</v>
      </c>
      <c r="AE6" s="132">
        <v>530</v>
      </c>
      <c r="AF6" s="132">
        <v>109256.071</v>
      </c>
      <c r="AG6" s="132">
        <v>0</v>
      </c>
      <c r="AH6" s="132">
        <v>60.2</v>
      </c>
      <c r="AI6" s="132">
        <v>384</v>
      </c>
      <c r="AJ6" s="132">
        <v>82499.054999999993</v>
      </c>
      <c r="AK6" s="132">
        <v>0</v>
      </c>
      <c r="AL6" s="132">
        <v>0</v>
      </c>
      <c r="AM6" s="132">
        <v>0</v>
      </c>
      <c r="AN6" s="132">
        <v>1916.08</v>
      </c>
      <c r="AO6" s="132">
        <v>944</v>
      </c>
      <c r="AP6" s="132">
        <v>562334.76399999997</v>
      </c>
      <c r="AQ6" s="143">
        <v>3.4583333333333335</v>
      </c>
      <c r="AR6" s="133">
        <v>28.915662650602407</v>
      </c>
      <c r="AS6" s="133">
        <v>0</v>
      </c>
      <c r="AT6" s="134">
        <v>71.084337349397586</v>
      </c>
    </row>
    <row r="7" spans="1:46" ht="15.5" x14ac:dyDescent="0.35">
      <c r="A7" s="129">
        <f t="shared" si="0"/>
        <v>3</v>
      </c>
      <c r="B7" s="149" t="s">
        <v>175</v>
      </c>
      <c r="C7" s="148">
        <v>4395</v>
      </c>
      <c r="D7" s="148">
        <v>951822.99399999995</v>
      </c>
      <c r="E7" s="132">
        <v>9901</v>
      </c>
      <c r="F7" s="132">
        <v>1628639.6850000001</v>
      </c>
      <c r="G7" s="132">
        <v>0</v>
      </c>
      <c r="H7" s="132">
        <v>0</v>
      </c>
      <c r="I7" s="132">
        <v>9583</v>
      </c>
      <c r="J7" s="132">
        <v>1615550.7</v>
      </c>
      <c r="K7" s="132">
        <v>0</v>
      </c>
      <c r="L7" s="132">
        <v>0</v>
      </c>
      <c r="M7" s="132">
        <v>0</v>
      </c>
      <c r="N7" s="132">
        <v>0</v>
      </c>
      <c r="O7" s="132">
        <v>4713</v>
      </c>
      <c r="P7" s="132">
        <v>964911.978</v>
      </c>
      <c r="Q7" s="143">
        <v>1.4918084107273297</v>
      </c>
      <c r="R7" s="133">
        <v>67.032736429770566</v>
      </c>
      <c r="S7" s="133">
        <v>0</v>
      </c>
      <c r="T7" s="134">
        <v>32.967263570229434</v>
      </c>
      <c r="AA7" s="129">
        <f t="shared" si="1"/>
        <v>3</v>
      </c>
      <c r="AB7" s="149" t="s">
        <v>175</v>
      </c>
      <c r="AC7" s="148">
        <v>4740</v>
      </c>
      <c r="AD7" s="148">
        <v>921799.35800000001</v>
      </c>
      <c r="AE7" s="132">
        <v>9682</v>
      </c>
      <c r="AF7" s="132">
        <v>1588423.6189999999</v>
      </c>
      <c r="AG7" s="132">
        <v>0</v>
      </c>
      <c r="AH7" s="132">
        <v>0</v>
      </c>
      <c r="AI7" s="132">
        <v>9511</v>
      </c>
      <c r="AJ7" s="132">
        <v>1534485.0120000001</v>
      </c>
      <c r="AK7" s="132">
        <v>0</v>
      </c>
      <c r="AL7" s="132">
        <v>0</v>
      </c>
      <c r="AM7" s="132">
        <v>0</v>
      </c>
      <c r="AN7" s="132">
        <v>0</v>
      </c>
      <c r="AO7" s="132">
        <v>4911</v>
      </c>
      <c r="AP7" s="132">
        <v>975737.96499999997</v>
      </c>
      <c r="AQ7" s="143">
        <v>1.5163494900641363</v>
      </c>
      <c r="AR7" s="133">
        <v>65.94785744002219</v>
      </c>
      <c r="AS7" s="133">
        <v>0</v>
      </c>
      <c r="AT7" s="134">
        <v>34.05214255997781</v>
      </c>
    </row>
    <row r="8" spans="1:46" ht="15.5" x14ac:dyDescent="0.35">
      <c r="A8" s="129">
        <f t="shared" si="0"/>
        <v>4</v>
      </c>
      <c r="B8" s="149" t="s">
        <v>176</v>
      </c>
      <c r="C8" s="148">
        <v>5</v>
      </c>
      <c r="D8" s="148">
        <v>10030.933999999999</v>
      </c>
      <c r="E8" s="132">
        <v>108</v>
      </c>
      <c r="F8" s="132">
        <v>17595.843000000001</v>
      </c>
      <c r="G8" s="132">
        <v>0</v>
      </c>
      <c r="H8" s="132">
        <v>0</v>
      </c>
      <c r="I8" s="132">
        <v>76</v>
      </c>
      <c r="J8" s="132">
        <v>10808.181</v>
      </c>
      <c r="K8" s="132">
        <v>0</v>
      </c>
      <c r="L8" s="132">
        <v>0</v>
      </c>
      <c r="M8" s="132">
        <v>0</v>
      </c>
      <c r="N8" s="132">
        <v>0</v>
      </c>
      <c r="O8" s="132">
        <v>37</v>
      </c>
      <c r="P8" s="132">
        <v>16818.597000000002</v>
      </c>
      <c r="Q8" s="143">
        <v>1.486842105263158</v>
      </c>
      <c r="R8" s="133">
        <v>67.256637168141594</v>
      </c>
      <c r="S8" s="133">
        <v>0</v>
      </c>
      <c r="T8" s="134">
        <v>32.743362831858406</v>
      </c>
      <c r="AA8" s="129">
        <f t="shared" si="1"/>
        <v>4</v>
      </c>
      <c r="AB8" s="149" t="s">
        <v>176</v>
      </c>
      <c r="AC8" s="148">
        <v>4</v>
      </c>
      <c r="AD8" s="148">
        <v>3744.3130000000001</v>
      </c>
      <c r="AE8" s="132">
        <v>75</v>
      </c>
      <c r="AF8" s="132">
        <v>20175.665000000001</v>
      </c>
      <c r="AG8" s="132">
        <v>0</v>
      </c>
      <c r="AH8" s="132">
        <v>0</v>
      </c>
      <c r="AI8" s="132">
        <v>74</v>
      </c>
      <c r="AJ8" s="132">
        <v>20409.895</v>
      </c>
      <c r="AK8" s="132">
        <v>1</v>
      </c>
      <c r="AL8" s="132">
        <v>250</v>
      </c>
      <c r="AM8" s="132">
        <v>0</v>
      </c>
      <c r="AN8" s="132">
        <v>0</v>
      </c>
      <c r="AO8" s="132">
        <v>4</v>
      </c>
      <c r="AP8" s="132">
        <v>3260.0830000000001</v>
      </c>
      <c r="AQ8" s="143">
        <v>1.0675675675675675</v>
      </c>
      <c r="AR8" s="133">
        <v>93.670886075949369</v>
      </c>
      <c r="AS8" s="133">
        <v>1.2658227848101267</v>
      </c>
      <c r="AT8" s="134">
        <v>5.0632911392405067</v>
      </c>
    </row>
    <row r="9" spans="1:46" ht="15.5" x14ac:dyDescent="0.35">
      <c r="A9" s="129">
        <f t="shared" si="0"/>
        <v>5</v>
      </c>
      <c r="B9" s="149" t="s">
        <v>177</v>
      </c>
      <c r="C9" s="148">
        <v>17</v>
      </c>
      <c r="D9" s="148">
        <v>6347.14</v>
      </c>
      <c r="E9" s="132">
        <v>496</v>
      </c>
      <c r="F9" s="132">
        <v>28654.17</v>
      </c>
      <c r="G9" s="132">
        <v>0</v>
      </c>
      <c r="H9" s="132">
        <v>0</v>
      </c>
      <c r="I9" s="132">
        <v>501</v>
      </c>
      <c r="J9" s="132">
        <v>30453.678</v>
      </c>
      <c r="K9" s="132">
        <v>0</v>
      </c>
      <c r="L9" s="132">
        <v>0</v>
      </c>
      <c r="M9" s="132">
        <v>0</v>
      </c>
      <c r="N9" s="132">
        <v>0</v>
      </c>
      <c r="O9" s="132">
        <v>12</v>
      </c>
      <c r="P9" s="132">
        <v>4547.6319999999996</v>
      </c>
      <c r="Q9" s="143">
        <v>1.0239520958083832</v>
      </c>
      <c r="R9" s="133">
        <v>97.660818713450297</v>
      </c>
      <c r="S9" s="133">
        <v>0</v>
      </c>
      <c r="T9" s="134">
        <v>2.3391812865497075</v>
      </c>
      <c r="AA9" s="129">
        <f t="shared" si="1"/>
        <v>5</v>
      </c>
      <c r="AB9" s="149" t="s">
        <v>177</v>
      </c>
      <c r="AC9" s="148">
        <v>5</v>
      </c>
      <c r="AD9" s="148">
        <v>444.62700000000001</v>
      </c>
      <c r="AE9" s="132">
        <v>518</v>
      </c>
      <c r="AF9" s="132">
        <v>38617.423999999999</v>
      </c>
      <c r="AG9" s="132">
        <v>0</v>
      </c>
      <c r="AH9" s="132">
        <v>0</v>
      </c>
      <c r="AI9" s="132">
        <v>510</v>
      </c>
      <c r="AJ9" s="132">
        <v>31108.803</v>
      </c>
      <c r="AK9" s="132">
        <v>0</v>
      </c>
      <c r="AL9" s="132">
        <v>0</v>
      </c>
      <c r="AM9" s="132">
        <v>0</v>
      </c>
      <c r="AN9" s="132">
        <v>0</v>
      </c>
      <c r="AO9" s="132">
        <v>13</v>
      </c>
      <c r="AP9" s="132">
        <v>7953.2479999999996</v>
      </c>
      <c r="AQ9" s="143">
        <v>1.0254901960784313</v>
      </c>
      <c r="AR9" s="133">
        <v>97.514340344168261</v>
      </c>
      <c r="AS9" s="133">
        <v>0</v>
      </c>
      <c r="AT9" s="134">
        <v>2.4856596558317401</v>
      </c>
    </row>
    <row r="10" spans="1:46" ht="15.5" x14ac:dyDescent="0.35">
      <c r="A10" s="129">
        <f t="shared" si="0"/>
        <v>6</v>
      </c>
      <c r="B10" s="149" t="s">
        <v>178</v>
      </c>
      <c r="C10" s="148">
        <v>1554</v>
      </c>
      <c r="D10" s="148">
        <v>444648.77299999999</v>
      </c>
      <c r="E10" s="132">
        <v>670</v>
      </c>
      <c r="F10" s="132">
        <v>202709.69200000001</v>
      </c>
      <c r="G10" s="132">
        <v>367</v>
      </c>
      <c r="H10" s="132">
        <v>61574.423999999999</v>
      </c>
      <c r="I10" s="132">
        <v>526</v>
      </c>
      <c r="J10" s="132">
        <v>207014.77799999999</v>
      </c>
      <c r="K10" s="132">
        <v>5</v>
      </c>
      <c r="L10" s="132">
        <v>754.69399999999996</v>
      </c>
      <c r="M10" s="132">
        <v>0</v>
      </c>
      <c r="N10" s="132">
        <v>0</v>
      </c>
      <c r="O10" s="132">
        <v>1693</v>
      </c>
      <c r="P10" s="132">
        <v>501163.41700000002</v>
      </c>
      <c r="Q10" s="143">
        <v>4.2281368821292773</v>
      </c>
      <c r="R10" s="133">
        <v>23.651079136690647</v>
      </c>
      <c r="S10" s="133">
        <v>0.22482014388489208</v>
      </c>
      <c r="T10" s="134">
        <v>76.124100719424462</v>
      </c>
      <c r="AA10" s="129">
        <f t="shared" si="1"/>
        <v>6</v>
      </c>
      <c r="AB10" s="149" t="s">
        <v>178</v>
      </c>
      <c r="AC10" s="148">
        <v>1550</v>
      </c>
      <c r="AD10" s="148">
        <v>485395.89600000001</v>
      </c>
      <c r="AE10" s="132">
        <v>549</v>
      </c>
      <c r="AF10" s="132">
        <v>192289.79699999999</v>
      </c>
      <c r="AG10" s="132">
        <v>382</v>
      </c>
      <c r="AH10" s="132">
        <v>55169.654000000002</v>
      </c>
      <c r="AI10" s="132">
        <v>551</v>
      </c>
      <c r="AJ10" s="132">
        <v>209445.86300000001</v>
      </c>
      <c r="AK10" s="132">
        <v>9</v>
      </c>
      <c r="AL10" s="132">
        <v>2699.7910000000002</v>
      </c>
      <c r="AM10" s="132">
        <v>0</v>
      </c>
      <c r="AN10" s="132">
        <v>0</v>
      </c>
      <c r="AO10" s="132">
        <v>1539</v>
      </c>
      <c r="AP10" s="132">
        <v>520709.69300000003</v>
      </c>
      <c r="AQ10" s="143">
        <v>3.809437386569873</v>
      </c>
      <c r="AR10" s="133">
        <v>26.250595521676988</v>
      </c>
      <c r="AS10" s="133">
        <v>0.42877560743211052</v>
      </c>
      <c r="AT10" s="134">
        <v>73.3206288708909</v>
      </c>
    </row>
    <row r="11" spans="1:46" ht="15.5" x14ac:dyDescent="0.35">
      <c r="A11" s="129">
        <f t="shared" si="0"/>
        <v>7</v>
      </c>
      <c r="B11" s="149" t="s">
        <v>127</v>
      </c>
      <c r="C11" s="148">
        <v>468</v>
      </c>
      <c r="D11" s="148">
        <v>198136.636</v>
      </c>
      <c r="E11" s="132">
        <v>94</v>
      </c>
      <c r="F11" s="132">
        <v>16036.518</v>
      </c>
      <c r="G11" s="132">
        <v>0</v>
      </c>
      <c r="H11" s="132">
        <v>0</v>
      </c>
      <c r="I11" s="132">
        <v>40</v>
      </c>
      <c r="J11" s="132">
        <v>3244.8629999999998</v>
      </c>
      <c r="K11" s="132">
        <v>0</v>
      </c>
      <c r="L11" s="132">
        <v>0</v>
      </c>
      <c r="M11" s="132">
        <v>0</v>
      </c>
      <c r="N11" s="132">
        <v>0</v>
      </c>
      <c r="O11" s="132">
        <v>522</v>
      </c>
      <c r="P11" s="132">
        <v>210928.291</v>
      </c>
      <c r="Q11" s="143">
        <v>14.05</v>
      </c>
      <c r="R11" s="133">
        <v>7.1174377224199299</v>
      </c>
      <c r="S11" s="133">
        <v>0</v>
      </c>
      <c r="T11" s="134">
        <v>92.882562277580078</v>
      </c>
      <c r="AA11" s="129">
        <f t="shared" si="1"/>
        <v>7</v>
      </c>
      <c r="AB11" s="149" t="s">
        <v>127</v>
      </c>
      <c r="AC11" s="148">
        <v>535</v>
      </c>
      <c r="AD11" s="148">
        <v>216172.91399999999</v>
      </c>
      <c r="AE11" s="132">
        <v>129</v>
      </c>
      <c r="AF11" s="132">
        <v>16856.815999999999</v>
      </c>
      <c r="AG11" s="132">
        <v>0</v>
      </c>
      <c r="AH11" s="132">
        <v>0</v>
      </c>
      <c r="AI11" s="132">
        <v>39</v>
      </c>
      <c r="AJ11" s="132">
        <v>4224.9269999999997</v>
      </c>
      <c r="AK11" s="132">
        <v>3</v>
      </c>
      <c r="AL11" s="132">
        <v>435.98599999999999</v>
      </c>
      <c r="AM11" s="132">
        <v>1</v>
      </c>
      <c r="AN11" s="132">
        <v>97.320999999999998</v>
      </c>
      <c r="AO11" s="132">
        <v>621</v>
      </c>
      <c r="AP11" s="132">
        <v>228271.49600000001</v>
      </c>
      <c r="AQ11" s="143">
        <v>17.025641025641026</v>
      </c>
      <c r="AR11" s="133">
        <v>5.8734939759036147</v>
      </c>
      <c r="AS11" s="133">
        <v>0.45180722891566261</v>
      </c>
      <c r="AT11" s="134">
        <v>93.524096385542165</v>
      </c>
    </row>
    <row r="12" spans="1:46" ht="15.5" x14ac:dyDescent="0.35">
      <c r="A12" s="129">
        <f t="shared" si="0"/>
        <v>8</v>
      </c>
      <c r="B12" s="149" t="s">
        <v>179</v>
      </c>
      <c r="C12" s="148">
        <v>108</v>
      </c>
      <c r="D12" s="148">
        <v>86701.15</v>
      </c>
      <c r="E12" s="132">
        <v>47</v>
      </c>
      <c r="F12" s="132">
        <v>16901.281999999999</v>
      </c>
      <c r="G12" s="132">
        <v>0</v>
      </c>
      <c r="H12" s="132">
        <v>0</v>
      </c>
      <c r="I12" s="132">
        <v>16</v>
      </c>
      <c r="J12" s="132">
        <v>22751.448</v>
      </c>
      <c r="K12" s="132">
        <v>0</v>
      </c>
      <c r="L12" s="132">
        <v>0</v>
      </c>
      <c r="M12" s="132">
        <v>0</v>
      </c>
      <c r="N12" s="132">
        <v>0</v>
      </c>
      <c r="O12" s="132">
        <v>139</v>
      </c>
      <c r="P12" s="132">
        <v>80850.983999999997</v>
      </c>
      <c r="Q12" s="143">
        <v>9.6875</v>
      </c>
      <c r="R12" s="133">
        <v>10.32258064516129</v>
      </c>
      <c r="S12" s="133">
        <v>0</v>
      </c>
      <c r="T12" s="134">
        <v>89.677419354838705</v>
      </c>
      <c r="AA12" s="129">
        <f t="shared" si="1"/>
        <v>8</v>
      </c>
      <c r="AB12" s="149" t="s">
        <v>179</v>
      </c>
      <c r="AC12" s="148">
        <v>68</v>
      </c>
      <c r="AD12" s="148">
        <v>50637.627</v>
      </c>
      <c r="AE12" s="132">
        <v>64</v>
      </c>
      <c r="AF12" s="132">
        <v>43517.995000000003</v>
      </c>
      <c r="AG12" s="132">
        <v>0</v>
      </c>
      <c r="AH12" s="132">
        <v>0</v>
      </c>
      <c r="AI12" s="132">
        <v>46</v>
      </c>
      <c r="AJ12" s="132">
        <v>22882.565999999999</v>
      </c>
      <c r="AK12" s="132">
        <v>35</v>
      </c>
      <c r="AL12" s="132">
        <v>12421.272999999999</v>
      </c>
      <c r="AM12" s="132">
        <v>2</v>
      </c>
      <c r="AN12" s="132">
        <v>1608.278</v>
      </c>
      <c r="AO12" s="132">
        <v>49</v>
      </c>
      <c r="AP12" s="132">
        <v>57243.504999999997</v>
      </c>
      <c r="AQ12" s="143">
        <v>2.8695652173913042</v>
      </c>
      <c r="AR12" s="133">
        <v>34.848484848484851</v>
      </c>
      <c r="AS12" s="133">
        <v>26.515151515151516</v>
      </c>
      <c r="AT12" s="134">
        <v>37.121212121212125</v>
      </c>
    </row>
    <row r="13" spans="1:46" ht="15.5" x14ac:dyDescent="0.35">
      <c r="A13" s="129">
        <f t="shared" si="0"/>
        <v>9</v>
      </c>
      <c r="B13" s="149" t="s">
        <v>180</v>
      </c>
      <c r="C13" s="148">
        <v>1</v>
      </c>
      <c r="D13" s="148">
        <v>3240</v>
      </c>
      <c r="E13" s="132">
        <v>5627</v>
      </c>
      <c r="F13" s="132">
        <v>326271.41100000002</v>
      </c>
      <c r="G13" s="132">
        <v>0</v>
      </c>
      <c r="H13" s="132">
        <v>0</v>
      </c>
      <c r="I13" s="132">
        <v>5627</v>
      </c>
      <c r="J13" s="132">
        <v>326271.41100000002</v>
      </c>
      <c r="K13" s="132">
        <v>0</v>
      </c>
      <c r="L13" s="132">
        <v>0</v>
      </c>
      <c r="M13" s="132">
        <v>0</v>
      </c>
      <c r="N13" s="132">
        <v>0</v>
      </c>
      <c r="O13" s="132">
        <v>1</v>
      </c>
      <c r="P13" s="132">
        <v>3240</v>
      </c>
      <c r="Q13" s="143">
        <v>1.0001777145903679</v>
      </c>
      <c r="R13" s="133">
        <v>99.982231698649599</v>
      </c>
      <c r="S13" s="133">
        <v>0</v>
      </c>
      <c r="T13" s="134">
        <v>1.7768301350390904E-2</v>
      </c>
      <c r="AA13" s="129">
        <f t="shared" si="1"/>
        <v>9</v>
      </c>
      <c r="AB13" s="149" t="s">
        <v>180</v>
      </c>
      <c r="AC13" s="148">
        <v>2</v>
      </c>
      <c r="AD13" s="148">
        <v>15150</v>
      </c>
      <c r="AE13" s="132">
        <v>839</v>
      </c>
      <c r="AF13" s="132">
        <v>350675.91700000002</v>
      </c>
      <c r="AG13" s="132">
        <v>0</v>
      </c>
      <c r="AH13" s="132">
        <v>0</v>
      </c>
      <c r="AI13" s="132">
        <v>839</v>
      </c>
      <c r="AJ13" s="132">
        <v>350675.91700000002</v>
      </c>
      <c r="AK13" s="132">
        <v>0</v>
      </c>
      <c r="AL13" s="132">
        <v>0</v>
      </c>
      <c r="AM13" s="132">
        <v>0</v>
      </c>
      <c r="AN13" s="132">
        <v>0</v>
      </c>
      <c r="AO13" s="132">
        <v>2</v>
      </c>
      <c r="AP13" s="132">
        <v>15150</v>
      </c>
      <c r="AQ13" s="143">
        <v>1.0023837902264601</v>
      </c>
      <c r="AR13" s="133">
        <v>99.76218787158146</v>
      </c>
      <c r="AS13" s="133">
        <v>0</v>
      </c>
      <c r="AT13" s="134">
        <v>0.23781212841854932</v>
      </c>
    </row>
    <row r="14" spans="1:46" ht="15.5" x14ac:dyDescent="0.35">
      <c r="A14" s="129">
        <f t="shared" si="0"/>
        <v>10</v>
      </c>
      <c r="B14" s="149" t="s">
        <v>132</v>
      </c>
      <c r="C14" s="148">
        <v>527</v>
      </c>
      <c r="D14" s="148">
        <v>1231479.817</v>
      </c>
      <c r="E14" s="132">
        <v>5</v>
      </c>
      <c r="F14" s="132">
        <v>990</v>
      </c>
      <c r="G14" s="132">
        <v>0</v>
      </c>
      <c r="H14" s="132">
        <v>0</v>
      </c>
      <c r="I14" s="132">
        <v>16</v>
      </c>
      <c r="J14" s="132">
        <v>17299.650000000001</v>
      </c>
      <c r="K14" s="132">
        <v>0</v>
      </c>
      <c r="L14" s="132">
        <v>0</v>
      </c>
      <c r="M14" s="132">
        <v>0</v>
      </c>
      <c r="N14" s="132">
        <v>0</v>
      </c>
      <c r="O14" s="132">
        <v>516</v>
      </c>
      <c r="P14" s="132">
        <v>1215170.1669999999</v>
      </c>
      <c r="Q14" s="143">
        <v>33.25</v>
      </c>
      <c r="R14" s="133">
        <v>3.007518796992481</v>
      </c>
      <c r="S14" s="133">
        <v>0</v>
      </c>
      <c r="T14" s="134">
        <v>96.992481203007515</v>
      </c>
      <c r="AA14" s="129">
        <f t="shared" si="1"/>
        <v>10</v>
      </c>
      <c r="AB14" s="149" t="s">
        <v>132</v>
      </c>
      <c r="AC14" s="148">
        <v>512</v>
      </c>
      <c r="AD14" s="148">
        <v>1215228.058</v>
      </c>
      <c r="AE14" s="132">
        <v>16</v>
      </c>
      <c r="AF14" s="132">
        <v>44918.55</v>
      </c>
      <c r="AG14" s="132">
        <v>0</v>
      </c>
      <c r="AH14" s="132">
        <v>0</v>
      </c>
      <c r="AI14" s="132">
        <v>21</v>
      </c>
      <c r="AJ14" s="132">
        <v>153824.978</v>
      </c>
      <c r="AK14" s="132">
        <v>0</v>
      </c>
      <c r="AL14" s="132">
        <v>0</v>
      </c>
      <c r="AM14" s="132">
        <v>0</v>
      </c>
      <c r="AN14" s="132">
        <v>0</v>
      </c>
      <c r="AO14" s="132">
        <v>507</v>
      </c>
      <c r="AP14" s="132">
        <v>1106321.6299999999</v>
      </c>
      <c r="AQ14" s="143">
        <v>25.142857142857142</v>
      </c>
      <c r="AR14" s="133">
        <v>3.9772727272727271</v>
      </c>
      <c r="AS14" s="133">
        <v>0</v>
      </c>
      <c r="AT14" s="134">
        <v>96.022727272727266</v>
      </c>
    </row>
    <row r="15" spans="1:46" ht="15.5" x14ac:dyDescent="0.35">
      <c r="A15" s="129">
        <f t="shared" si="0"/>
        <v>11</v>
      </c>
      <c r="B15" s="149" t="s">
        <v>181</v>
      </c>
      <c r="C15" s="148">
        <v>2607</v>
      </c>
      <c r="D15" s="148">
        <v>547979.13100000005</v>
      </c>
      <c r="E15" s="132">
        <v>7116</v>
      </c>
      <c r="F15" s="132">
        <v>861001.21799999999</v>
      </c>
      <c r="G15" s="132">
        <v>0</v>
      </c>
      <c r="H15" s="132">
        <v>0</v>
      </c>
      <c r="I15" s="132">
        <v>7244</v>
      </c>
      <c r="J15" s="132">
        <v>859416.21299999999</v>
      </c>
      <c r="K15" s="132">
        <v>0</v>
      </c>
      <c r="L15" s="132">
        <v>0</v>
      </c>
      <c r="M15" s="132">
        <v>0</v>
      </c>
      <c r="N15" s="132">
        <v>0</v>
      </c>
      <c r="O15" s="132">
        <v>2479</v>
      </c>
      <c r="P15" s="132">
        <v>549564.13600000006</v>
      </c>
      <c r="Q15" s="143">
        <v>1.3422142462727775</v>
      </c>
      <c r="R15" s="133">
        <v>74.503753985395448</v>
      </c>
      <c r="S15" s="133">
        <v>0</v>
      </c>
      <c r="T15" s="134">
        <v>25.496246014604544</v>
      </c>
      <c r="AA15" s="129">
        <f t="shared" si="1"/>
        <v>11</v>
      </c>
      <c r="AB15" s="149" t="s">
        <v>181</v>
      </c>
      <c r="AC15" s="148">
        <v>2448</v>
      </c>
      <c r="AD15" s="148">
        <v>520913.86300000001</v>
      </c>
      <c r="AE15" s="132">
        <v>7627</v>
      </c>
      <c r="AF15" s="132">
        <v>1019084.465</v>
      </c>
      <c r="AG15" s="132">
        <v>0</v>
      </c>
      <c r="AH15" s="132">
        <v>0</v>
      </c>
      <c r="AI15" s="132">
        <v>7525</v>
      </c>
      <c r="AJ15" s="132">
        <v>1000351.426</v>
      </c>
      <c r="AK15" s="132">
        <v>0</v>
      </c>
      <c r="AL15" s="132">
        <v>0</v>
      </c>
      <c r="AM15" s="132">
        <v>0</v>
      </c>
      <c r="AN15" s="132">
        <v>0</v>
      </c>
      <c r="AO15" s="132">
        <v>2550</v>
      </c>
      <c r="AP15" s="132">
        <v>539646.902</v>
      </c>
      <c r="AQ15" s="143">
        <v>1.3388704318936877</v>
      </c>
      <c r="AR15" s="133">
        <v>74.689826302729529</v>
      </c>
      <c r="AS15" s="133">
        <v>0</v>
      </c>
      <c r="AT15" s="134">
        <v>25.310173697270471</v>
      </c>
    </row>
    <row r="16" spans="1:46" ht="15.5" x14ac:dyDescent="0.35">
      <c r="A16" s="129">
        <f t="shared" si="0"/>
        <v>12</v>
      </c>
      <c r="B16" s="149" t="s">
        <v>138</v>
      </c>
      <c r="C16" s="148">
        <v>2896</v>
      </c>
      <c r="D16" s="148">
        <v>1023649.233</v>
      </c>
      <c r="E16" s="132">
        <v>4245</v>
      </c>
      <c r="F16" s="132">
        <v>1083820.2560000001</v>
      </c>
      <c r="G16" s="132">
        <v>198</v>
      </c>
      <c r="H16" s="132">
        <v>4296.8270000000002</v>
      </c>
      <c r="I16" s="132">
        <v>4910</v>
      </c>
      <c r="J16" s="132">
        <v>1057277.5490000001</v>
      </c>
      <c r="K16" s="132">
        <v>0</v>
      </c>
      <c r="L16" s="132">
        <v>0</v>
      </c>
      <c r="M16" s="132">
        <v>0</v>
      </c>
      <c r="N16" s="132">
        <v>0</v>
      </c>
      <c r="O16" s="132">
        <v>2231</v>
      </c>
      <c r="P16" s="132">
        <v>1054488.767</v>
      </c>
      <c r="Q16" s="143">
        <v>1.4543788187372708</v>
      </c>
      <c r="R16" s="133">
        <v>68.757877048032483</v>
      </c>
      <c r="S16" s="133">
        <v>0</v>
      </c>
      <c r="T16" s="134">
        <v>31.242122951967509</v>
      </c>
      <c r="AA16" s="129">
        <f t="shared" si="1"/>
        <v>12</v>
      </c>
      <c r="AB16" s="149" t="s">
        <v>138</v>
      </c>
      <c r="AC16" s="148">
        <v>2177</v>
      </c>
      <c r="AD16" s="148">
        <v>1058141.5009999999</v>
      </c>
      <c r="AE16" s="132">
        <v>4324</v>
      </c>
      <c r="AF16" s="132">
        <v>1481605.4650000001</v>
      </c>
      <c r="AG16" s="132">
        <v>8</v>
      </c>
      <c r="AH16" s="132">
        <v>-145.69200000000001</v>
      </c>
      <c r="AI16" s="132">
        <v>4239</v>
      </c>
      <c r="AJ16" s="132">
        <v>1481953.754</v>
      </c>
      <c r="AK16" s="132">
        <v>0</v>
      </c>
      <c r="AL16" s="132">
        <v>0</v>
      </c>
      <c r="AM16" s="132">
        <v>66</v>
      </c>
      <c r="AN16" s="132">
        <v>950.12400000000002</v>
      </c>
      <c r="AO16" s="132">
        <v>2196</v>
      </c>
      <c r="AP16" s="132">
        <v>1056697.3959999999</v>
      </c>
      <c r="AQ16" s="143">
        <v>1.5336164189667374</v>
      </c>
      <c r="AR16" s="133">
        <v>65.205353022611902</v>
      </c>
      <c r="AS16" s="133">
        <v>0</v>
      </c>
      <c r="AT16" s="134">
        <v>33.779418550992155</v>
      </c>
    </row>
    <row r="17" spans="1:46" ht="15.5" x14ac:dyDescent="0.35">
      <c r="A17" s="129">
        <f t="shared" si="0"/>
        <v>13</v>
      </c>
      <c r="B17" s="149" t="s">
        <v>140</v>
      </c>
      <c r="C17" s="148">
        <v>446</v>
      </c>
      <c r="D17" s="148">
        <v>186175.114</v>
      </c>
      <c r="E17" s="132">
        <v>634</v>
      </c>
      <c r="F17" s="132">
        <v>101498.79300000001</v>
      </c>
      <c r="G17" s="132">
        <v>0</v>
      </c>
      <c r="H17" s="132">
        <v>0</v>
      </c>
      <c r="I17" s="132">
        <v>710</v>
      </c>
      <c r="J17" s="132">
        <v>172392.94200000001</v>
      </c>
      <c r="K17" s="132">
        <v>4</v>
      </c>
      <c r="L17" s="132">
        <v>4038.4270000000001</v>
      </c>
      <c r="M17" s="132">
        <v>0</v>
      </c>
      <c r="N17" s="132">
        <v>0</v>
      </c>
      <c r="O17" s="132">
        <v>366</v>
      </c>
      <c r="P17" s="132">
        <v>111242.538</v>
      </c>
      <c r="Q17" s="143">
        <v>1.5211267605633803</v>
      </c>
      <c r="R17" s="133">
        <v>65.740740740740748</v>
      </c>
      <c r="S17" s="133">
        <v>0.37037037037037041</v>
      </c>
      <c r="T17" s="134">
        <v>33.888888888888893</v>
      </c>
      <c r="AA17" s="129">
        <f t="shared" si="1"/>
        <v>13</v>
      </c>
      <c r="AB17" s="149" t="s">
        <v>140</v>
      </c>
      <c r="AC17" s="148">
        <v>468</v>
      </c>
      <c r="AD17" s="148">
        <v>169818.96</v>
      </c>
      <c r="AE17" s="132">
        <v>835</v>
      </c>
      <c r="AF17" s="132">
        <v>489416.63799999998</v>
      </c>
      <c r="AG17" s="132">
        <v>0</v>
      </c>
      <c r="AH17" s="132">
        <v>0</v>
      </c>
      <c r="AI17" s="132">
        <v>835</v>
      </c>
      <c r="AJ17" s="132">
        <v>459657.658</v>
      </c>
      <c r="AK17" s="132">
        <v>0</v>
      </c>
      <c r="AL17" s="132">
        <v>0</v>
      </c>
      <c r="AM17" s="132">
        <v>24</v>
      </c>
      <c r="AN17" s="132">
        <v>4874.223</v>
      </c>
      <c r="AO17" s="132">
        <v>444</v>
      </c>
      <c r="AP17" s="132">
        <v>194703.71799999999</v>
      </c>
      <c r="AQ17" s="143">
        <v>1.5604790419161676</v>
      </c>
      <c r="AR17" s="133">
        <v>64.082885648503449</v>
      </c>
      <c r="AS17" s="133">
        <v>0</v>
      </c>
      <c r="AT17" s="134">
        <v>34.075211051419799</v>
      </c>
    </row>
    <row r="18" spans="1:46" ht="15.5" x14ac:dyDescent="0.35">
      <c r="A18" s="129">
        <f t="shared" si="0"/>
        <v>14</v>
      </c>
      <c r="B18" s="149" t="s">
        <v>182</v>
      </c>
      <c r="C18" s="148">
        <v>17</v>
      </c>
      <c r="D18" s="148">
        <v>8807.5079999999998</v>
      </c>
      <c r="E18" s="132">
        <v>3</v>
      </c>
      <c r="F18" s="132">
        <v>2658.4789999999998</v>
      </c>
      <c r="G18" s="132">
        <v>0</v>
      </c>
      <c r="H18" s="132">
        <v>0</v>
      </c>
      <c r="I18" s="132">
        <v>1</v>
      </c>
      <c r="J18" s="132">
        <v>71.519000000000005</v>
      </c>
      <c r="K18" s="132">
        <v>0</v>
      </c>
      <c r="L18" s="132">
        <v>0</v>
      </c>
      <c r="M18" s="132">
        <v>0</v>
      </c>
      <c r="N18" s="132">
        <v>0</v>
      </c>
      <c r="O18" s="132">
        <v>19</v>
      </c>
      <c r="P18" s="132">
        <v>11394.468000000001</v>
      </c>
      <c r="Q18" s="143">
        <v>20</v>
      </c>
      <c r="R18" s="133">
        <v>5</v>
      </c>
      <c r="S18" s="133">
        <v>0</v>
      </c>
      <c r="T18" s="134">
        <v>95</v>
      </c>
      <c r="AA18" s="129">
        <f t="shared" si="1"/>
        <v>14</v>
      </c>
      <c r="AB18" s="149" t="s">
        <v>182</v>
      </c>
      <c r="AC18" s="148">
        <v>19</v>
      </c>
      <c r="AD18" s="148">
        <v>12680.453</v>
      </c>
      <c r="AE18" s="132">
        <v>6</v>
      </c>
      <c r="AF18" s="132">
        <v>6026.7370000000001</v>
      </c>
      <c r="AG18" s="132">
        <v>0</v>
      </c>
      <c r="AH18" s="132">
        <v>0</v>
      </c>
      <c r="AI18" s="132">
        <v>4</v>
      </c>
      <c r="AJ18" s="132">
        <v>4742.9629999999997</v>
      </c>
      <c r="AK18" s="132">
        <v>0</v>
      </c>
      <c r="AL18" s="132">
        <v>0</v>
      </c>
      <c r="AM18" s="132">
        <v>0</v>
      </c>
      <c r="AN18" s="132">
        <v>0</v>
      </c>
      <c r="AO18" s="132">
        <v>21</v>
      </c>
      <c r="AP18" s="132">
        <v>13964.227000000001</v>
      </c>
      <c r="AQ18" s="143">
        <v>6.25</v>
      </c>
      <c r="AR18" s="133">
        <v>16</v>
      </c>
      <c r="AS18" s="133">
        <v>0</v>
      </c>
      <c r="AT18" s="134">
        <v>84</v>
      </c>
    </row>
    <row r="19" spans="1:46" ht="15.5" x14ac:dyDescent="0.35">
      <c r="A19" s="129">
        <f t="shared" si="0"/>
        <v>15</v>
      </c>
      <c r="B19" s="149" t="s">
        <v>183</v>
      </c>
      <c r="C19" s="148">
        <v>556</v>
      </c>
      <c r="D19" s="148">
        <v>256092.851</v>
      </c>
      <c r="E19" s="132">
        <v>292</v>
      </c>
      <c r="F19" s="132">
        <v>64249.769</v>
      </c>
      <c r="G19" s="132">
        <v>0</v>
      </c>
      <c r="H19" s="132">
        <v>0</v>
      </c>
      <c r="I19" s="132">
        <v>95</v>
      </c>
      <c r="J19" s="132">
        <v>27054.231</v>
      </c>
      <c r="K19" s="132">
        <v>0</v>
      </c>
      <c r="L19" s="132">
        <v>0</v>
      </c>
      <c r="M19" s="132">
        <v>0</v>
      </c>
      <c r="N19" s="132">
        <v>0</v>
      </c>
      <c r="O19" s="132">
        <v>753</v>
      </c>
      <c r="P19" s="132">
        <v>293288.38900000002</v>
      </c>
      <c r="Q19" s="143">
        <v>8.9263157894736835</v>
      </c>
      <c r="R19" s="133">
        <v>11.202830188679245</v>
      </c>
      <c r="S19" s="133">
        <v>0</v>
      </c>
      <c r="T19" s="134">
        <v>88.797169811320757</v>
      </c>
      <c r="AA19" s="129">
        <f t="shared" si="1"/>
        <v>15</v>
      </c>
      <c r="AB19" s="149" t="s">
        <v>183</v>
      </c>
      <c r="AC19" s="148">
        <v>747</v>
      </c>
      <c r="AD19" s="148">
        <v>306402.77100000001</v>
      </c>
      <c r="AE19" s="132">
        <v>254</v>
      </c>
      <c r="AF19" s="132">
        <v>78768.77</v>
      </c>
      <c r="AG19" s="132">
        <v>0</v>
      </c>
      <c r="AH19" s="132">
        <v>0</v>
      </c>
      <c r="AI19" s="132">
        <v>167</v>
      </c>
      <c r="AJ19" s="132">
        <v>41472.07</v>
      </c>
      <c r="AK19" s="132">
        <v>1</v>
      </c>
      <c r="AL19" s="132">
        <v>36.536999999999999</v>
      </c>
      <c r="AM19" s="132">
        <v>0</v>
      </c>
      <c r="AN19" s="132">
        <v>0</v>
      </c>
      <c r="AO19" s="132">
        <v>833</v>
      </c>
      <c r="AP19" s="132">
        <v>343662.93400000001</v>
      </c>
      <c r="AQ19" s="143">
        <v>5.9940119760479043</v>
      </c>
      <c r="AR19" s="133">
        <v>16.683316683316683</v>
      </c>
      <c r="AS19" s="133">
        <v>9.9900099900099903E-2</v>
      </c>
      <c r="AT19" s="134">
        <v>83.216783216783213</v>
      </c>
    </row>
    <row r="20" spans="1:46" ht="15.5" x14ac:dyDescent="0.35">
      <c r="A20" s="129">
        <f t="shared" si="0"/>
        <v>16</v>
      </c>
      <c r="B20" s="149" t="s">
        <v>184</v>
      </c>
      <c r="C20" s="148">
        <v>4816</v>
      </c>
      <c r="D20" s="148">
        <v>478588.55</v>
      </c>
      <c r="E20" s="132">
        <v>576</v>
      </c>
      <c r="F20" s="132">
        <v>161989.84099999999</v>
      </c>
      <c r="G20" s="132">
        <v>0</v>
      </c>
      <c r="H20" s="132">
        <v>0</v>
      </c>
      <c r="I20" s="132">
        <v>602</v>
      </c>
      <c r="J20" s="132">
        <v>204597.85399999999</v>
      </c>
      <c r="K20" s="132">
        <v>0</v>
      </c>
      <c r="L20" s="132">
        <v>0</v>
      </c>
      <c r="M20" s="132">
        <v>0</v>
      </c>
      <c r="N20" s="132">
        <v>0</v>
      </c>
      <c r="O20" s="132">
        <v>4790</v>
      </c>
      <c r="P20" s="132">
        <v>435980.53700000001</v>
      </c>
      <c r="Q20" s="143">
        <v>8.956810631229235</v>
      </c>
      <c r="R20" s="133">
        <v>11.164688427299703</v>
      </c>
      <c r="S20" s="133">
        <v>0</v>
      </c>
      <c r="T20" s="134">
        <v>88.835311572700292</v>
      </c>
      <c r="AA20" s="129">
        <f t="shared" si="1"/>
        <v>16</v>
      </c>
      <c r="AB20" s="149" t="s">
        <v>184</v>
      </c>
      <c r="AC20" s="148">
        <v>4915</v>
      </c>
      <c r="AD20" s="148">
        <v>433647.071</v>
      </c>
      <c r="AE20" s="132">
        <v>542</v>
      </c>
      <c r="AF20" s="132">
        <v>199120.31899999999</v>
      </c>
      <c r="AG20" s="132">
        <v>0</v>
      </c>
      <c r="AH20" s="132">
        <v>0</v>
      </c>
      <c r="AI20" s="132">
        <v>440</v>
      </c>
      <c r="AJ20" s="132">
        <v>245846.024</v>
      </c>
      <c r="AK20" s="132">
        <v>0</v>
      </c>
      <c r="AL20" s="132">
        <v>0</v>
      </c>
      <c r="AM20" s="132">
        <v>0</v>
      </c>
      <c r="AN20" s="132">
        <v>0</v>
      </c>
      <c r="AO20" s="132">
        <v>5017</v>
      </c>
      <c r="AP20" s="132">
        <v>386921.36599999998</v>
      </c>
      <c r="AQ20" s="143">
        <v>12.402272727272727</v>
      </c>
      <c r="AR20" s="133">
        <v>8.0630382994319216</v>
      </c>
      <c r="AS20" s="133">
        <v>0</v>
      </c>
      <c r="AT20" s="134">
        <v>91.936961700568077</v>
      </c>
    </row>
    <row r="21" spans="1:46" ht="15.5" x14ac:dyDescent="0.35">
      <c r="A21" s="129">
        <f t="shared" si="0"/>
        <v>17</v>
      </c>
      <c r="B21" s="149" t="s">
        <v>185</v>
      </c>
      <c r="C21" s="148">
        <v>1348</v>
      </c>
      <c r="D21" s="148">
        <v>343506.57400000002</v>
      </c>
      <c r="E21" s="132">
        <v>2813</v>
      </c>
      <c r="F21" s="132">
        <v>175779.01</v>
      </c>
      <c r="G21" s="132">
        <v>0</v>
      </c>
      <c r="H21" s="132">
        <v>0</v>
      </c>
      <c r="I21" s="132">
        <v>2663</v>
      </c>
      <c r="J21" s="132">
        <v>188501.50599999999</v>
      </c>
      <c r="K21" s="132">
        <v>0</v>
      </c>
      <c r="L21" s="132">
        <v>0</v>
      </c>
      <c r="M21" s="132">
        <v>0</v>
      </c>
      <c r="N21" s="132">
        <v>0</v>
      </c>
      <c r="O21" s="132">
        <v>1498</v>
      </c>
      <c r="P21" s="132">
        <v>330784.07799999998</v>
      </c>
      <c r="Q21" s="143">
        <v>1.5625234697709349</v>
      </c>
      <c r="R21" s="133">
        <v>63.999038692621966</v>
      </c>
      <c r="S21" s="133">
        <v>0</v>
      </c>
      <c r="T21" s="134">
        <v>36.000961307378034</v>
      </c>
      <c r="AA21" s="129">
        <f t="shared" si="1"/>
        <v>17</v>
      </c>
      <c r="AB21" s="149" t="s">
        <v>185</v>
      </c>
      <c r="AC21" s="148">
        <v>1363</v>
      </c>
      <c r="AD21" s="148">
        <v>334676.071</v>
      </c>
      <c r="AE21" s="132">
        <v>2799</v>
      </c>
      <c r="AF21" s="132">
        <v>266146.51</v>
      </c>
      <c r="AG21" s="132">
        <v>0</v>
      </c>
      <c r="AH21" s="132">
        <v>-14412.578</v>
      </c>
      <c r="AI21" s="132">
        <v>2678</v>
      </c>
      <c r="AJ21" s="132">
        <v>269347.84100000001</v>
      </c>
      <c r="AK21" s="132">
        <v>0</v>
      </c>
      <c r="AL21" s="132">
        <v>0</v>
      </c>
      <c r="AM21" s="132">
        <v>0</v>
      </c>
      <c r="AN21" s="132">
        <v>0</v>
      </c>
      <c r="AO21" s="132">
        <v>1484</v>
      </c>
      <c r="AP21" s="132">
        <v>317062.16200000001</v>
      </c>
      <c r="AQ21" s="143">
        <v>1.5541448842419716</v>
      </c>
      <c r="AR21" s="133">
        <v>64.344065353195575</v>
      </c>
      <c r="AS21" s="133">
        <v>0</v>
      </c>
      <c r="AT21" s="134">
        <v>35.655934646804418</v>
      </c>
    </row>
    <row r="22" spans="1:46" ht="15.5" x14ac:dyDescent="0.35">
      <c r="A22" s="129">
        <f t="shared" si="0"/>
        <v>18</v>
      </c>
      <c r="B22" s="149" t="s">
        <v>186</v>
      </c>
      <c r="C22" s="148">
        <v>1356</v>
      </c>
      <c r="D22" s="148">
        <v>300893.34299999999</v>
      </c>
      <c r="E22" s="132">
        <v>393</v>
      </c>
      <c r="F22" s="132">
        <v>126023.761</v>
      </c>
      <c r="G22" s="132">
        <v>0</v>
      </c>
      <c r="H22" s="132">
        <v>0</v>
      </c>
      <c r="I22" s="132">
        <v>405</v>
      </c>
      <c r="J22" s="132">
        <v>123409.573</v>
      </c>
      <c r="K22" s="132">
        <v>0</v>
      </c>
      <c r="L22" s="132">
        <v>0</v>
      </c>
      <c r="M22" s="132">
        <v>31</v>
      </c>
      <c r="N22" s="132">
        <v>2171.3200000000002</v>
      </c>
      <c r="O22" s="132">
        <v>1313</v>
      </c>
      <c r="P22" s="132">
        <v>301336.21100000001</v>
      </c>
      <c r="Q22" s="143">
        <v>4.3185185185185189</v>
      </c>
      <c r="R22" s="133">
        <v>23.156089193825043</v>
      </c>
      <c r="S22" s="133">
        <v>0</v>
      </c>
      <c r="T22" s="134">
        <v>75.071469411092053</v>
      </c>
      <c r="AA22" s="129">
        <f t="shared" si="1"/>
        <v>18</v>
      </c>
      <c r="AB22" s="149" t="s">
        <v>186</v>
      </c>
      <c r="AC22" s="148">
        <v>1285</v>
      </c>
      <c r="AD22" s="148">
        <v>277347.02899999998</v>
      </c>
      <c r="AE22" s="132">
        <v>397</v>
      </c>
      <c r="AF22" s="132">
        <v>213089.965</v>
      </c>
      <c r="AG22" s="132">
        <v>0</v>
      </c>
      <c r="AH22" s="132">
        <v>0</v>
      </c>
      <c r="AI22" s="132">
        <v>374</v>
      </c>
      <c r="AJ22" s="132">
        <v>129338.848</v>
      </c>
      <c r="AK22" s="132">
        <v>0</v>
      </c>
      <c r="AL22" s="132">
        <v>0</v>
      </c>
      <c r="AM22" s="132">
        <v>25</v>
      </c>
      <c r="AN22" s="132">
        <v>3635.0940000000001</v>
      </c>
      <c r="AO22" s="132">
        <v>1283</v>
      </c>
      <c r="AP22" s="132">
        <v>357463.05200000003</v>
      </c>
      <c r="AQ22" s="143">
        <v>4.4973262032085559</v>
      </c>
      <c r="AR22" s="133">
        <v>22.235434007134362</v>
      </c>
      <c r="AS22" s="133">
        <v>0</v>
      </c>
      <c r="AT22" s="134">
        <v>76.278240190249704</v>
      </c>
    </row>
    <row r="23" spans="1:46" ht="15.5" x14ac:dyDescent="0.35">
      <c r="A23" s="129">
        <f t="shared" si="0"/>
        <v>19</v>
      </c>
      <c r="B23" s="149" t="s">
        <v>187</v>
      </c>
      <c r="C23" s="148">
        <v>284</v>
      </c>
      <c r="D23" s="148">
        <v>409214.63199999998</v>
      </c>
      <c r="E23" s="132">
        <v>847</v>
      </c>
      <c r="F23" s="132">
        <v>298237.39</v>
      </c>
      <c r="G23" s="132">
        <v>0</v>
      </c>
      <c r="H23" s="132">
        <v>0</v>
      </c>
      <c r="I23" s="132">
        <v>835</v>
      </c>
      <c r="J23" s="132">
        <v>254921.89199999999</v>
      </c>
      <c r="K23" s="132">
        <v>0</v>
      </c>
      <c r="L23" s="132">
        <v>0</v>
      </c>
      <c r="M23" s="132">
        <v>0</v>
      </c>
      <c r="N23" s="132">
        <v>0</v>
      </c>
      <c r="O23" s="132">
        <v>296</v>
      </c>
      <c r="P23" s="132">
        <v>452530.13</v>
      </c>
      <c r="Q23" s="143">
        <v>1.3544910179640719</v>
      </c>
      <c r="R23" s="133">
        <v>73.828470380194517</v>
      </c>
      <c r="S23" s="133">
        <v>0</v>
      </c>
      <c r="T23" s="134">
        <v>26.171529619805483</v>
      </c>
      <c r="AA23" s="129">
        <f t="shared" si="1"/>
        <v>19</v>
      </c>
      <c r="AB23" s="149" t="s">
        <v>187</v>
      </c>
      <c r="AC23" s="148">
        <v>306</v>
      </c>
      <c r="AD23" s="148">
        <v>417587.42800000001</v>
      </c>
      <c r="AE23" s="132">
        <v>699</v>
      </c>
      <c r="AF23" s="132">
        <v>191859.92800000001</v>
      </c>
      <c r="AG23" s="132">
        <v>0</v>
      </c>
      <c r="AH23" s="132">
        <v>0</v>
      </c>
      <c r="AI23" s="132">
        <v>680</v>
      </c>
      <c r="AJ23" s="132">
        <v>200065.75099999999</v>
      </c>
      <c r="AK23" s="132">
        <v>0</v>
      </c>
      <c r="AL23" s="132">
        <v>0</v>
      </c>
      <c r="AM23" s="132">
        <v>0</v>
      </c>
      <c r="AN23" s="132">
        <v>0</v>
      </c>
      <c r="AO23" s="132">
        <v>325</v>
      </c>
      <c r="AP23" s="132">
        <v>409381.60499999998</v>
      </c>
      <c r="AQ23" s="143">
        <v>1.4779411764705883</v>
      </c>
      <c r="AR23" s="133">
        <v>67.661691542288565</v>
      </c>
      <c r="AS23" s="133">
        <v>0</v>
      </c>
      <c r="AT23" s="134">
        <v>32.338308457711449</v>
      </c>
    </row>
    <row r="24" spans="1:46" ht="15.5" x14ac:dyDescent="0.35">
      <c r="A24" s="129">
        <f t="shared" si="0"/>
        <v>20</v>
      </c>
      <c r="B24" s="149" t="s">
        <v>188</v>
      </c>
      <c r="C24" s="148">
        <v>8372</v>
      </c>
      <c r="D24" s="148">
        <v>1351180.361</v>
      </c>
      <c r="E24" s="132">
        <v>1542</v>
      </c>
      <c r="F24" s="132">
        <v>191723.58300000001</v>
      </c>
      <c r="G24" s="132">
        <v>0</v>
      </c>
      <c r="H24" s="132">
        <v>0</v>
      </c>
      <c r="I24" s="132">
        <v>1663</v>
      </c>
      <c r="J24" s="132">
        <v>220390.766</v>
      </c>
      <c r="K24" s="132">
        <v>1</v>
      </c>
      <c r="L24" s="132">
        <v>0</v>
      </c>
      <c r="M24" s="132">
        <v>0</v>
      </c>
      <c r="N24" s="132">
        <v>0</v>
      </c>
      <c r="O24" s="132">
        <v>8250</v>
      </c>
      <c r="P24" s="132">
        <v>1322513.1769999999</v>
      </c>
      <c r="Q24" s="143">
        <v>5.9615153337342157</v>
      </c>
      <c r="R24" s="133">
        <v>16.774258624167842</v>
      </c>
      <c r="S24" s="133">
        <v>1.0086746015735325E-2</v>
      </c>
      <c r="T24" s="134">
        <v>83.215654629816413</v>
      </c>
      <c r="AA24" s="129">
        <f t="shared" si="1"/>
        <v>20</v>
      </c>
      <c r="AB24" s="149" t="s">
        <v>188</v>
      </c>
      <c r="AC24" s="148">
        <v>8205</v>
      </c>
      <c r="AD24" s="148">
        <v>1218483.416</v>
      </c>
      <c r="AE24" s="132">
        <v>1421</v>
      </c>
      <c r="AF24" s="132">
        <v>165828.601</v>
      </c>
      <c r="AG24" s="132">
        <v>0</v>
      </c>
      <c r="AH24" s="132">
        <v>0</v>
      </c>
      <c r="AI24" s="132">
        <v>1343</v>
      </c>
      <c r="AJ24" s="132">
        <v>197676.799</v>
      </c>
      <c r="AK24" s="132">
        <v>0</v>
      </c>
      <c r="AL24" s="132">
        <v>0</v>
      </c>
      <c r="AM24" s="132">
        <v>0</v>
      </c>
      <c r="AN24" s="132">
        <v>0</v>
      </c>
      <c r="AO24" s="132">
        <v>8283</v>
      </c>
      <c r="AP24" s="132">
        <v>1186635.2180000001</v>
      </c>
      <c r="AQ24" s="143">
        <v>7.1675353685778109</v>
      </c>
      <c r="AR24" s="133">
        <v>13.951797215873677</v>
      </c>
      <c r="AS24" s="133">
        <v>0</v>
      </c>
      <c r="AT24" s="134">
        <v>86.048202784126332</v>
      </c>
    </row>
    <row r="25" spans="1:46" ht="15.5" x14ac:dyDescent="0.35">
      <c r="A25" s="129">
        <f t="shared" si="0"/>
        <v>21</v>
      </c>
      <c r="B25" s="149" t="s">
        <v>189</v>
      </c>
      <c r="C25" s="148">
        <v>201</v>
      </c>
      <c r="D25" s="148">
        <v>8116.5510000000004</v>
      </c>
      <c r="E25" s="132">
        <v>745</v>
      </c>
      <c r="F25" s="132">
        <v>37999.093000000001</v>
      </c>
      <c r="G25" s="132">
        <v>0</v>
      </c>
      <c r="H25" s="132">
        <v>0</v>
      </c>
      <c r="I25" s="132">
        <v>740</v>
      </c>
      <c r="J25" s="132">
        <v>38017.271000000001</v>
      </c>
      <c r="K25" s="132">
        <v>0</v>
      </c>
      <c r="L25" s="132">
        <v>0</v>
      </c>
      <c r="M25" s="132">
        <v>0</v>
      </c>
      <c r="N25" s="132">
        <v>0</v>
      </c>
      <c r="O25" s="132">
        <v>206</v>
      </c>
      <c r="P25" s="132">
        <v>8098.3729999999996</v>
      </c>
      <c r="Q25" s="143">
        <v>1.2783783783783784</v>
      </c>
      <c r="R25" s="133">
        <v>78.224101479915433</v>
      </c>
      <c r="S25" s="133">
        <v>0</v>
      </c>
      <c r="T25" s="134">
        <v>21.775898520084567</v>
      </c>
      <c r="AA25" s="129">
        <f t="shared" si="1"/>
        <v>21</v>
      </c>
      <c r="AB25" s="149" t="s">
        <v>189</v>
      </c>
      <c r="AC25" s="148">
        <v>186</v>
      </c>
      <c r="AD25" s="148">
        <v>8245.7330000000002</v>
      </c>
      <c r="AE25" s="132">
        <v>623</v>
      </c>
      <c r="AF25" s="132">
        <v>55904.387999999999</v>
      </c>
      <c r="AG25" s="132">
        <v>0</v>
      </c>
      <c r="AH25" s="132">
        <v>0</v>
      </c>
      <c r="AI25" s="132">
        <v>617</v>
      </c>
      <c r="AJ25" s="132">
        <v>55492.332999999999</v>
      </c>
      <c r="AK25" s="132">
        <v>0</v>
      </c>
      <c r="AL25" s="132">
        <v>0</v>
      </c>
      <c r="AM25" s="132">
        <v>0</v>
      </c>
      <c r="AN25" s="132">
        <v>0</v>
      </c>
      <c r="AO25" s="132">
        <v>192</v>
      </c>
      <c r="AP25" s="132">
        <v>8657.7880000000005</v>
      </c>
      <c r="AQ25" s="143">
        <v>1.3111831442463533</v>
      </c>
      <c r="AR25" s="133">
        <v>76.266996291718172</v>
      </c>
      <c r="AS25" s="133">
        <v>0</v>
      </c>
      <c r="AT25" s="134">
        <v>23.733003708281831</v>
      </c>
    </row>
    <row r="26" spans="1:46" ht="15.5" x14ac:dyDescent="0.35">
      <c r="A26" s="129">
        <f t="shared" si="0"/>
        <v>22</v>
      </c>
      <c r="B26" s="149" t="s">
        <v>190</v>
      </c>
      <c r="C26" s="148">
        <v>2682</v>
      </c>
      <c r="D26" s="148">
        <v>609798.85400000005</v>
      </c>
      <c r="E26" s="132">
        <v>1246</v>
      </c>
      <c r="F26" s="132">
        <v>239855.60500000001</v>
      </c>
      <c r="G26" s="132">
        <v>0</v>
      </c>
      <c r="H26" s="132">
        <v>0</v>
      </c>
      <c r="I26" s="132">
        <v>1253</v>
      </c>
      <c r="J26" s="132">
        <v>242928.49600000001</v>
      </c>
      <c r="K26" s="132">
        <v>6</v>
      </c>
      <c r="L26" s="132">
        <v>512.16399999999999</v>
      </c>
      <c r="M26" s="132">
        <v>79</v>
      </c>
      <c r="N26" s="132">
        <v>6363.1</v>
      </c>
      <c r="O26" s="132">
        <v>2590</v>
      </c>
      <c r="P26" s="132">
        <v>599850.69999999995</v>
      </c>
      <c r="Q26" s="143">
        <v>3.1348762968874699</v>
      </c>
      <c r="R26" s="133">
        <v>31.89918533604888</v>
      </c>
      <c r="S26" s="133">
        <v>0.15274949083503053</v>
      </c>
      <c r="T26" s="134">
        <v>65.936863543788178</v>
      </c>
      <c r="AA26" s="129">
        <f t="shared" si="1"/>
        <v>22</v>
      </c>
      <c r="AB26" s="149" t="s">
        <v>190</v>
      </c>
      <c r="AC26" s="148">
        <v>2658</v>
      </c>
      <c r="AD26" s="148">
        <v>587247.13300000003</v>
      </c>
      <c r="AE26" s="132">
        <v>1333</v>
      </c>
      <c r="AF26" s="132">
        <v>348019.79599999997</v>
      </c>
      <c r="AG26" s="132">
        <v>0</v>
      </c>
      <c r="AH26" s="132">
        <v>265.75700000000001</v>
      </c>
      <c r="AI26" s="132">
        <v>1314</v>
      </c>
      <c r="AJ26" s="132">
        <v>319027.78100000002</v>
      </c>
      <c r="AK26" s="132">
        <v>2</v>
      </c>
      <c r="AL26" s="132">
        <v>2285.3040000000001</v>
      </c>
      <c r="AM26" s="132">
        <v>45</v>
      </c>
      <c r="AN26" s="132">
        <v>11918.369000000001</v>
      </c>
      <c r="AO26" s="132">
        <v>2630</v>
      </c>
      <c r="AP26" s="132">
        <v>602301.23300000001</v>
      </c>
      <c r="AQ26" s="143">
        <v>3.0372907153729072</v>
      </c>
      <c r="AR26" s="133">
        <v>32.924079178150841</v>
      </c>
      <c r="AS26" s="133">
        <v>5.0112753695815589E-2</v>
      </c>
      <c r="AT26" s="134">
        <v>65.898271109997495</v>
      </c>
    </row>
    <row r="27" spans="1:46" ht="15.5" x14ac:dyDescent="0.35">
      <c r="A27" s="129">
        <f t="shared" si="0"/>
        <v>23</v>
      </c>
      <c r="B27" s="149" t="s">
        <v>191</v>
      </c>
      <c r="C27" s="148">
        <v>0</v>
      </c>
      <c r="D27" s="148">
        <v>0</v>
      </c>
      <c r="E27" s="132">
        <v>0</v>
      </c>
      <c r="F27" s="132">
        <v>0</v>
      </c>
      <c r="G27" s="132">
        <v>0</v>
      </c>
      <c r="H27" s="132">
        <v>0</v>
      </c>
      <c r="I27" s="132">
        <v>0</v>
      </c>
      <c r="J27" s="132">
        <v>0</v>
      </c>
      <c r="K27" s="132">
        <v>0</v>
      </c>
      <c r="L27" s="132">
        <v>0</v>
      </c>
      <c r="M27" s="132">
        <v>0</v>
      </c>
      <c r="N27" s="132">
        <v>0</v>
      </c>
      <c r="O27" s="132">
        <v>0</v>
      </c>
      <c r="P27" s="132">
        <v>0</v>
      </c>
      <c r="Q27" s="143">
        <v>0</v>
      </c>
      <c r="R27" s="133">
        <v>0</v>
      </c>
      <c r="S27" s="133">
        <v>0</v>
      </c>
      <c r="T27" s="134">
        <v>0</v>
      </c>
      <c r="AA27" s="129">
        <f t="shared" si="1"/>
        <v>23</v>
      </c>
      <c r="AB27" s="149" t="s">
        <v>191</v>
      </c>
      <c r="AC27" s="148">
        <v>0</v>
      </c>
      <c r="AD27" s="148">
        <v>0</v>
      </c>
      <c r="AE27" s="132">
        <v>0</v>
      </c>
      <c r="AF27" s="132">
        <v>0</v>
      </c>
      <c r="AG27" s="132">
        <v>0</v>
      </c>
      <c r="AH27" s="132">
        <v>0</v>
      </c>
      <c r="AI27" s="132">
        <v>0</v>
      </c>
      <c r="AJ27" s="132">
        <v>0</v>
      </c>
      <c r="AK27" s="132">
        <v>0</v>
      </c>
      <c r="AL27" s="132">
        <v>0</v>
      </c>
      <c r="AM27" s="132">
        <v>0</v>
      </c>
      <c r="AN27" s="132">
        <v>0</v>
      </c>
      <c r="AO27" s="132">
        <v>0</v>
      </c>
      <c r="AP27" s="132">
        <v>0</v>
      </c>
      <c r="AQ27" s="143">
        <v>0</v>
      </c>
      <c r="AR27" s="133">
        <v>0</v>
      </c>
      <c r="AS27" s="133">
        <v>0</v>
      </c>
      <c r="AT27" s="134">
        <v>0</v>
      </c>
    </row>
    <row r="28" spans="1:46" ht="15.5" x14ac:dyDescent="0.35">
      <c r="A28" s="129">
        <f t="shared" si="0"/>
        <v>24</v>
      </c>
      <c r="B28" s="149" t="s">
        <v>192</v>
      </c>
      <c r="C28" s="148">
        <v>94</v>
      </c>
      <c r="D28" s="148">
        <v>281235.125</v>
      </c>
      <c r="E28" s="132">
        <v>491</v>
      </c>
      <c r="F28" s="132">
        <v>76005.917000000001</v>
      </c>
      <c r="G28" s="132">
        <v>2</v>
      </c>
      <c r="H28" s="132">
        <v>-568.33000000000004</v>
      </c>
      <c r="I28" s="132">
        <v>493</v>
      </c>
      <c r="J28" s="132">
        <v>78493.72</v>
      </c>
      <c r="K28" s="132">
        <v>0</v>
      </c>
      <c r="L28" s="132">
        <v>0</v>
      </c>
      <c r="M28" s="132">
        <v>0</v>
      </c>
      <c r="N28" s="132">
        <v>0</v>
      </c>
      <c r="O28" s="132">
        <v>92</v>
      </c>
      <c r="P28" s="132">
        <v>278178.99200000003</v>
      </c>
      <c r="Q28" s="143">
        <v>1.1866125760649087</v>
      </c>
      <c r="R28" s="133">
        <v>84.273504273504273</v>
      </c>
      <c r="S28" s="133">
        <v>0</v>
      </c>
      <c r="T28" s="134">
        <v>15.726495726495726</v>
      </c>
      <c r="AA28" s="129">
        <f t="shared" si="1"/>
        <v>24</v>
      </c>
      <c r="AB28" s="149" t="s">
        <v>192</v>
      </c>
      <c r="AC28" s="148">
        <v>91</v>
      </c>
      <c r="AD28" s="148">
        <v>274576.98499999999</v>
      </c>
      <c r="AE28" s="132">
        <v>418</v>
      </c>
      <c r="AF28" s="132">
        <v>72271.725000000006</v>
      </c>
      <c r="AG28" s="132">
        <v>2</v>
      </c>
      <c r="AH28" s="132">
        <v>-3722.1109999999999</v>
      </c>
      <c r="AI28" s="132">
        <v>418</v>
      </c>
      <c r="AJ28" s="132">
        <v>73178.25</v>
      </c>
      <c r="AK28" s="132">
        <v>0</v>
      </c>
      <c r="AL28" s="132">
        <v>0</v>
      </c>
      <c r="AM28" s="132">
        <v>0</v>
      </c>
      <c r="AN28" s="132">
        <v>0</v>
      </c>
      <c r="AO28" s="132">
        <v>91</v>
      </c>
      <c r="AP28" s="132">
        <v>269948.34899999999</v>
      </c>
      <c r="AQ28" s="143">
        <v>1.2177033492822966</v>
      </c>
      <c r="AR28" s="133">
        <v>82.121807465618858</v>
      </c>
      <c r="AS28" s="133">
        <v>0</v>
      </c>
      <c r="AT28" s="134">
        <v>17.878192534381139</v>
      </c>
    </row>
    <row r="29" spans="1:46" ht="15.5" x14ac:dyDescent="0.35">
      <c r="A29" s="129">
        <f t="shared" si="0"/>
        <v>25</v>
      </c>
      <c r="B29" s="149" t="s">
        <v>154</v>
      </c>
      <c r="C29" s="148">
        <v>37</v>
      </c>
      <c r="D29" s="148">
        <v>152598.05499999999</v>
      </c>
      <c r="E29" s="132">
        <v>29</v>
      </c>
      <c r="F29" s="132">
        <v>68929.118000000002</v>
      </c>
      <c r="G29" s="132">
        <v>0</v>
      </c>
      <c r="H29" s="132">
        <v>0</v>
      </c>
      <c r="I29" s="132">
        <v>15</v>
      </c>
      <c r="J29" s="132">
        <v>4015.87</v>
      </c>
      <c r="K29" s="132">
        <v>0</v>
      </c>
      <c r="L29" s="132">
        <v>0</v>
      </c>
      <c r="M29" s="132">
        <v>0</v>
      </c>
      <c r="N29" s="132">
        <v>0</v>
      </c>
      <c r="O29" s="132">
        <v>51</v>
      </c>
      <c r="P29" s="132">
        <v>217511.30300000001</v>
      </c>
      <c r="Q29" s="143">
        <v>4.4000000000000004</v>
      </c>
      <c r="R29" s="133">
        <v>22.727272727272727</v>
      </c>
      <c r="S29" s="133">
        <v>0</v>
      </c>
      <c r="T29" s="134">
        <v>77.272727272727266</v>
      </c>
      <c r="AA29" s="129">
        <f t="shared" si="1"/>
        <v>25</v>
      </c>
      <c r="AB29" s="149" t="s">
        <v>154</v>
      </c>
      <c r="AC29" s="148">
        <v>49</v>
      </c>
      <c r="AD29" s="148">
        <v>214294.217</v>
      </c>
      <c r="AE29" s="132">
        <v>10</v>
      </c>
      <c r="AF29" s="132">
        <v>1375.837</v>
      </c>
      <c r="AG29" s="132">
        <v>0</v>
      </c>
      <c r="AH29" s="132">
        <v>0</v>
      </c>
      <c r="AI29" s="132">
        <v>19</v>
      </c>
      <c r="AJ29" s="132">
        <v>5705.5280000000002</v>
      </c>
      <c r="AK29" s="132">
        <v>0</v>
      </c>
      <c r="AL29" s="132">
        <v>0</v>
      </c>
      <c r="AM29" s="132">
        <v>0</v>
      </c>
      <c r="AN29" s="132">
        <v>0</v>
      </c>
      <c r="AO29" s="132">
        <v>40</v>
      </c>
      <c r="AP29" s="132">
        <v>209964.52600000001</v>
      </c>
      <c r="AQ29" s="143">
        <v>3.1052631578947367</v>
      </c>
      <c r="AR29" s="133">
        <v>32.20338983050847</v>
      </c>
      <c r="AS29" s="133">
        <v>0</v>
      </c>
      <c r="AT29" s="134">
        <v>67.796610169491515</v>
      </c>
    </row>
    <row r="30" spans="1:46" ht="16" thickBot="1" x14ac:dyDescent="0.4">
      <c r="A30" s="135"/>
      <c r="B30" s="136" t="s">
        <v>12</v>
      </c>
      <c r="C30" s="136">
        <v>34271</v>
      </c>
      <c r="D30" s="144">
        <v>9799763.0470000003</v>
      </c>
      <c r="E30" s="144">
        <v>39071</v>
      </c>
      <c r="F30" s="144">
        <v>6003973.0760000004</v>
      </c>
      <c r="G30" s="144">
        <v>567</v>
      </c>
      <c r="H30" s="144">
        <v>66780.994999999995</v>
      </c>
      <c r="I30" s="144">
        <v>39090</v>
      </c>
      <c r="J30" s="144">
        <v>5977268.578999999</v>
      </c>
      <c r="K30" s="144">
        <v>16</v>
      </c>
      <c r="L30" s="144">
        <v>5305.2849999999999</v>
      </c>
      <c r="M30" s="144">
        <v>150</v>
      </c>
      <c r="N30" s="144">
        <v>8046.3810000000012</v>
      </c>
      <c r="O30" s="144">
        <v>34086</v>
      </c>
      <c r="P30" s="144">
        <v>9879896.8729999997</v>
      </c>
      <c r="Q30" s="138">
        <v>1.8762343310309542</v>
      </c>
      <c r="R30" s="139">
        <v>53.29824657085981</v>
      </c>
      <c r="S30" s="150">
        <v>2.1815603610482397E-2</v>
      </c>
      <c r="T30" s="140">
        <v>46.475416541681433</v>
      </c>
      <c r="AA30" s="135"/>
      <c r="AB30" s="136" t="s">
        <v>12</v>
      </c>
      <c r="AC30" s="136">
        <v>33903</v>
      </c>
      <c r="AD30" s="144">
        <v>9612466.6099999975</v>
      </c>
      <c r="AE30" s="144">
        <v>34316</v>
      </c>
      <c r="AF30" s="144">
        <v>7196282.6679999996</v>
      </c>
      <c r="AG30" s="144">
        <v>392</v>
      </c>
      <c r="AH30" s="144">
        <v>37215.229999999996</v>
      </c>
      <c r="AI30" s="144">
        <v>33221</v>
      </c>
      <c r="AJ30" s="144">
        <v>7074530.1620000014</v>
      </c>
      <c r="AK30" s="144">
        <v>51</v>
      </c>
      <c r="AL30" s="144">
        <v>18128.891</v>
      </c>
      <c r="AM30" s="144">
        <v>194</v>
      </c>
      <c r="AN30" s="144">
        <v>30881.305999999997</v>
      </c>
      <c r="AO30" s="144">
        <v>34753</v>
      </c>
      <c r="AP30" s="144">
        <v>9722424.1510000005</v>
      </c>
      <c r="AQ30" s="138">
        <v>2.0534902621835585</v>
      </c>
      <c r="AR30" s="139">
        <v>48.69757692138554</v>
      </c>
      <c r="AS30" s="150">
        <v>7.4759231299198162E-2</v>
      </c>
      <c r="AT30" s="140">
        <v>50.943285594922237</v>
      </c>
    </row>
    <row r="31" spans="1:46" ht="7.5" customHeight="1" x14ac:dyDescent="0.35"/>
    <row r="32" spans="1:46" ht="7.5" customHeight="1" x14ac:dyDescent="0.35"/>
    <row r="33" spans="1:20" ht="7.5" customHeight="1" x14ac:dyDescent="0.35"/>
    <row r="34" spans="1:20" ht="7.5" customHeight="1" x14ac:dyDescent="0.35"/>
    <row r="35" spans="1:20" ht="7.5" customHeight="1" x14ac:dyDescent="0.35"/>
    <row r="36" spans="1:20" ht="7.5" customHeight="1" x14ac:dyDescent="0.35"/>
    <row r="37" spans="1:20" ht="7.5" customHeight="1" x14ac:dyDescent="0.35"/>
    <row r="38" spans="1:20" ht="7.5" customHeight="1" x14ac:dyDescent="0.35"/>
    <row r="39" spans="1:20" ht="7.5" customHeight="1" x14ac:dyDescent="0.35"/>
    <row r="40" spans="1:20" ht="7.5" customHeight="1" thickBot="1" x14ac:dyDescent="0.4"/>
    <row r="41" spans="1:20" ht="16" thickBot="1" x14ac:dyDescent="0.4">
      <c r="A41" s="200" t="s">
        <v>194</v>
      </c>
      <c r="B41" s="201"/>
      <c r="C41" s="201"/>
      <c r="D41" s="201"/>
      <c r="E41" s="201"/>
      <c r="F41" s="201"/>
      <c r="G41" s="201"/>
      <c r="H41" s="201"/>
      <c r="I41" s="201"/>
      <c r="J41" s="201"/>
      <c r="K41" s="201"/>
      <c r="L41" s="201"/>
      <c r="M41" s="201"/>
      <c r="N41" s="201"/>
      <c r="O41" s="201"/>
      <c r="P41" s="201"/>
      <c r="Q41" s="201"/>
      <c r="R41" s="201"/>
      <c r="S41" s="201"/>
      <c r="T41" s="202"/>
    </row>
    <row r="42" spans="1:20" ht="93" x14ac:dyDescent="0.35">
      <c r="A42" s="120" t="s">
        <v>7</v>
      </c>
      <c r="B42" s="121" t="s">
        <v>8</v>
      </c>
      <c r="C42" s="173" t="s">
        <v>106</v>
      </c>
      <c r="D42" s="173"/>
      <c r="E42" s="173" t="s">
        <v>107</v>
      </c>
      <c r="F42" s="173"/>
      <c r="G42" s="173" t="s">
        <v>108</v>
      </c>
      <c r="H42" s="173"/>
      <c r="I42" s="203" t="s">
        <v>169</v>
      </c>
      <c r="J42" s="203"/>
      <c r="K42" s="173" t="s">
        <v>170</v>
      </c>
      <c r="L42" s="173"/>
      <c r="M42" s="173" t="s">
        <v>111</v>
      </c>
      <c r="N42" s="173"/>
      <c r="O42" s="173" t="s">
        <v>112</v>
      </c>
      <c r="P42" s="173"/>
      <c r="Q42" s="122" t="s">
        <v>113</v>
      </c>
      <c r="R42" s="122" t="s">
        <v>114</v>
      </c>
      <c r="S42" s="122" t="s">
        <v>171</v>
      </c>
      <c r="T42" s="141" t="s">
        <v>172</v>
      </c>
    </row>
    <row r="43" spans="1:20" ht="46.5" x14ac:dyDescent="0.35">
      <c r="A43" s="145"/>
      <c r="B43" s="146"/>
      <c r="C43" s="125" t="s">
        <v>74</v>
      </c>
      <c r="D43" s="125" t="s">
        <v>117</v>
      </c>
      <c r="E43" s="125" t="s">
        <v>74</v>
      </c>
      <c r="F43" s="125" t="s">
        <v>117</v>
      </c>
      <c r="G43" s="125" t="s">
        <v>74</v>
      </c>
      <c r="H43" s="125" t="s">
        <v>117</v>
      </c>
      <c r="I43" s="125" t="s">
        <v>74</v>
      </c>
      <c r="J43" s="125" t="s">
        <v>117</v>
      </c>
      <c r="K43" s="125" t="s">
        <v>74</v>
      </c>
      <c r="L43" s="125" t="s">
        <v>117</v>
      </c>
      <c r="M43" s="125" t="s">
        <v>74</v>
      </c>
      <c r="N43" s="125" t="s">
        <v>117</v>
      </c>
      <c r="O43" s="125" t="s">
        <v>74</v>
      </c>
      <c r="P43" s="126" t="s">
        <v>117</v>
      </c>
      <c r="Q43" s="126" t="s">
        <v>118</v>
      </c>
      <c r="R43" s="127" t="s">
        <v>119</v>
      </c>
      <c r="S43" s="127" t="s">
        <v>119</v>
      </c>
      <c r="T43" s="142" t="s">
        <v>119</v>
      </c>
    </row>
    <row r="44" spans="1:20" ht="15.5" x14ac:dyDescent="0.35">
      <c r="A44" s="129">
        <v>1</v>
      </c>
      <c r="B44" s="147" t="s">
        <v>173</v>
      </c>
      <c r="C44" s="148">
        <v>756</v>
      </c>
      <c r="D44" s="148">
        <v>410932.43599999999</v>
      </c>
      <c r="E44" s="132">
        <v>663</v>
      </c>
      <c r="F44" s="132">
        <v>207837.69399999999</v>
      </c>
      <c r="G44" s="132">
        <v>0</v>
      </c>
      <c r="H44" s="132">
        <v>0</v>
      </c>
      <c r="I44" s="132">
        <v>631</v>
      </c>
      <c r="J44" s="132">
        <v>291698.77600000001</v>
      </c>
      <c r="K44" s="132">
        <v>0</v>
      </c>
      <c r="L44" s="132">
        <v>0</v>
      </c>
      <c r="M44" s="132">
        <v>16</v>
      </c>
      <c r="N44" s="132">
        <v>-5326.2030000000004</v>
      </c>
      <c r="O44" s="132">
        <v>772</v>
      </c>
      <c r="P44" s="132">
        <v>332397.55800000002</v>
      </c>
      <c r="Q44" s="143">
        <v>2.248811410459588</v>
      </c>
      <c r="R44" s="133">
        <v>44.467935165609582</v>
      </c>
      <c r="S44" s="133">
        <v>0</v>
      </c>
      <c r="T44" s="134">
        <v>54.404510218463706</v>
      </c>
    </row>
    <row r="45" spans="1:20" ht="15.5" x14ac:dyDescent="0.35">
      <c r="A45" s="129">
        <f t="shared" ref="A45:A68" si="2">A44+1</f>
        <v>2</v>
      </c>
      <c r="B45" s="147" t="s">
        <v>174</v>
      </c>
      <c r="C45" s="148">
        <v>763</v>
      </c>
      <c r="D45" s="148">
        <v>504571.57199999999</v>
      </c>
      <c r="E45" s="132">
        <v>507</v>
      </c>
      <c r="F45" s="132">
        <v>158971.644</v>
      </c>
      <c r="G45" s="132">
        <v>0</v>
      </c>
      <c r="H45" s="132">
        <v>520.33100000000002</v>
      </c>
      <c r="I45" s="132">
        <v>394</v>
      </c>
      <c r="J45" s="132">
        <v>99741.796000000002</v>
      </c>
      <c r="K45" s="132">
        <v>0</v>
      </c>
      <c r="L45" s="132">
        <v>0</v>
      </c>
      <c r="M45" s="132">
        <v>78</v>
      </c>
      <c r="N45" s="132">
        <v>26888.123</v>
      </c>
      <c r="O45" s="132">
        <v>798</v>
      </c>
      <c r="P45" s="132">
        <v>537433.62800000003</v>
      </c>
      <c r="Q45" s="143">
        <v>3.2233502538071064</v>
      </c>
      <c r="R45" s="133">
        <v>31.023622047244093</v>
      </c>
      <c r="S45" s="133">
        <v>0</v>
      </c>
      <c r="T45" s="134">
        <v>62.834645669291334</v>
      </c>
    </row>
    <row r="46" spans="1:20" ht="15.5" x14ac:dyDescent="0.35">
      <c r="A46" s="129">
        <f t="shared" si="2"/>
        <v>3</v>
      </c>
      <c r="B46" s="149" t="s">
        <v>175</v>
      </c>
      <c r="C46" s="148">
        <v>4713</v>
      </c>
      <c r="D46" s="148">
        <v>964911.978</v>
      </c>
      <c r="E46" s="132">
        <v>10830</v>
      </c>
      <c r="F46" s="132">
        <v>1748081.946</v>
      </c>
      <c r="G46" s="132">
        <v>0</v>
      </c>
      <c r="H46" s="132">
        <v>0</v>
      </c>
      <c r="I46" s="132">
        <v>10803</v>
      </c>
      <c r="J46" s="132">
        <v>1791194.5660000001</v>
      </c>
      <c r="K46" s="132">
        <v>0</v>
      </c>
      <c r="L46" s="132">
        <v>0</v>
      </c>
      <c r="M46" s="132">
        <v>0</v>
      </c>
      <c r="N46" s="132">
        <v>0</v>
      </c>
      <c r="O46" s="132">
        <v>4740</v>
      </c>
      <c r="P46" s="132">
        <v>921799.35800000001</v>
      </c>
      <c r="Q46" s="143">
        <v>1.4387670091641211</v>
      </c>
      <c r="R46" s="133">
        <v>69.503956765103254</v>
      </c>
      <c r="S46" s="133">
        <v>0</v>
      </c>
      <c r="T46" s="134">
        <v>30.496043234896735</v>
      </c>
    </row>
    <row r="47" spans="1:20" ht="15.5" x14ac:dyDescent="0.35">
      <c r="A47" s="129">
        <f t="shared" si="2"/>
        <v>4</v>
      </c>
      <c r="B47" s="149" t="s">
        <v>176</v>
      </c>
      <c r="C47" s="148">
        <v>37</v>
      </c>
      <c r="D47" s="148">
        <v>16818.597000000002</v>
      </c>
      <c r="E47" s="132">
        <v>147</v>
      </c>
      <c r="F47" s="132">
        <v>45039.192999999999</v>
      </c>
      <c r="G47" s="132">
        <v>0</v>
      </c>
      <c r="H47" s="132">
        <v>0</v>
      </c>
      <c r="I47" s="132">
        <v>157</v>
      </c>
      <c r="J47" s="132">
        <v>35387.243000000002</v>
      </c>
      <c r="K47" s="132">
        <v>2</v>
      </c>
      <c r="L47" s="132">
        <v>10881.2</v>
      </c>
      <c r="M47" s="132">
        <v>21</v>
      </c>
      <c r="N47" s="132">
        <v>11845.034</v>
      </c>
      <c r="O47" s="132">
        <v>4</v>
      </c>
      <c r="P47" s="132">
        <v>3744.3130000000001</v>
      </c>
      <c r="Q47" s="143">
        <v>1.1719745222929936</v>
      </c>
      <c r="R47" s="133">
        <v>85.326086956521735</v>
      </c>
      <c r="S47" s="133">
        <v>1.0869565217391304</v>
      </c>
      <c r="T47" s="134">
        <v>2.1739130434782608</v>
      </c>
    </row>
    <row r="48" spans="1:20" ht="15.5" x14ac:dyDescent="0.35">
      <c r="A48" s="129">
        <f t="shared" si="2"/>
        <v>5</v>
      </c>
      <c r="B48" s="149" t="s">
        <v>177</v>
      </c>
      <c r="C48" s="148">
        <v>12</v>
      </c>
      <c r="D48" s="148">
        <v>4547.6319999999996</v>
      </c>
      <c r="E48" s="132">
        <v>536</v>
      </c>
      <c r="F48" s="132">
        <v>64950.813999999998</v>
      </c>
      <c r="G48" s="132">
        <v>0</v>
      </c>
      <c r="H48" s="132">
        <v>0</v>
      </c>
      <c r="I48" s="132">
        <v>543</v>
      </c>
      <c r="J48" s="132">
        <v>69053.820000000007</v>
      </c>
      <c r="K48" s="132">
        <v>0</v>
      </c>
      <c r="L48" s="132">
        <v>0</v>
      </c>
      <c r="M48" s="132">
        <v>0</v>
      </c>
      <c r="N48" s="132">
        <v>0</v>
      </c>
      <c r="O48" s="132">
        <v>5</v>
      </c>
      <c r="P48" s="132">
        <v>444.62700000000001</v>
      </c>
      <c r="Q48" s="143">
        <v>1.0092081031307552</v>
      </c>
      <c r="R48" s="133">
        <v>99.087591240875923</v>
      </c>
      <c r="S48" s="133">
        <v>0</v>
      </c>
      <c r="T48" s="134">
        <v>0.91240875912408748</v>
      </c>
    </row>
    <row r="49" spans="1:20" ht="15.5" x14ac:dyDescent="0.35">
      <c r="A49" s="129">
        <f t="shared" si="2"/>
        <v>6</v>
      </c>
      <c r="B49" s="149" t="s">
        <v>178</v>
      </c>
      <c r="C49" s="148">
        <v>1693</v>
      </c>
      <c r="D49" s="148">
        <v>501163.41700000002</v>
      </c>
      <c r="E49" s="132">
        <v>574</v>
      </c>
      <c r="F49" s="132">
        <v>210296.995</v>
      </c>
      <c r="G49" s="132">
        <v>619</v>
      </c>
      <c r="H49" s="132">
        <v>55270.788999999997</v>
      </c>
      <c r="I49" s="132">
        <v>711</v>
      </c>
      <c r="J49" s="132">
        <v>280821.07500000001</v>
      </c>
      <c r="K49" s="132">
        <v>6</v>
      </c>
      <c r="L49" s="132">
        <v>514.23</v>
      </c>
      <c r="M49" s="132">
        <v>0</v>
      </c>
      <c r="N49" s="132">
        <v>0</v>
      </c>
      <c r="O49" s="132">
        <v>1550</v>
      </c>
      <c r="P49" s="132">
        <v>485395.89600000001</v>
      </c>
      <c r="Q49" s="143">
        <v>3.1884669479606189</v>
      </c>
      <c r="R49" s="133">
        <v>31.363034847816497</v>
      </c>
      <c r="S49" s="133">
        <v>0.26466696074106749</v>
      </c>
      <c r="T49" s="134">
        <v>68.372298191442439</v>
      </c>
    </row>
    <row r="50" spans="1:20" ht="15.5" x14ac:dyDescent="0.35">
      <c r="A50" s="129">
        <f t="shared" si="2"/>
        <v>7</v>
      </c>
      <c r="B50" s="149" t="s">
        <v>127</v>
      </c>
      <c r="C50" s="148">
        <v>522</v>
      </c>
      <c r="D50" s="148">
        <v>210928.291</v>
      </c>
      <c r="E50" s="132">
        <v>111</v>
      </c>
      <c r="F50" s="132">
        <v>11388.357</v>
      </c>
      <c r="G50" s="132">
        <v>0</v>
      </c>
      <c r="H50" s="132">
        <v>0</v>
      </c>
      <c r="I50" s="132">
        <v>96</v>
      </c>
      <c r="J50" s="132">
        <v>6033.9790000000003</v>
      </c>
      <c r="K50" s="132">
        <v>2</v>
      </c>
      <c r="L50" s="132">
        <v>109.755</v>
      </c>
      <c r="M50" s="132">
        <v>0</v>
      </c>
      <c r="N50" s="132">
        <v>0</v>
      </c>
      <c r="O50" s="132">
        <v>535</v>
      </c>
      <c r="P50" s="132">
        <v>216172.91399999999</v>
      </c>
      <c r="Q50" s="143">
        <v>6.59375</v>
      </c>
      <c r="R50" s="133">
        <v>15.165876777251185</v>
      </c>
      <c r="S50" s="133">
        <v>0.31595576619273302</v>
      </c>
      <c r="T50" s="134">
        <v>84.518167456556085</v>
      </c>
    </row>
    <row r="51" spans="1:20" ht="15.5" x14ac:dyDescent="0.35">
      <c r="A51" s="129">
        <f t="shared" si="2"/>
        <v>8</v>
      </c>
      <c r="B51" s="149" t="s">
        <v>179</v>
      </c>
      <c r="C51" s="148">
        <v>139</v>
      </c>
      <c r="D51" s="148">
        <v>80850.983999999997</v>
      </c>
      <c r="E51" s="132">
        <v>60</v>
      </c>
      <c r="F51" s="132">
        <v>44746.707000000002</v>
      </c>
      <c r="G51" s="132">
        <v>0</v>
      </c>
      <c r="H51" s="132">
        <v>0</v>
      </c>
      <c r="I51" s="132">
        <v>45</v>
      </c>
      <c r="J51" s="132">
        <v>20129.772000000001</v>
      </c>
      <c r="K51" s="132">
        <v>85</v>
      </c>
      <c r="L51" s="132">
        <v>54802.292000000001</v>
      </c>
      <c r="M51" s="132">
        <v>1</v>
      </c>
      <c r="N51" s="132">
        <v>28</v>
      </c>
      <c r="O51" s="132">
        <v>68</v>
      </c>
      <c r="P51" s="132">
        <v>50637.627</v>
      </c>
      <c r="Q51" s="143">
        <v>4.4222222222222225</v>
      </c>
      <c r="R51" s="133">
        <v>22.613065326633166</v>
      </c>
      <c r="S51" s="133">
        <v>42.713567839195981</v>
      </c>
      <c r="T51" s="134">
        <v>34.170854271356781</v>
      </c>
    </row>
    <row r="52" spans="1:20" ht="15.5" x14ac:dyDescent="0.35">
      <c r="A52" s="129">
        <f t="shared" si="2"/>
        <v>9</v>
      </c>
      <c r="B52" s="149" t="s">
        <v>180</v>
      </c>
      <c r="C52" s="148">
        <v>1</v>
      </c>
      <c r="D52" s="148">
        <v>3240</v>
      </c>
      <c r="E52" s="132">
        <v>414</v>
      </c>
      <c r="F52" s="132">
        <v>360523.29100000003</v>
      </c>
      <c r="G52" s="132">
        <v>0</v>
      </c>
      <c r="H52" s="132">
        <v>0</v>
      </c>
      <c r="I52" s="132">
        <v>413</v>
      </c>
      <c r="J52" s="132">
        <v>348613.29100000003</v>
      </c>
      <c r="K52" s="132">
        <v>0</v>
      </c>
      <c r="L52" s="132">
        <v>0</v>
      </c>
      <c r="M52" s="132">
        <v>0</v>
      </c>
      <c r="N52" s="132">
        <v>0</v>
      </c>
      <c r="O52" s="132">
        <v>2</v>
      </c>
      <c r="P52" s="132">
        <v>15150</v>
      </c>
      <c r="Q52" s="143">
        <v>1.0048426150121066</v>
      </c>
      <c r="R52" s="133">
        <v>99.518072289156621</v>
      </c>
      <c r="S52" s="133">
        <v>0</v>
      </c>
      <c r="T52" s="134">
        <v>0.48192771084337355</v>
      </c>
    </row>
    <row r="53" spans="1:20" ht="15.5" x14ac:dyDescent="0.35">
      <c r="A53" s="129">
        <f t="shared" si="2"/>
        <v>10</v>
      </c>
      <c r="B53" s="149" t="s">
        <v>132</v>
      </c>
      <c r="C53" s="148">
        <v>516</v>
      </c>
      <c r="D53" s="148">
        <v>1215170.1669999999</v>
      </c>
      <c r="E53" s="132">
        <v>8</v>
      </c>
      <c r="F53" s="132">
        <v>38373.178999999996</v>
      </c>
      <c r="G53" s="132">
        <v>0</v>
      </c>
      <c r="H53" s="132">
        <v>0</v>
      </c>
      <c r="I53" s="132">
        <v>12</v>
      </c>
      <c r="J53" s="132">
        <v>38315.288</v>
      </c>
      <c r="K53" s="132">
        <v>0</v>
      </c>
      <c r="L53" s="132">
        <v>0</v>
      </c>
      <c r="M53" s="132">
        <v>0</v>
      </c>
      <c r="N53" s="132">
        <v>0</v>
      </c>
      <c r="O53" s="132">
        <v>512</v>
      </c>
      <c r="P53" s="132">
        <v>1215228.058</v>
      </c>
      <c r="Q53" s="143">
        <v>43.666666666666664</v>
      </c>
      <c r="R53" s="133">
        <v>2.2900763358778624</v>
      </c>
      <c r="S53" s="133">
        <v>0</v>
      </c>
      <c r="T53" s="134">
        <v>97.70992366412213</v>
      </c>
    </row>
    <row r="54" spans="1:20" ht="15.5" x14ac:dyDescent="0.35">
      <c r="A54" s="129">
        <f t="shared" si="2"/>
        <v>11</v>
      </c>
      <c r="B54" s="149" t="s">
        <v>181</v>
      </c>
      <c r="C54" s="148">
        <v>2479</v>
      </c>
      <c r="D54" s="148">
        <v>549564.13600000006</v>
      </c>
      <c r="E54" s="132">
        <v>7800</v>
      </c>
      <c r="F54" s="132">
        <v>1163155.659</v>
      </c>
      <c r="G54" s="132">
        <v>0</v>
      </c>
      <c r="H54" s="132">
        <v>0</v>
      </c>
      <c r="I54" s="132">
        <v>7826</v>
      </c>
      <c r="J54" s="132">
        <v>1190959.932</v>
      </c>
      <c r="K54" s="132">
        <v>0</v>
      </c>
      <c r="L54" s="132">
        <v>0</v>
      </c>
      <c r="M54" s="132">
        <v>5</v>
      </c>
      <c r="N54" s="132">
        <v>846</v>
      </c>
      <c r="O54" s="132">
        <v>2448</v>
      </c>
      <c r="P54" s="132">
        <v>520913.86300000001</v>
      </c>
      <c r="Q54" s="143">
        <v>1.3134423715819066</v>
      </c>
      <c r="R54" s="133">
        <v>76.135810876544411</v>
      </c>
      <c r="S54" s="133">
        <v>0</v>
      </c>
      <c r="T54" s="134">
        <v>23.815546259363749</v>
      </c>
    </row>
    <row r="55" spans="1:20" ht="15.5" x14ac:dyDescent="0.35">
      <c r="A55" s="129">
        <f t="shared" si="2"/>
        <v>12</v>
      </c>
      <c r="B55" s="149" t="s">
        <v>138</v>
      </c>
      <c r="C55" s="148">
        <v>2231</v>
      </c>
      <c r="D55" s="148">
        <v>1054488.767</v>
      </c>
      <c r="E55" s="132">
        <v>4425</v>
      </c>
      <c r="F55" s="132">
        <v>1109198.023</v>
      </c>
      <c r="G55" s="132">
        <v>4</v>
      </c>
      <c r="H55" s="132">
        <v>-784.654</v>
      </c>
      <c r="I55" s="132">
        <v>4345</v>
      </c>
      <c r="J55" s="132">
        <v>1080930.827</v>
      </c>
      <c r="K55" s="132">
        <v>10</v>
      </c>
      <c r="L55" s="132">
        <v>8632.6029999999992</v>
      </c>
      <c r="M55" s="132">
        <v>124</v>
      </c>
      <c r="N55" s="132">
        <v>15197.204</v>
      </c>
      <c r="O55" s="132">
        <v>2177</v>
      </c>
      <c r="P55" s="132">
        <v>1058141.5020000001</v>
      </c>
      <c r="Q55" s="143">
        <v>1.5318757192174914</v>
      </c>
      <c r="R55" s="133">
        <v>65.279447115384613</v>
      </c>
      <c r="S55" s="133">
        <v>0.15024038461538464</v>
      </c>
      <c r="T55" s="134">
        <v>32.707331730769226</v>
      </c>
    </row>
    <row r="56" spans="1:20" ht="15.5" x14ac:dyDescent="0.35">
      <c r="A56" s="129">
        <f t="shared" si="2"/>
        <v>13</v>
      </c>
      <c r="B56" s="149" t="s">
        <v>140</v>
      </c>
      <c r="C56" s="148">
        <v>366</v>
      </c>
      <c r="D56" s="148">
        <v>111242.538</v>
      </c>
      <c r="E56" s="132">
        <v>1033</v>
      </c>
      <c r="F56" s="132">
        <v>272348.18400000001</v>
      </c>
      <c r="G56" s="132">
        <v>0</v>
      </c>
      <c r="H56" s="132">
        <v>0</v>
      </c>
      <c r="I56" s="132">
        <v>915</v>
      </c>
      <c r="J56" s="132">
        <v>209966.014</v>
      </c>
      <c r="K56" s="132">
        <v>1</v>
      </c>
      <c r="L56" s="132">
        <v>229.916</v>
      </c>
      <c r="M56" s="132">
        <v>15</v>
      </c>
      <c r="N56" s="132">
        <v>3575.8310000000001</v>
      </c>
      <c r="O56" s="132">
        <v>468</v>
      </c>
      <c r="P56" s="132">
        <v>169818.96</v>
      </c>
      <c r="Q56" s="143">
        <v>1.5289617486338798</v>
      </c>
      <c r="R56" s="133">
        <v>65.40385989992852</v>
      </c>
      <c r="S56" s="133">
        <v>7.147962830593281E-2</v>
      </c>
      <c r="T56" s="134">
        <v>33.452466047176557</v>
      </c>
    </row>
    <row r="57" spans="1:20" ht="15.5" x14ac:dyDescent="0.35">
      <c r="A57" s="129">
        <f t="shared" si="2"/>
        <v>14</v>
      </c>
      <c r="B57" s="149" t="s">
        <v>182</v>
      </c>
      <c r="C57" s="148">
        <v>19</v>
      </c>
      <c r="D57" s="148">
        <v>11394.468000000001</v>
      </c>
      <c r="E57" s="132">
        <v>4</v>
      </c>
      <c r="F57" s="132">
        <v>4568.5290000000005</v>
      </c>
      <c r="G57" s="132">
        <v>0</v>
      </c>
      <c r="H57" s="132">
        <v>0</v>
      </c>
      <c r="I57" s="132">
        <v>4</v>
      </c>
      <c r="J57" s="132">
        <v>3282.5439999999999</v>
      </c>
      <c r="K57" s="132">
        <v>0</v>
      </c>
      <c r="L57" s="132">
        <v>0</v>
      </c>
      <c r="M57" s="132">
        <v>0</v>
      </c>
      <c r="N57" s="132">
        <v>0</v>
      </c>
      <c r="O57" s="132">
        <v>19</v>
      </c>
      <c r="P57" s="132">
        <v>12680.453</v>
      </c>
      <c r="Q57" s="143">
        <v>5.75</v>
      </c>
      <c r="R57" s="133">
        <v>17.391304347826086</v>
      </c>
      <c r="S57" s="133">
        <v>0</v>
      </c>
      <c r="T57" s="134">
        <v>82.608695652173907</v>
      </c>
    </row>
    <row r="58" spans="1:20" ht="15.5" x14ac:dyDescent="0.35">
      <c r="A58" s="129">
        <f t="shared" si="2"/>
        <v>15</v>
      </c>
      <c r="B58" s="149" t="s">
        <v>183</v>
      </c>
      <c r="C58" s="148">
        <v>753</v>
      </c>
      <c r="D58" s="148">
        <v>293288.38900000002</v>
      </c>
      <c r="E58" s="132">
        <v>204</v>
      </c>
      <c r="F58" s="132">
        <v>93905.868000000002</v>
      </c>
      <c r="G58" s="132">
        <v>0</v>
      </c>
      <c r="H58" s="132">
        <v>0</v>
      </c>
      <c r="I58" s="132">
        <v>210</v>
      </c>
      <c r="J58" s="132">
        <v>80791.486000000004</v>
      </c>
      <c r="K58" s="132">
        <v>0</v>
      </c>
      <c r="L58" s="132">
        <v>0</v>
      </c>
      <c r="M58" s="132">
        <v>0</v>
      </c>
      <c r="N58" s="132">
        <v>0</v>
      </c>
      <c r="O58" s="132">
        <v>747</v>
      </c>
      <c r="P58" s="132">
        <v>306402.77100000001</v>
      </c>
      <c r="Q58" s="143">
        <v>4.5571428571428569</v>
      </c>
      <c r="R58" s="133">
        <v>21.9435736677116</v>
      </c>
      <c r="S58" s="133">
        <v>0</v>
      </c>
      <c r="T58" s="134">
        <v>78.056426332288396</v>
      </c>
    </row>
    <row r="59" spans="1:20" ht="15.5" x14ac:dyDescent="0.35">
      <c r="A59" s="129">
        <f t="shared" si="2"/>
        <v>16</v>
      </c>
      <c r="B59" s="149" t="s">
        <v>184</v>
      </c>
      <c r="C59" s="148">
        <v>4790</v>
      </c>
      <c r="D59" s="148">
        <v>435980.53700000001</v>
      </c>
      <c r="E59" s="132">
        <v>534</v>
      </c>
      <c r="F59" s="132">
        <v>207797.03899999999</v>
      </c>
      <c r="G59" s="132">
        <v>0</v>
      </c>
      <c r="H59" s="132">
        <v>0</v>
      </c>
      <c r="I59" s="132">
        <v>409</v>
      </c>
      <c r="J59" s="132">
        <v>210130.505</v>
      </c>
      <c r="K59" s="132">
        <v>0</v>
      </c>
      <c r="L59" s="132">
        <v>0</v>
      </c>
      <c r="M59" s="132">
        <v>0</v>
      </c>
      <c r="N59" s="132">
        <v>0</v>
      </c>
      <c r="O59" s="132">
        <v>4915</v>
      </c>
      <c r="P59" s="132">
        <v>433647.071</v>
      </c>
      <c r="Q59" s="143">
        <v>13.017114914425427</v>
      </c>
      <c r="R59" s="133">
        <v>7.6821938392186331</v>
      </c>
      <c r="S59" s="133">
        <v>0</v>
      </c>
      <c r="T59" s="134">
        <v>92.317806160781373</v>
      </c>
    </row>
    <row r="60" spans="1:20" ht="15.5" x14ac:dyDescent="0.35">
      <c r="A60" s="129">
        <f t="shared" si="2"/>
        <v>17</v>
      </c>
      <c r="B60" s="149" t="s">
        <v>185</v>
      </c>
      <c r="C60" s="148">
        <v>1498</v>
      </c>
      <c r="D60" s="148">
        <v>330784.07799999998</v>
      </c>
      <c r="E60" s="132">
        <v>2817</v>
      </c>
      <c r="F60" s="132">
        <v>202096.136</v>
      </c>
      <c r="G60" s="132">
        <v>0</v>
      </c>
      <c r="H60" s="132">
        <v>-3628.9789999999998</v>
      </c>
      <c r="I60" s="132">
        <v>2952</v>
      </c>
      <c r="J60" s="132">
        <v>194575.16399999999</v>
      </c>
      <c r="K60" s="132">
        <v>0</v>
      </c>
      <c r="L60" s="132">
        <v>0</v>
      </c>
      <c r="M60" s="132">
        <v>0</v>
      </c>
      <c r="N60" s="132">
        <v>0</v>
      </c>
      <c r="O60" s="132">
        <v>1363</v>
      </c>
      <c r="P60" s="132">
        <v>334676.071</v>
      </c>
      <c r="Q60" s="143">
        <v>1.4617208672086721</v>
      </c>
      <c r="R60" s="133">
        <v>68.41251448435689</v>
      </c>
      <c r="S60" s="133">
        <v>0</v>
      </c>
      <c r="T60" s="134">
        <v>31.587485515643106</v>
      </c>
    </row>
    <row r="61" spans="1:20" ht="15.5" x14ac:dyDescent="0.35">
      <c r="A61" s="129">
        <f t="shared" si="2"/>
        <v>18</v>
      </c>
      <c r="B61" s="149" t="s">
        <v>186</v>
      </c>
      <c r="C61" s="148">
        <v>1313</v>
      </c>
      <c r="D61" s="148">
        <v>301336.21100000001</v>
      </c>
      <c r="E61" s="132">
        <v>493</v>
      </c>
      <c r="F61" s="132">
        <v>271173.10100000002</v>
      </c>
      <c r="G61" s="132">
        <v>1</v>
      </c>
      <c r="H61" s="132">
        <v>-200</v>
      </c>
      <c r="I61" s="132">
        <v>517</v>
      </c>
      <c r="J61" s="132">
        <v>291463.36499999999</v>
      </c>
      <c r="K61" s="132">
        <v>0</v>
      </c>
      <c r="L61" s="132">
        <v>0</v>
      </c>
      <c r="M61" s="132">
        <v>4</v>
      </c>
      <c r="N61" s="132">
        <v>3498.9169999999999</v>
      </c>
      <c r="O61" s="132">
        <v>1285</v>
      </c>
      <c r="P61" s="132">
        <v>277347.02899999998</v>
      </c>
      <c r="Q61" s="143">
        <v>3.4932301740812379</v>
      </c>
      <c r="R61" s="133">
        <v>28.626799557032118</v>
      </c>
      <c r="S61" s="133">
        <v>0</v>
      </c>
      <c r="T61" s="134">
        <v>71.151716500553704</v>
      </c>
    </row>
    <row r="62" spans="1:20" ht="15.5" x14ac:dyDescent="0.35">
      <c r="A62" s="129">
        <f t="shared" si="2"/>
        <v>19</v>
      </c>
      <c r="B62" s="149" t="s">
        <v>187</v>
      </c>
      <c r="C62" s="148">
        <v>296</v>
      </c>
      <c r="D62" s="148">
        <v>452530.13</v>
      </c>
      <c r="E62" s="132">
        <v>765</v>
      </c>
      <c r="F62" s="132">
        <v>240325.29699999999</v>
      </c>
      <c r="G62" s="132">
        <v>0</v>
      </c>
      <c r="H62" s="132">
        <v>0</v>
      </c>
      <c r="I62" s="132">
        <v>755</v>
      </c>
      <c r="J62" s="132">
        <v>275267.99900000001</v>
      </c>
      <c r="K62" s="132">
        <v>0</v>
      </c>
      <c r="L62" s="132">
        <v>0</v>
      </c>
      <c r="M62" s="132">
        <v>0</v>
      </c>
      <c r="N62" s="132">
        <v>0</v>
      </c>
      <c r="O62" s="132">
        <v>306</v>
      </c>
      <c r="P62" s="132">
        <v>417587.42800000001</v>
      </c>
      <c r="Q62" s="143">
        <v>1.405298013245033</v>
      </c>
      <c r="R62" s="133">
        <v>71.159283694627703</v>
      </c>
      <c r="S62" s="133">
        <v>0</v>
      </c>
      <c r="T62" s="134">
        <v>28.84071630537229</v>
      </c>
    </row>
    <row r="63" spans="1:20" ht="15.5" x14ac:dyDescent="0.35">
      <c r="A63" s="129">
        <f t="shared" si="2"/>
        <v>20</v>
      </c>
      <c r="B63" s="149" t="s">
        <v>188</v>
      </c>
      <c r="C63" s="148">
        <v>8250</v>
      </c>
      <c r="D63" s="148">
        <v>1322513.1769999999</v>
      </c>
      <c r="E63" s="132">
        <v>1973</v>
      </c>
      <c r="F63" s="132">
        <v>145246.098</v>
      </c>
      <c r="G63" s="132">
        <v>0</v>
      </c>
      <c r="H63" s="132">
        <v>0</v>
      </c>
      <c r="I63" s="132">
        <v>2018</v>
      </c>
      <c r="J63" s="132">
        <v>249275.859</v>
      </c>
      <c r="K63" s="132">
        <v>1</v>
      </c>
      <c r="L63" s="132">
        <v>0</v>
      </c>
      <c r="M63" s="132">
        <v>0</v>
      </c>
      <c r="N63" s="132">
        <v>0</v>
      </c>
      <c r="O63" s="132">
        <v>8204</v>
      </c>
      <c r="P63" s="132">
        <v>1218483.416</v>
      </c>
      <c r="Q63" s="143">
        <v>5.0659068384539152</v>
      </c>
      <c r="R63" s="133">
        <v>19.739802406338647</v>
      </c>
      <c r="S63" s="133">
        <v>9.7818644233590921E-3</v>
      </c>
      <c r="T63" s="134">
        <v>80.250415729237986</v>
      </c>
    </row>
    <row r="64" spans="1:20" ht="15.5" x14ac:dyDescent="0.35">
      <c r="A64" s="129">
        <f t="shared" si="2"/>
        <v>21</v>
      </c>
      <c r="B64" s="149" t="s">
        <v>189</v>
      </c>
      <c r="C64" s="148">
        <v>206</v>
      </c>
      <c r="D64" s="148">
        <v>8098.3729999999996</v>
      </c>
      <c r="E64" s="132">
        <v>650</v>
      </c>
      <c r="F64" s="132">
        <v>67072.202000000005</v>
      </c>
      <c r="G64" s="132">
        <v>0</v>
      </c>
      <c r="H64" s="132">
        <v>0</v>
      </c>
      <c r="I64" s="132">
        <v>670</v>
      </c>
      <c r="J64" s="132">
        <v>66924.842000000004</v>
      </c>
      <c r="K64" s="132">
        <v>0</v>
      </c>
      <c r="L64" s="132">
        <v>0</v>
      </c>
      <c r="M64" s="132">
        <v>0</v>
      </c>
      <c r="N64" s="132">
        <v>0</v>
      </c>
      <c r="O64" s="132">
        <v>186</v>
      </c>
      <c r="P64" s="132">
        <v>8245.7330000000002</v>
      </c>
      <c r="Q64" s="143">
        <v>1.2776119402985076</v>
      </c>
      <c r="R64" s="133">
        <v>78.271028037383175</v>
      </c>
      <c r="S64" s="133">
        <v>0</v>
      </c>
      <c r="T64" s="134">
        <v>21.728971962616821</v>
      </c>
    </row>
    <row r="65" spans="1:20" ht="15.5" x14ac:dyDescent="0.35">
      <c r="A65" s="129">
        <f t="shared" si="2"/>
        <v>22</v>
      </c>
      <c r="B65" s="149" t="s">
        <v>190</v>
      </c>
      <c r="C65" s="148">
        <v>2590</v>
      </c>
      <c r="D65" s="148">
        <v>599850.69999999995</v>
      </c>
      <c r="E65" s="132">
        <v>1355</v>
      </c>
      <c r="F65" s="132">
        <v>290104.32799999998</v>
      </c>
      <c r="G65" s="132">
        <v>0</v>
      </c>
      <c r="H65" s="132">
        <v>0</v>
      </c>
      <c r="I65" s="132">
        <v>1194</v>
      </c>
      <c r="J65" s="132">
        <v>274868.38500000001</v>
      </c>
      <c r="K65" s="132">
        <v>7</v>
      </c>
      <c r="L65" s="132">
        <v>15611.362999999999</v>
      </c>
      <c r="M65" s="132">
        <v>86</v>
      </c>
      <c r="N65" s="132">
        <v>12228.147000000001</v>
      </c>
      <c r="O65" s="132">
        <v>2658</v>
      </c>
      <c r="P65" s="132">
        <v>587247.13300000003</v>
      </c>
      <c r="Q65" s="143">
        <v>3.3040201005025125</v>
      </c>
      <c r="R65" s="133">
        <v>30.266159695817489</v>
      </c>
      <c r="S65" s="133">
        <v>0.17743979721166034</v>
      </c>
      <c r="T65" s="134">
        <v>67.376425855513304</v>
      </c>
    </row>
    <row r="66" spans="1:20" ht="15.5" x14ac:dyDescent="0.35">
      <c r="A66" s="129">
        <f t="shared" si="2"/>
        <v>23</v>
      </c>
      <c r="B66" s="149" t="s">
        <v>191</v>
      </c>
      <c r="C66" s="148">
        <v>0</v>
      </c>
      <c r="D66" s="148">
        <v>0</v>
      </c>
      <c r="E66" s="132">
        <v>0</v>
      </c>
      <c r="F66" s="132">
        <v>0</v>
      </c>
      <c r="G66" s="132">
        <v>0</v>
      </c>
      <c r="H66" s="132">
        <v>0</v>
      </c>
      <c r="I66" s="132">
        <v>0</v>
      </c>
      <c r="J66" s="132">
        <v>0</v>
      </c>
      <c r="K66" s="132">
        <v>0</v>
      </c>
      <c r="L66" s="132">
        <v>0</v>
      </c>
      <c r="M66" s="132">
        <v>0</v>
      </c>
      <c r="N66" s="132">
        <v>0</v>
      </c>
      <c r="O66" s="132">
        <v>0</v>
      </c>
      <c r="P66" s="132">
        <v>0</v>
      </c>
      <c r="Q66" s="143">
        <v>0</v>
      </c>
      <c r="R66" s="133">
        <v>0</v>
      </c>
      <c r="S66" s="133">
        <v>0</v>
      </c>
      <c r="T66" s="134">
        <v>0</v>
      </c>
    </row>
    <row r="67" spans="1:20" ht="15.5" x14ac:dyDescent="0.35">
      <c r="A67" s="129">
        <f t="shared" si="2"/>
        <v>24</v>
      </c>
      <c r="B67" s="149" t="s">
        <v>192</v>
      </c>
      <c r="C67" s="148">
        <v>92</v>
      </c>
      <c r="D67" s="148">
        <v>278178.99200000003</v>
      </c>
      <c r="E67" s="132">
        <v>464</v>
      </c>
      <c r="F67" s="132">
        <v>71015.881999999998</v>
      </c>
      <c r="G67" s="132">
        <v>2</v>
      </c>
      <c r="H67" s="132">
        <v>-1409.9480000000001</v>
      </c>
      <c r="I67" s="132">
        <v>465</v>
      </c>
      <c r="J67" s="132">
        <v>73207.94</v>
      </c>
      <c r="K67" s="132">
        <v>0</v>
      </c>
      <c r="L67" s="132">
        <v>0</v>
      </c>
      <c r="M67" s="132">
        <v>0</v>
      </c>
      <c r="N67" s="132">
        <v>0</v>
      </c>
      <c r="O67" s="132">
        <v>91</v>
      </c>
      <c r="P67" s="132">
        <v>274576.98499999999</v>
      </c>
      <c r="Q67" s="143">
        <v>1.1956989247311829</v>
      </c>
      <c r="R67" s="133">
        <v>83.633093525179859</v>
      </c>
      <c r="S67" s="133">
        <v>0</v>
      </c>
      <c r="T67" s="134">
        <v>16.366906474820144</v>
      </c>
    </row>
    <row r="68" spans="1:20" ht="15.5" x14ac:dyDescent="0.35">
      <c r="A68" s="129">
        <f t="shared" si="2"/>
        <v>25</v>
      </c>
      <c r="B68" s="149" t="s">
        <v>154</v>
      </c>
      <c r="C68" s="148">
        <v>51</v>
      </c>
      <c r="D68" s="148">
        <v>217511.30300000001</v>
      </c>
      <c r="E68" s="132">
        <v>30</v>
      </c>
      <c r="F68" s="132">
        <v>1501.019</v>
      </c>
      <c r="G68" s="132">
        <v>0</v>
      </c>
      <c r="H68" s="132">
        <v>0</v>
      </c>
      <c r="I68" s="132">
        <v>32</v>
      </c>
      <c r="J68" s="132">
        <v>4718.1049999999996</v>
      </c>
      <c r="K68" s="132">
        <v>0</v>
      </c>
      <c r="L68" s="132">
        <v>0</v>
      </c>
      <c r="M68" s="132">
        <v>0</v>
      </c>
      <c r="N68" s="132">
        <v>0</v>
      </c>
      <c r="O68" s="132">
        <v>49</v>
      </c>
      <c r="P68" s="132">
        <v>214294.217</v>
      </c>
      <c r="Q68" s="143">
        <v>2.53125</v>
      </c>
      <c r="R68" s="133">
        <v>39.506172839506171</v>
      </c>
      <c r="S68" s="133">
        <v>0</v>
      </c>
      <c r="T68" s="134">
        <v>60.493827160493829</v>
      </c>
    </row>
    <row r="69" spans="1:20" ht="16" thickBot="1" x14ac:dyDescent="0.4">
      <c r="A69" s="135"/>
      <c r="B69" s="136" t="s">
        <v>12</v>
      </c>
      <c r="C69" s="136">
        <v>34086</v>
      </c>
      <c r="D69" s="144">
        <v>9879896.8729999997</v>
      </c>
      <c r="E69" s="144">
        <v>36397</v>
      </c>
      <c r="F69" s="144">
        <v>7029717.1850000005</v>
      </c>
      <c r="G69" s="144">
        <v>626</v>
      </c>
      <c r="H69" s="144">
        <v>49767.538999999997</v>
      </c>
      <c r="I69" s="144">
        <v>36117</v>
      </c>
      <c r="J69" s="144">
        <v>7187352.5730000008</v>
      </c>
      <c r="K69" s="144">
        <v>114</v>
      </c>
      <c r="L69" s="144">
        <v>90781.358999999997</v>
      </c>
      <c r="M69" s="144">
        <v>350</v>
      </c>
      <c r="N69" s="144">
        <v>68781.053</v>
      </c>
      <c r="O69" s="144">
        <v>33902</v>
      </c>
      <c r="P69" s="144">
        <v>9612466.6109999977</v>
      </c>
      <c r="Q69" s="138">
        <v>1.951518675416009</v>
      </c>
      <c r="R69" s="139">
        <v>51.242143495594682</v>
      </c>
      <c r="S69" s="150">
        <v>0.16174112906658344</v>
      </c>
      <c r="T69" s="140">
        <v>48.099541733467646</v>
      </c>
    </row>
  </sheetData>
  <mergeCells count="24">
    <mergeCell ref="A2:T2"/>
    <mergeCell ref="C3:D3"/>
    <mergeCell ref="E3:F3"/>
    <mergeCell ref="G3:H3"/>
    <mergeCell ref="I3:J3"/>
    <mergeCell ref="K3:L3"/>
    <mergeCell ref="M3:N3"/>
    <mergeCell ref="O3:P3"/>
    <mergeCell ref="A41:T41"/>
    <mergeCell ref="C42:D42"/>
    <mergeCell ref="E42:F42"/>
    <mergeCell ref="G42:H42"/>
    <mergeCell ref="I42:J42"/>
    <mergeCell ref="K42:L42"/>
    <mergeCell ref="M42:N42"/>
    <mergeCell ref="O42:P42"/>
    <mergeCell ref="AA2:AT2"/>
    <mergeCell ref="AC3:AD3"/>
    <mergeCell ref="AE3:AF3"/>
    <mergeCell ref="AG3:AH3"/>
    <mergeCell ref="AI3:AJ3"/>
    <mergeCell ref="AK3:AL3"/>
    <mergeCell ref="AM3:AN3"/>
    <mergeCell ref="AO3:AP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TBClassification>
  <attrValue xml:space="preserve">Restricted</attrValue>
  <customPropName>Classification</customPropName>
  <timestamp> 4/26/2022 2:52:19 PM</timestamp>
  <userName>System</userName>
  <computerName>DMBURIA2020.ira.go.ke</computerName>
  <guid>{a9414e3d-b7bd-4c31-85b7-e7d792c0b360}</guid>
  <hdr>
    <r>
      <fontName>arial</fontName>
      <fontColor>000000</fontColor>
      <fontSize>14</fontSize>
      <b/>
      <text xml:space="preserve">Classification:</text>
    </r>
    <r>
      <fontName>arial</fontName>
      <fontColor>000000</fontColor>
      <fontSize>14</fontSize>
      <text xml:space="preserve"> </text>
    </r>
    <r>
      <fontName>arial</fontName>
      <fontColor>FF0000</fontColor>
      <fontSize>14</fontSize>
      <b/>
      <text xml:space="preserve">Restricted</text>
    </r>
    <r>
      <fontName>arial</fontName>
      <fontColor>000000</fontColor>
      <fontSize>14</fontSize>
      <text xml:space="preserve">
This file contains %%POLICY%% data with breach. Please handle with care.</text>
    </r>
  </hdr>
</GTBClassification>
</file>

<file path=customXml/itemProps1.xml><?xml version="1.0" encoding="utf-8"?>
<ds:datastoreItem xmlns:ds="http://schemas.openxmlformats.org/officeDocument/2006/customXml" ds:itemID="{36DF80FB-6CF1-48FF-9563-E15B102C75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Details</vt:lpstr>
      <vt:lpstr>Disclaimer</vt:lpstr>
      <vt:lpstr>3 months Appendix 1 data </vt:lpstr>
      <vt:lpstr>Appendix 1</vt:lpstr>
      <vt:lpstr>Appendix 2</vt:lpstr>
      <vt:lpstr>3 months Appendix 3 data</vt:lpstr>
      <vt:lpstr>Appendix 3</vt:lpstr>
      <vt:lpstr>Appendix 4</vt:lpstr>
      <vt:lpstr>3 months Appendix 8 data</vt:lpstr>
      <vt:lpstr>Appendix 5</vt:lpstr>
      <vt:lpstr>Appendix 6 </vt:lpstr>
      <vt:lpstr>Sheet1</vt:lpstr>
      <vt:lpstr>iv</vt:lpstr>
      <vt:lpstr>v</vt:lpstr>
      <vt:lpstr>vi</vt:lpstr>
      <vt:lpstr>Appendix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Jemimah W. Mwangi</dc:creator>
  <cp:lastModifiedBy>Gerald Kago</cp:lastModifiedBy>
  <cp:lastPrinted>2020-01-27T13:36:47Z</cp:lastPrinted>
  <dcterms:created xsi:type="dcterms:W3CDTF">2017-01-23T12:55:01Z</dcterms:created>
  <dcterms:modified xsi:type="dcterms:W3CDTF">2023-08-10T12:25:12Z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Restricted</vt:lpwstr>
  </property>
  <property fmtid="{D5CDD505-2E9C-101B-9397-08002B2CF9AE}" pid="3" name="ClassifiedBy">
    <vt:lpwstr>System</vt:lpwstr>
  </property>
  <property fmtid="{D5CDD505-2E9C-101B-9397-08002B2CF9AE}" pid="4" name="ClassificationHost">
    <vt:lpwstr>DMBURIA2020.ira.go.ke</vt:lpwstr>
  </property>
  <property fmtid="{D5CDD505-2E9C-101B-9397-08002B2CF9AE}" pid="5" name="ClassificationDate">
    <vt:lpwstr> 4/26/2022 2:52:19 PM</vt:lpwstr>
  </property>
  <property fmtid="{D5CDD505-2E9C-101B-9397-08002B2CF9AE}" pid="6" name="ClassificationGUID">
    <vt:lpwstr>{a9414e3d-b7bd-4c31-85b7-e7d792c0b360}</vt:lpwstr>
  </property>
</Properties>
</file>