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go_\Desktop\Tese\"/>
    </mc:Choice>
  </mc:AlternateContent>
  <xr:revisionPtr revIDLastSave="0" documentId="13_ncr:1_{B86406CA-8497-42E1-98BD-9D23171BCC2B}" xr6:coauthVersionLast="45" xr6:coauthVersionMax="45" xr10:uidLastSave="{00000000-0000-0000-0000-000000000000}"/>
  <bookViews>
    <workbookView xWindow="-120" yWindow="-120" windowWidth="29040" windowHeight="15840" tabRatio="825" activeTab="3" xr2:uid="{00000000-000D-0000-FFFF-FFFF00000000}"/>
  </bookViews>
  <sheets>
    <sheet name="UTA 4 - NASA-TLX RAW" sheetId="16" r:id="rId1"/>
    <sheet name="UTA 9 - NASA-TLX RAW" sheetId="15" r:id="rId2"/>
    <sheet name="NASA-TLX - Insert" sheetId="6" r:id="rId3"/>
    <sheet name="NASA-TLX - Calculation" sheetId="10" r:id="rId4"/>
    <sheet name="NASA Graphs" sheetId="19" r:id="rId5"/>
  </sheets>
  <definedNames>
    <definedName name="_xlchart.v1.0" hidden="1">'UTA 9 - NASA-TLX RAW'!$C$1</definedName>
    <definedName name="_xlchart.v1.1" hidden="1">'UTA 9 - NASA-TLX RAW'!$C$2:$C$10</definedName>
    <definedName name="_xlchart.v1.10" hidden="1">'UTA 9 - NASA-TLX RAW'!$I$1</definedName>
    <definedName name="_xlchart.v1.11" hidden="1">'UTA 9 - NASA-TLX RAW'!$I$2:$I$11</definedName>
    <definedName name="_xlchart.v1.2" hidden="1">'UTA 9 - NASA-TLX RAW'!$D$1</definedName>
    <definedName name="_xlchart.v1.3" hidden="1">'UTA 9 - NASA-TLX RAW'!$D$2:$D$10</definedName>
    <definedName name="_xlchart.v1.4" hidden="1">'UTA 9 - NASA-TLX RAW'!$E$1</definedName>
    <definedName name="_xlchart.v1.5" hidden="1">'UTA 9 - NASA-TLX RAW'!$E$2:$E$10</definedName>
    <definedName name="_xlchart.v1.6" hidden="1">'UTA 9 - NASA-TLX RAW'!$F$1</definedName>
    <definedName name="_xlchart.v1.7" hidden="1">'UTA 9 - NASA-TLX RAW'!$F$2:$F$10</definedName>
    <definedName name="_xlchart.v1.8" hidden="1">'UTA 9 - NASA-TLX RAW'!$H$1</definedName>
    <definedName name="_xlchart.v1.9" hidden="1">'UTA 9 - NASA-TLX RAW'!$H$2:$H$10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" i="10" l="1"/>
  <c r="V8" i="10"/>
  <c r="V7" i="10"/>
  <c r="V6" i="10"/>
  <c r="V5" i="10"/>
  <c r="V4" i="10"/>
  <c r="V3" i="10"/>
  <c r="V2" i="10"/>
  <c r="U9" i="10"/>
  <c r="U8" i="10"/>
  <c r="U7" i="10"/>
  <c r="U6" i="10"/>
  <c r="U5" i="10"/>
  <c r="U4" i="10"/>
  <c r="U3" i="10"/>
  <c r="U2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4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U12" i="6" l="1"/>
  <c r="A37" i="10" l="1"/>
  <c r="G23" i="19" l="1"/>
  <c r="I11" i="15" l="1"/>
  <c r="G52" i="6" l="1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D2" i="10"/>
  <c r="AJ12" i="6"/>
  <c r="AE12" i="6"/>
  <c r="AL12" i="6"/>
  <c r="AH12" i="6"/>
  <c r="AF12" i="6"/>
  <c r="AD12" i="6"/>
  <c r="H23" i="19" l="1"/>
  <c r="I3" i="15" l="1"/>
  <c r="I4" i="15"/>
  <c r="I5" i="15"/>
  <c r="I6" i="15"/>
  <c r="I7" i="15"/>
  <c r="I8" i="15"/>
  <c r="I9" i="15"/>
  <c r="I10" i="15"/>
  <c r="I2" i="15"/>
  <c r="BG54" i="6" l="1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BG212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BF212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BE212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BC212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4" i="6"/>
  <c r="BB105" i="6"/>
  <c r="BB106" i="6"/>
  <c r="BB107" i="6"/>
  <c r="BB108" i="6"/>
  <c r="BB109" i="6"/>
  <c r="BB110" i="6"/>
  <c r="BB111" i="6"/>
  <c r="BB112" i="6"/>
  <c r="BB113" i="6"/>
  <c r="BB114" i="6"/>
  <c r="BB115" i="6"/>
  <c r="BB116" i="6"/>
  <c r="BB117" i="6"/>
  <c r="BB118" i="6"/>
  <c r="BB119" i="6"/>
  <c r="BB120" i="6"/>
  <c r="BB121" i="6"/>
  <c r="BB122" i="6"/>
  <c r="BB123" i="6"/>
  <c r="BB124" i="6"/>
  <c r="BB125" i="6"/>
  <c r="BB126" i="6"/>
  <c r="BB127" i="6"/>
  <c r="BB128" i="6"/>
  <c r="BB129" i="6"/>
  <c r="BB130" i="6"/>
  <c r="BB131" i="6"/>
  <c r="BB132" i="6"/>
  <c r="BB133" i="6"/>
  <c r="BB134" i="6"/>
  <c r="BB135" i="6"/>
  <c r="BB136" i="6"/>
  <c r="BB137" i="6"/>
  <c r="BB138" i="6"/>
  <c r="BB139" i="6"/>
  <c r="BB140" i="6"/>
  <c r="BB141" i="6"/>
  <c r="BB142" i="6"/>
  <c r="BB143" i="6"/>
  <c r="BB144" i="6"/>
  <c r="BB145" i="6"/>
  <c r="BB146" i="6"/>
  <c r="BB147" i="6"/>
  <c r="BB148" i="6"/>
  <c r="BB149" i="6"/>
  <c r="BB150" i="6"/>
  <c r="BB151" i="6"/>
  <c r="BB152" i="6"/>
  <c r="BB153" i="6"/>
  <c r="BB154" i="6"/>
  <c r="BB155" i="6"/>
  <c r="BB156" i="6"/>
  <c r="BB157" i="6"/>
  <c r="BB158" i="6"/>
  <c r="BB159" i="6"/>
  <c r="BB160" i="6"/>
  <c r="BB161" i="6"/>
  <c r="BB162" i="6"/>
  <c r="BB163" i="6"/>
  <c r="BB164" i="6"/>
  <c r="BB165" i="6"/>
  <c r="BB166" i="6"/>
  <c r="BB167" i="6"/>
  <c r="BB168" i="6"/>
  <c r="BB169" i="6"/>
  <c r="BB170" i="6"/>
  <c r="BB171" i="6"/>
  <c r="BB172" i="6"/>
  <c r="BB173" i="6"/>
  <c r="BB174" i="6"/>
  <c r="BB175" i="6"/>
  <c r="BB176" i="6"/>
  <c r="BB177" i="6"/>
  <c r="BB178" i="6"/>
  <c r="BB179" i="6"/>
  <c r="BB180" i="6"/>
  <c r="BB181" i="6"/>
  <c r="BB182" i="6"/>
  <c r="BB183" i="6"/>
  <c r="BB184" i="6"/>
  <c r="BB185" i="6"/>
  <c r="BB186" i="6"/>
  <c r="BB187" i="6"/>
  <c r="BB188" i="6"/>
  <c r="BB189" i="6"/>
  <c r="BB190" i="6"/>
  <c r="BB191" i="6"/>
  <c r="BB192" i="6"/>
  <c r="BB193" i="6"/>
  <c r="BB194" i="6"/>
  <c r="BB195" i="6"/>
  <c r="BB196" i="6"/>
  <c r="BB197" i="6"/>
  <c r="BB198" i="6"/>
  <c r="BB199" i="6"/>
  <c r="BB200" i="6"/>
  <c r="BB201" i="6"/>
  <c r="BB202" i="6"/>
  <c r="BB203" i="6"/>
  <c r="BB204" i="6"/>
  <c r="BB205" i="6"/>
  <c r="BB206" i="6"/>
  <c r="BB207" i="6"/>
  <c r="BB208" i="6"/>
  <c r="BB209" i="6"/>
  <c r="BB210" i="6"/>
  <c r="BB211" i="6"/>
  <c r="BB212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160" i="6"/>
  <c r="AZ161" i="6"/>
  <c r="AZ162" i="6"/>
  <c r="AZ163" i="6"/>
  <c r="AZ164" i="6"/>
  <c r="AZ165" i="6"/>
  <c r="AZ166" i="6"/>
  <c r="AZ167" i="6"/>
  <c r="AZ168" i="6"/>
  <c r="AZ169" i="6"/>
  <c r="AZ170" i="6"/>
  <c r="AZ171" i="6"/>
  <c r="AZ172" i="6"/>
  <c r="AZ173" i="6"/>
  <c r="AZ174" i="6"/>
  <c r="AZ175" i="6"/>
  <c r="AZ176" i="6"/>
  <c r="AZ177" i="6"/>
  <c r="AZ178" i="6"/>
  <c r="AZ179" i="6"/>
  <c r="AZ180" i="6"/>
  <c r="AZ181" i="6"/>
  <c r="AZ182" i="6"/>
  <c r="AZ183" i="6"/>
  <c r="AZ184" i="6"/>
  <c r="AZ185" i="6"/>
  <c r="AZ186" i="6"/>
  <c r="AZ187" i="6"/>
  <c r="AZ188" i="6"/>
  <c r="AZ189" i="6"/>
  <c r="AZ190" i="6"/>
  <c r="AZ191" i="6"/>
  <c r="AZ192" i="6"/>
  <c r="AZ193" i="6"/>
  <c r="AZ194" i="6"/>
  <c r="AZ195" i="6"/>
  <c r="AZ196" i="6"/>
  <c r="AZ197" i="6"/>
  <c r="AZ198" i="6"/>
  <c r="AZ199" i="6"/>
  <c r="AZ200" i="6"/>
  <c r="AZ201" i="6"/>
  <c r="AZ202" i="6"/>
  <c r="AZ203" i="6"/>
  <c r="AZ204" i="6"/>
  <c r="AZ205" i="6"/>
  <c r="AZ206" i="6"/>
  <c r="AZ207" i="6"/>
  <c r="AZ208" i="6"/>
  <c r="AZ209" i="6"/>
  <c r="AZ210" i="6"/>
  <c r="AZ211" i="6"/>
  <c r="AZ212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8" i="6"/>
  <c r="AX179" i="6"/>
  <c r="AX180" i="6"/>
  <c r="AX181" i="6"/>
  <c r="AX182" i="6"/>
  <c r="AX183" i="6"/>
  <c r="AX184" i="6"/>
  <c r="AX185" i="6"/>
  <c r="AX186" i="6"/>
  <c r="AX187" i="6"/>
  <c r="AX188" i="6"/>
  <c r="AX189" i="6"/>
  <c r="AX190" i="6"/>
  <c r="AX191" i="6"/>
  <c r="AX192" i="6"/>
  <c r="AX193" i="6"/>
  <c r="AX194" i="6"/>
  <c r="AX195" i="6"/>
  <c r="AX196" i="6"/>
  <c r="AX197" i="6"/>
  <c r="AX198" i="6"/>
  <c r="AX199" i="6"/>
  <c r="AX200" i="6"/>
  <c r="AX201" i="6"/>
  <c r="AX202" i="6"/>
  <c r="AX203" i="6"/>
  <c r="AX204" i="6"/>
  <c r="AX205" i="6"/>
  <c r="AX206" i="6"/>
  <c r="AX207" i="6"/>
  <c r="AX208" i="6"/>
  <c r="AX209" i="6"/>
  <c r="AX210" i="6"/>
  <c r="AX211" i="6"/>
  <c r="AX212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8" i="6"/>
  <c r="AW179" i="6"/>
  <c r="AW180" i="6"/>
  <c r="AW181" i="6"/>
  <c r="AW182" i="6"/>
  <c r="AW183" i="6"/>
  <c r="AW184" i="6"/>
  <c r="AW185" i="6"/>
  <c r="AW186" i="6"/>
  <c r="AW187" i="6"/>
  <c r="AW188" i="6"/>
  <c r="AW189" i="6"/>
  <c r="AW190" i="6"/>
  <c r="AW191" i="6"/>
  <c r="AW192" i="6"/>
  <c r="AW193" i="6"/>
  <c r="AW194" i="6"/>
  <c r="AW195" i="6"/>
  <c r="AW196" i="6"/>
  <c r="AW197" i="6"/>
  <c r="AW198" i="6"/>
  <c r="AW199" i="6"/>
  <c r="AW200" i="6"/>
  <c r="AW201" i="6"/>
  <c r="AW202" i="6"/>
  <c r="AW203" i="6"/>
  <c r="AW204" i="6"/>
  <c r="AW205" i="6"/>
  <c r="AW206" i="6"/>
  <c r="AW207" i="6"/>
  <c r="AW208" i="6"/>
  <c r="AW209" i="6"/>
  <c r="AW210" i="6"/>
  <c r="AW211" i="6"/>
  <c r="AW212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167" i="6"/>
  <c r="AV168" i="6"/>
  <c r="AV169" i="6"/>
  <c r="AV170" i="6"/>
  <c r="AV171" i="6"/>
  <c r="AV172" i="6"/>
  <c r="AV173" i="6"/>
  <c r="AV174" i="6"/>
  <c r="AV175" i="6"/>
  <c r="AV176" i="6"/>
  <c r="AV177" i="6"/>
  <c r="AV178" i="6"/>
  <c r="AV179" i="6"/>
  <c r="AV180" i="6"/>
  <c r="AV181" i="6"/>
  <c r="AV182" i="6"/>
  <c r="AV183" i="6"/>
  <c r="AV184" i="6"/>
  <c r="AV185" i="6"/>
  <c r="AV186" i="6"/>
  <c r="AV187" i="6"/>
  <c r="AV188" i="6"/>
  <c r="AV189" i="6"/>
  <c r="AV190" i="6"/>
  <c r="AV191" i="6"/>
  <c r="AV192" i="6"/>
  <c r="AV193" i="6"/>
  <c r="AV194" i="6"/>
  <c r="AV195" i="6"/>
  <c r="AV196" i="6"/>
  <c r="AV197" i="6"/>
  <c r="AV198" i="6"/>
  <c r="AV199" i="6"/>
  <c r="AV200" i="6"/>
  <c r="AV201" i="6"/>
  <c r="AV202" i="6"/>
  <c r="AV203" i="6"/>
  <c r="AV204" i="6"/>
  <c r="AV205" i="6"/>
  <c r="AV206" i="6"/>
  <c r="AV207" i="6"/>
  <c r="AV208" i="6"/>
  <c r="AV209" i="6"/>
  <c r="AV210" i="6"/>
  <c r="AV211" i="6"/>
  <c r="AV212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188" i="6"/>
  <c r="AU189" i="6"/>
  <c r="AU190" i="6"/>
  <c r="AU191" i="6"/>
  <c r="AU192" i="6"/>
  <c r="AU193" i="6"/>
  <c r="AU194" i="6"/>
  <c r="AU195" i="6"/>
  <c r="AU196" i="6"/>
  <c r="AU197" i="6"/>
  <c r="AU198" i="6"/>
  <c r="AU199" i="6"/>
  <c r="AU200" i="6"/>
  <c r="AU201" i="6"/>
  <c r="AU202" i="6"/>
  <c r="AU203" i="6"/>
  <c r="AU204" i="6"/>
  <c r="AU205" i="6"/>
  <c r="AU206" i="6"/>
  <c r="AU207" i="6"/>
  <c r="AU208" i="6"/>
  <c r="AU209" i="6"/>
  <c r="AU210" i="6"/>
  <c r="AU211" i="6"/>
  <c r="AU212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S176" i="6"/>
  <c r="AS177" i="6"/>
  <c r="AS178" i="6"/>
  <c r="AS179" i="6"/>
  <c r="AS180" i="6"/>
  <c r="AS181" i="6"/>
  <c r="AS182" i="6"/>
  <c r="AS183" i="6"/>
  <c r="AS184" i="6"/>
  <c r="AS185" i="6"/>
  <c r="AS186" i="6"/>
  <c r="AS187" i="6"/>
  <c r="AS188" i="6"/>
  <c r="AS189" i="6"/>
  <c r="AS190" i="6"/>
  <c r="AS191" i="6"/>
  <c r="AS192" i="6"/>
  <c r="AS193" i="6"/>
  <c r="AS194" i="6"/>
  <c r="AS195" i="6"/>
  <c r="AS196" i="6"/>
  <c r="AS197" i="6"/>
  <c r="AS198" i="6"/>
  <c r="AS199" i="6"/>
  <c r="AS200" i="6"/>
  <c r="AS201" i="6"/>
  <c r="AS202" i="6"/>
  <c r="AS203" i="6"/>
  <c r="AS204" i="6"/>
  <c r="AS205" i="6"/>
  <c r="AS206" i="6"/>
  <c r="AS207" i="6"/>
  <c r="AS208" i="6"/>
  <c r="AS209" i="6"/>
  <c r="AS210" i="6"/>
  <c r="AS211" i="6"/>
  <c r="AS212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2" i="10"/>
  <c r="A3" i="10"/>
  <c r="A4" i="10"/>
  <c r="A5" i="10"/>
  <c r="A6" i="10"/>
  <c r="A7" i="10"/>
  <c r="A8" i="10"/>
  <c r="A9" i="10"/>
  <c r="A10" i="10"/>
  <c r="C10" i="10" s="1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C34" i="10" s="1"/>
  <c r="A35" i="10"/>
  <c r="A36" i="10"/>
  <c r="A38" i="10"/>
  <c r="A39" i="10"/>
  <c r="A40" i="10"/>
  <c r="A41" i="10"/>
  <c r="A42" i="10"/>
  <c r="A43" i="10"/>
  <c r="A44" i="10"/>
  <c r="J44" i="10" s="1"/>
  <c r="K44" i="10" s="1"/>
  <c r="A45" i="10"/>
  <c r="J45" i="10" s="1"/>
  <c r="K45" i="10" s="1"/>
  <c r="A46" i="10"/>
  <c r="J46" i="10" s="1"/>
  <c r="K46" i="10" s="1"/>
  <c r="A47" i="10"/>
  <c r="J47" i="10" s="1"/>
  <c r="K47" i="10" s="1"/>
  <c r="A48" i="10"/>
  <c r="J48" i="10" s="1"/>
  <c r="K48" i="10" s="1"/>
  <c r="A49" i="10"/>
  <c r="J49" i="10" s="1"/>
  <c r="K49" i="10" s="1"/>
  <c r="A50" i="10"/>
  <c r="J50" i="10" s="1"/>
  <c r="K50" i="10" s="1"/>
  <c r="A51" i="10"/>
  <c r="J51" i="10" s="1"/>
  <c r="K51" i="10" s="1"/>
  <c r="A52" i="10"/>
  <c r="J52" i="10" s="1"/>
  <c r="K52" i="10" s="1"/>
  <c r="A53" i="10"/>
  <c r="J53" i="10" s="1"/>
  <c r="K53" i="10" s="1"/>
  <c r="A54" i="10"/>
  <c r="J54" i="10" s="1"/>
  <c r="K54" i="10" s="1"/>
  <c r="A55" i="10"/>
  <c r="C55" i="10" s="1"/>
  <c r="A56" i="10"/>
  <c r="J56" i="10" s="1"/>
  <c r="K56" i="10" s="1"/>
  <c r="A57" i="10"/>
  <c r="J57" i="10" s="1"/>
  <c r="K57" i="10" s="1"/>
  <c r="A58" i="10"/>
  <c r="J58" i="10" s="1"/>
  <c r="K58" i="10" s="1"/>
  <c r="A59" i="10"/>
  <c r="J59" i="10" s="1"/>
  <c r="K59" i="10" s="1"/>
  <c r="A60" i="10"/>
  <c r="J60" i="10" s="1"/>
  <c r="K60" i="10" s="1"/>
  <c r="A61" i="10"/>
  <c r="J61" i="10" s="1"/>
  <c r="K61" i="10" s="1"/>
  <c r="A62" i="10"/>
  <c r="J62" i="10" s="1"/>
  <c r="K62" i="10" s="1"/>
  <c r="A63" i="10"/>
  <c r="J63" i="10" s="1"/>
  <c r="K63" i="10" s="1"/>
  <c r="A64" i="10"/>
  <c r="J64" i="10" s="1"/>
  <c r="K64" i="10" s="1"/>
  <c r="A65" i="10"/>
  <c r="J65" i="10" s="1"/>
  <c r="K65" i="10" s="1"/>
  <c r="A66" i="10"/>
  <c r="J66" i="10" s="1"/>
  <c r="K66" i="10" s="1"/>
  <c r="A67" i="10"/>
  <c r="C67" i="10" s="1"/>
  <c r="A68" i="10"/>
  <c r="J68" i="10" s="1"/>
  <c r="K68" i="10" s="1"/>
  <c r="A69" i="10"/>
  <c r="J69" i="10" s="1"/>
  <c r="K69" i="10" s="1"/>
  <c r="A70" i="10"/>
  <c r="J70" i="10" s="1"/>
  <c r="K70" i="10" s="1"/>
  <c r="A71" i="10"/>
  <c r="J71" i="10" s="1"/>
  <c r="K71" i="10" s="1"/>
  <c r="A72" i="10"/>
  <c r="J72" i="10" s="1"/>
  <c r="K72" i="10" s="1"/>
  <c r="A73" i="10"/>
  <c r="J73" i="10" s="1"/>
  <c r="K73" i="10" s="1"/>
  <c r="A74" i="10"/>
  <c r="J74" i="10" s="1"/>
  <c r="K74" i="10" s="1"/>
  <c r="A75" i="10"/>
  <c r="J75" i="10" s="1"/>
  <c r="K75" i="10" s="1"/>
  <c r="A76" i="10"/>
  <c r="J76" i="10" s="1"/>
  <c r="K76" i="10" s="1"/>
  <c r="A77" i="10"/>
  <c r="J77" i="10" s="1"/>
  <c r="K77" i="10" s="1"/>
  <c r="A78" i="10"/>
  <c r="J78" i="10" s="1"/>
  <c r="K78" i="10" s="1"/>
  <c r="A79" i="10"/>
  <c r="C79" i="10" s="1"/>
  <c r="A80" i="10"/>
  <c r="J80" i="10" s="1"/>
  <c r="K80" i="10" s="1"/>
  <c r="A81" i="10"/>
  <c r="J81" i="10" s="1"/>
  <c r="K81" i="10" s="1"/>
  <c r="A82" i="10"/>
  <c r="J82" i="10" s="1"/>
  <c r="K82" i="10" s="1"/>
  <c r="A83" i="10"/>
  <c r="J83" i="10" s="1"/>
  <c r="K83" i="10" s="1"/>
  <c r="A84" i="10"/>
  <c r="J84" i="10" s="1"/>
  <c r="K84" i="10" s="1"/>
  <c r="A85" i="10"/>
  <c r="J85" i="10" s="1"/>
  <c r="K85" i="10" s="1"/>
  <c r="A86" i="10"/>
  <c r="J86" i="10" s="1"/>
  <c r="K86" i="10" s="1"/>
  <c r="A87" i="10"/>
  <c r="J87" i="10" s="1"/>
  <c r="K87" i="10" s="1"/>
  <c r="A88" i="10"/>
  <c r="J88" i="10" s="1"/>
  <c r="K88" i="10" s="1"/>
  <c r="A89" i="10"/>
  <c r="J89" i="10" s="1"/>
  <c r="K89" i="10" s="1"/>
  <c r="A90" i="10"/>
  <c r="J90" i="10" s="1"/>
  <c r="K90" i="10" s="1"/>
  <c r="A91" i="10"/>
  <c r="C91" i="10" s="1"/>
  <c r="A92" i="10"/>
  <c r="J92" i="10" s="1"/>
  <c r="K92" i="10" s="1"/>
  <c r="A93" i="10"/>
  <c r="J93" i="10" s="1"/>
  <c r="K93" i="10" s="1"/>
  <c r="A94" i="10"/>
  <c r="J94" i="10" s="1"/>
  <c r="K94" i="10" s="1"/>
  <c r="A95" i="10"/>
  <c r="J95" i="10" s="1"/>
  <c r="K95" i="10" s="1"/>
  <c r="A96" i="10"/>
  <c r="J96" i="10" s="1"/>
  <c r="K96" i="10" s="1"/>
  <c r="A97" i="10"/>
  <c r="J97" i="10" s="1"/>
  <c r="K97" i="10" s="1"/>
  <c r="A98" i="10"/>
  <c r="J98" i="10" s="1"/>
  <c r="K98" i="10" s="1"/>
  <c r="A99" i="10"/>
  <c r="J99" i="10" s="1"/>
  <c r="K99" i="10" s="1"/>
  <c r="A100" i="10"/>
  <c r="J100" i="10" s="1"/>
  <c r="K100" i="10" s="1"/>
  <c r="A101" i="10"/>
  <c r="J101" i="10" s="1"/>
  <c r="K101" i="10" s="1"/>
  <c r="A102" i="10"/>
  <c r="J102" i="10" s="1"/>
  <c r="K102" i="10" s="1"/>
  <c r="A103" i="10"/>
  <c r="C103" i="10" s="1"/>
  <c r="A104" i="10"/>
  <c r="J104" i="10" s="1"/>
  <c r="K104" i="10" s="1"/>
  <c r="A105" i="10"/>
  <c r="J105" i="10" s="1"/>
  <c r="K105" i="10" s="1"/>
  <c r="A106" i="10"/>
  <c r="J106" i="10" s="1"/>
  <c r="K106" i="10" s="1"/>
  <c r="A107" i="10"/>
  <c r="J107" i="10" s="1"/>
  <c r="K107" i="10" s="1"/>
  <c r="A108" i="10"/>
  <c r="J108" i="10" s="1"/>
  <c r="K108" i="10" s="1"/>
  <c r="A109" i="10"/>
  <c r="J109" i="10" s="1"/>
  <c r="K109" i="10" s="1"/>
  <c r="A110" i="10"/>
  <c r="J110" i="10" s="1"/>
  <c r="K110" i="10" s="1"/>
  <c r="A111" i="10"/>
  <c r="J111" i="10" s="1"/>
  <c r="K111" i="10" s="1"/>
  <c r="A112" i="10"/>
  <c r="J112" i="10" s="1"/>
  <c r="K112" i="10" s="1"/>
  <c r="A113" i="10"/>
  <c r="J113" i="10" s="1"/>
  <c r="K113" i="10" s="1"/>
  <c r="A114" i="10"/>
  <c r="J114" i="10" s="1"/>
  <c r="K114" i="10" s="1"/>
  <c r="A115" i="10"/>
  <c r="C115" i="10" s="1"/>
  <c r="A116" i="10"/>
  <c r="J116" i="10" s="1"/>
  <c r="K116" i="10" s="1"/>
  <c r="A117" i="10"/>
  <c r="J117" i="10" s="1"/>
  <c r="K117" i="10" s="1"/>
  <c r="A118" i="10"/>
  <c r="J118" i="10" s="1"/>
  <c r="K118" i="10" s="1"/>
  <c r="A119" i="10"/>
  <c r="J119" i="10" s="1"/>
  <c r="K119" i="10" s="1"/>
  <c r="A120" i="10"/>
  <c r="J120" i="10" s="1"/>
  <c r="K120" i="10" s="1"/>
  <c r="A121" i="10"/>
  <c r="J121" i="10" s="1"/>
  <c r="K121" i="10" s="1"/>
  <c r="A122" i="10"/>
  <c r="J122" i="10" s="1"/>
  <c r="K122" i="10" s="1"/>
  <c r="A123" i="10"/>
  <c r="J123" i="10" s="1"/>
  <c r="K123" i="10" s="1"/>
  <c r="A124" i="10"/>
  <c r="J124" i="10" s="1"/>
  <c r="K124" i="10" s="1"/>
  <c r="A125" i="10"/>
  <c r="J125" i="10" s="1"/>
  <c r="K125" i="10" s="1"/>
  <c r="A126" i="10"/>
  <c r="J126" i="10" s="1"/>
  <c r="K126" i="10" s="1"/>
  <c r="A127" i="10"/>
  <c r="C127" i="10" s="1"/>
  <c r="A128" i="10"/>
  <c r="J128" i="10" s="1"/>
  <c r="K128" i="10" s="1"/>
  <c r="A129" i="10"/>
  <c r="J129" i="10" s="1"/>
  <c r="K129" i="10" s="1"/>
  <c r="A130" i="10"/>
  <c r="J130" i="10" s="1"/>
  <c r="K130" i="10" s="1"/>
  <c r="A131" i="10"/>
  <c r="J131" i="10" s="1"/>
  <c r="K131" i="10" s="1"/>
  <c r="A132" i="10"/>
  <c r="J132" i="10" s="1"/>
  <c r="K132" i="10" s="1"/>
  <c r="A133" i="10"/>
  <c r="J133" i="10" s="1"/>
  <c r="K133" i="10" s="1"/>
  <c r="A134" i="10"/>
  <c r="J134" i="10" s="1"/>
  <c r="K134" i="10" s="1"/>
  <c r="A135" i="10"/>
  <c r="J135" i="10" s="1"/>
  <c r="K135" i="10" s="1"/>
  <c r="A136" i="10"/>
  <c r="J136" i="10" s="1"/>
  <c r="K136" i="10" s="1"/>
  <c r="A137" i="10"/>
  <c r="J137" i="10" s="1"/>
  <c r="K137" i="10" s="1"/>
  <c r="A138" i="10"/>
  <c r="J138" i="10" s="1"/>
  <c r="K138" i="10" s="1"/>
  <c r="A139" i="10"/>
  <c r="C139" i="10" s="1"/>
  <c r="A140" i="10"/>
  <c r="J140" i="10" s="1"/>
  <c r="K140" i="10" s="1"/>
  <c r="A141" i="10"/>
  <c r="J141" i="10" s="1"/>
  <c r="K141" i="10" s="1"/>
  <c r="A142" i="10"/>
  <c r="J142" i="10" s="1"/>
  <c r="K142" i="10" s="1"/>
  <c r="A143" i="10"/>
  <c r="J143" i="10" s="1"/>
  <c r="K143" i="10" s="1"/>
  <c r="A144" i="10"/>
  <c r="J144" i="10" s="1"/>
  <c r="K144" i="10" s="1"/>
  <c r="A145" i="10"/>
  <c r="J145" i="10" s="1"/>
  <c r="K145" i="10" s="1"/>
  <c r="A146" i="10"/>
  <c r="J146" i="10" s="1"/>
  <c r="K146" i="10" s="1"/>
  <c r="A147" i="10"/>
  <c r="J147" i="10" s="1"/>
  <c r="K147" i="10" s="1"/>
  <c r="A148" i="10"/>
  <c r="J148" i="10" s="1"/>
  <c r="K148" i="10" s="1"/>
  <c r="A149" i="10"/>
  <c r="J149" i="10" s="1"/>
  <c r="K149" i="10" s="1"/>
  <c r="A150" i="10"/>
  <c r="J150" i="10" s="1"/>
  <c r="K150" i="10" s="1"/>
  <c r="A151" i="10"/>
  <c r="C151" i="10" s="1"/>
  <c r="A152" i="10"/>
  <c r="J152" i="10" s="1"/>
  <c r="K152" i="10" s="1"/>
  <c r="A153" i="10"/>
  <c r="J153" i="10" s="1"/>
  <c r="K153" i="10" s="1"/>
  <c r="A154" i="10"/>
  <c r="J154" i="10" s="1"/>
  <c r="K154" i="10" s="1"/>
  <c r="A155" i="10"/>
  <c r="J155" i="10" s="1"/>
  <c r="K155" i="10" s="1"/>
  <c r="A156" i="10"/>
  <c r="J156" i="10" s="1"/>
  <c r="K156" i="10" s="1"/>
  <c r="A157" i="10"/>
  <c r="J157" i="10" s="1"/>
  <c r="K157" i="10" s="1"/>
  <c r="A158" i="10"/>
  <c r="J158" i="10" s="1"/>
  <c r="K158" i="10" s="1"/>
  <c r="A159" i="10"/>
  <c r="J159" i="10" s="1"/>
  <c r="K159" i="10" s="1"/>
  <c r="A160" i="10"/>
  <c r="J160" i="10" s="1"/>
  <c r="K160" i="10" s="1"/>
  <c r="A161" i="10"/>
  <c r="J161" i="10" s="1"/>
  <c r="K161" i="10" s="1"/>
  <c r="A162" i="10"/>
  <c r="J162" i="10" s="1"/>
  <c r="K162" i="10" s="1"/>
  <c r="A163" i="10"/>
  <c r="C163" i="10" s="1"/>
  <c r="A164" i="10"/>
  <c r="J164" i="10" s="1"/>
  <c r="K164" i="10" s="1"/>
  <c r="A165" i="10"/>
  <c r="J165" i="10" s="1"/>
  <c r="K165" i="10" s="1"/>
  <c r="A166" i="10"/>
  <c r="J166" i="10" s="1"/>
  <c r="K166" i="10" s="1"/>
  <c r="A167" i="10"/>
  <c r="J167" i="10" s="1"/>
  <c r="K167" i="10" s="1"/>
  <c r="A168" i="10"/>
  <c r="J168" i="10" s="1"/>
  <c r="K168" i="10" s="1"/>
  <c r="A169" i="10"/>
  <c r="J169" i="10" s="1"/>
  <c r="K169" i="10" s="1"/>
  <c r="A170" i="10"/>
  <c r="J170" i="10" s="1"/>
  <c r="K170" i="10" s="1"/>
  <c r="A171" i="10"/>
  <c r="J171" i="10" s="1"/>
  <c r="K171" i="10" s="1"/>
  <c r="A172" i="10"/>
  <c r="J172" i="10" s="1"/>
  <c r="K172" i="10" s="1"/>
  <c r="A173" i="10"/>
  <c r="J173" i="10" s="1"/>
  <c r="K173" i="10" s="1"/>
  <c r="A174" i="10"/>
  <c r="J174" i="10" s="1"/>
  <c r="K174" i="10" s="1"/>
  <c r="A175" i="10"/>
  <c r="C175" i="10" s="1"/>
  <c r="A176" i="10"/>
  <c r="J176" i="10" s="1"/>
  <c r="K176" i="10" s="1"/>
  <c r="A177" i="10"/>
  <c r="J177" i="10" s="1"/>
  <c r="K177" i="10" s="1"/>
  <c r="A178" i="10"/>
  <c r="J178" i="10" s="1"/>
  <c r="K178" i="10" s="1"/>
  <c r="A179" i="10"/>
  <c r="J179" i="10" s="1"/>
  <c r="K179" i="10" s="1"/>
  <c r="A180" i="10"/>
  <c r="J180" i="10" s="1"/>
  <c r="K180" i="10" s="1"/>
  <c r="A181" i="10"/>
  <c r="J181" i="10" s="1"/>
  <c r="K181" i="10" s="1"/>
  <c r="A182" i="10"/>
  <c r="J182" i="10" s="1"/>
  <c r="K182" i="10" s="1"/>
  <c r="A183" i="10"/>
  <c r="J183" i="10" s="1"/>
  <c r="K183" i="10" s="1"/>
  <c r="A184" i="10"/>
  <c r="J184" i="10" s="1"/>
  <c r="K184" i="10" s="1"/>
  <c r="A185" i="10"/>
  <c r="J185" i="10" s="1"/>
  <c r="K185" i="10" s="1"/>
  <c r="A186" i="10"/>
  <c r="J186" i="10" s="1"/>
  <c r="K186" i="10" s="1"/>
  <c r="A187" i="10"/>
  <c r="C187" i="10" s="1"/>
  <c r="A188" i="10"/>
  <c r="J188" i="10" s="1"/>
  <c r="K188" i="10" s="1"/>
  <c r="A189" i="10"/>
  <c r="J189" i="10" s="1"/>
  <c r="K189" i="10" s="1"/>
  <c r="A190" i="10"/>
  <c r="J190" i="10" s="1"/>
  <c r="K190" i="10" s="1"/>
  <c r="A191" i="10"/>
  <c r="J191" i="10" s="1"/>
  <c r="K191" i="10" s="1"/>
  <c r="A192" i="10"/>
  <c r="J192" i="10" s="1"/>
  <c r="K192" i="10" s="1"/>
  <c r="A193" i="10"/>
  <c r="J193" i="10" s="1"/>
  <c r="K193" i="10" s="1"/>
  <c r="A194" i="10"/>
  <c r="J194" i="10" s="1"/>
  <c r="K194" i="10" s="1"/>
  <c r="A195" i="10"/>
  <c r="J195" i="10" s="1"/>
  <c r="K195" i="10" s="1"/>
  <c r="A196" i="10"/>
  <c r="J196" i="10" s="1"/>
  <c r="K196" i="10" s="1"/>
  <c r="A197" i="10"/>
  <c r="J197" i="10" s="1"/>
  <c r="K197" i="10" s="1"/>
  <c r="A198" i="10"/>
  <c r="J198" i="10" s="1"/>
  <c r="K198" i="10" s="1"/>
  <c r="A199" i="10"/>
  <c r="C199" i="10" s="1"/>
  <c r="A200" i="10"/>
  <c r="J200" i="10" s="1"/>
  <c r="K200" i="10" s="1"/>
  <c r="A201" i="10"/>
  <c r="J201" i="10" s="1"/>
  <c r="K201" i="10" s="1"/>
  <c r="B2" i="10"/>
  <c r="C2" i="10" s="1"/>
  <c r="B3" i="10"/>
  <c r="C3" i="10" s="1"/>
  <c r="B4" i="10"/>
  <c r="C4" i="10" s="1"/>
  <c r="B5" i="10"/>
  <c r="C5" i="10" s="1"/>
  <c r="B6" i="10"/>
  <c r="B7" i="10"/>
  <c r="B8" i="10"/>
  <c r="C8" i="10" s="1"/>
  <c r="B9" i="10"/>
  <c r="C9" i="10" s="1"/>
  <c r="B11" i="10"/>
  <c r="B12" i="10"/>
  <c r="B13" i="10"/>
  <c r="B14" i="10"/>
  <c r="B15" i="10"/>
  <c r="B16" i="10"/>
  <c r="B17" i="10"/>
  <c r="M17" i="10" s="1"/>
  <c r="B18" i="10"/>
  <c r="M18" i="10" s="1"/>
  <c r="B19" i="10"/>
  <c r="B20" i="10"/>
  <c r="M20" i="10" s="1"/>
  <c r="B21" i="10"/>
  <c r="B22" i="10"/>
  <c r="B23" i="10"/>
  <c r="M23" i="10" s="1"/>
  <c r="B24" i="10"/>
  <c r="B25" i="10"/>
  <c r="B26" i="10"/>
  <c r="M26" i="10" s="1"/>
  <c r="B27" i="10"/>
  <c r="M27" i="10" s="1"/>
  <c r="B28" i="10"/>
  <c r="M28" i="10" s="1"/>
  <c r="B29" i="10"/>
  <c r="M29" i="10" s="1"/>
  <c r="B30" i="10"/>
  <c r="M30" i="10" s="1"/>
  <c r="B31" i="10"/>
  <c r="M31" i="10" s="1"/>
  <c r="B32" i="10"/>
  <c r="B33" i="10"/>
  <c r="L33" i="10" s="1"/>
  <c r="L34" i="10"/>
  <c r="B35" i="10"/>
  <c r="B36" i="10"/>
  <c r="L37" i="10"/>
  <c r="B38" i="10"/>
  <c r="B39" i="10"/>
  <c r="B40" i="10"/>
  <c r="B41" i="10"/>
  <c r="L41" i="10" s="1"/>
  <c r="B42" i="10"/>
  <c r="B43" i="10"/>
  <c r="L43" i="10" s="1"/>
  <c r="B44" i="10"/>
  <c r="B45" i="10"/>
  <c r="B46" i="10"/>
  <c r="B47" i="10"/>
  <c r="B48" i="10"/>
  <c r="B49" i="10"/>
  <c r="B50" i="10"/>
  <c r="L50" i="10" s="1"/>
  <c r="B51" i="10"/>
  <c r="L51" i="10" s="1"/>
  <c r="B52" i="10"/>
  <c r="M52" i="10" s="1"/>
  <c r="B53" i="10"/>
  <c r="M53" i="10" s="1"/>
  <c r="B54" i="10"/>
  <c r="M54" i="10" s="1"/>
  <c r="B55" i="10"/>
  <c r="M55" i="10" s="1"/>
  <c r="B56" i="10"/>
  <c r="B57" i="10"/>
  <c r="B58" i="10"/>
  <c r="B59" i="10"/>
  <c r="B60" i="10"/>
  <c r="B61" i="10"/>
  <c r="B62" i="10"/>
  <c r="L62" i="10" s="1"/>
  <c r="B63" i="10"/>
  <c r="L63" i="10" s="1"/>
  <c r="B64" i="10"/>
  <c r="L64" i="10" s="1"/>
  <c r="B65" i="10"/>
  <c r="L65" i="10" s="1"/>
  <c r="B66" i="10"/>
  <c r="L66" i="10" s="1"/>
  <c r="B67" i="10"/>
  <c r="L67" i="10" s="1"/>
  <c r="B68" i="10"/>
  <c r="L68" i="10" s="1"/>
  <c r="B69" i="10"/>
  <c r="L69" i="10" s="1"/>
  <c r="B70" i="10"/>
  <c r="L70" i="10" s="1"/>
  <c r="B71" i="10"/>
  <c r="L71" i="10" s="1"/>
  <c r="B72" i="10"/>
  <c r="L72" i="10" s="1"/>
  <c r="B73" i="10"/>
  <c r="L73" i="10" s="1"/>
  <c r="B74" i="10"/>
  <c r="B75" i="10"/>
  <c r="B76" i="10"/>
  <c r="L76" i="10" s="1"/>
  <c r="B77" i="10"/>
  <c r="L77" i="10" s="1"/>
  <c r="B78" i="10"/>
  <c r="L78" i="10" s="1"/>
  <c r="B79" i="10"/>
  <c r="M79" i="10" s="1"/>
  <c r="B80" i="10"/>
  <c r="B81" i="10"/>
  <c r="B82" i="10"/>
  <c r="B83" i="10"/>
  <c r="B84" i="10"/>
  <c r="B85" i="10"/>
  <c r="L85" i="10" s="1"/>
  <c r="B86" i="10"/>
  <c r="M86" i="10" s="1"/>
  <c r="B87" i="10"/>
  <c r="M87" i="10" s="1"/>
  <c r="B88" i="10"/>
  <c r="L88" i="10" s="1"/>
  <c r="B89" i="10"/>
  <c r="L89" i="10" s="1"/>
  <c r="B90" i="10"/>
  <c r="L90" i="10" s="1"/>
  <c r="B91" i="10"/>
  <c r="L91" i="10" s="1"/>
  <c r="B92" i="10"/>
  <c r="B93" i="10"/>
  <c r="B94" i="10"/>
  <c r="B95" i="10"/>
  <c r="B96" i="10"/>
  <c r="B97" i="10"/>
  <c r="B98" i="10"/>
  <c r="L98" i="10" s="1"/>
  <c r="B99" i="10"/>
  <c r="M99" i="10" s="1"/>
  <c r="B100" i="10"/>
  <c r="L100" i="10" s="1"/>
  <c r="B101" i="10"/>
  <c r="M101" i="10" s="1"/>
  <c r="B102" i="10"/>
  <c r="M102" i="10" s="1"/>
  <c r="B103" i="10"/>
  <c r="M103" i="10" s="1"/>
  <c r="B104" i="10"/>
  <c r="B105" i="10"/>
  <c r="B106" i="10"/>
  <c r="B107" i="10"/>
  <c r="B108" i="10"/>
  <c r="B109" i="10"/>
  <c r="B110" i="10"/>
  <c r="M110" i="10" s="1"/>
  <c r="B111" i="10"/>
  <c r="M111" i="10" s="1"/>
  <c r="B112" i="10"/>
  <c r="L112" i="10" s="1"/>
  <c r="B113" i="10"/>
  <c r="L113" i="10" s="1"/>
  <c r="B114" i="10"/>
  <c r="L114" i="10" s="1"/>
  <c r="B115" i="10"/>
  <c r="M115" i="10" s="1"/>
  <c r="B116" i="10"/>
  <c r="B117" i="10"/>
  <c r="B118" i="10"/>
  <c r="B119" i="10"/>
  <c r="B120" i="10"/>
  <c r="B121" i="10"/>
  <c r="L121" i="10" s="1"/>
  <c r="B122" i="10"/>
  <c r="L122" i="10" s="1"/>
  <c r="B123" i="10"/>
  <c r="M123" i="10" s="1"/>
  <c r="B124" i="10"/>
  <c r="M124" i="10" s="1"/>
  <c r="B125" i="10"/>
  <c r="M125" i="10" s="1"/>
  <c r="B126" i="10"/>
  <c r="M126" i="10" s="1"/>
  <c r="B127" i="10"/>
  <c r="L127" i="10" s="1"/>
  <c r="B128" i="10"/>
  <c r="B129" i="10"/>
  <c r="B130" i="10"/>
  <c r="B131" i="10"/>
  <c r="B132" i="10"/>
  <c r="B133" i="10"/>
  <c r="B134" i="10"/>
  <c r="L134" i="10" s="1"/>
  <c r="B135" i="10"/>
  <c r="L135" i="10" s="1"/>
  <c r="B136" i="10"/>
  <c r="L136" i="10" s="1"/>
  <c r="B137" i="10"/>
  <c r="L137" i="10" s="1"/>
  <c r="B138" i="10"/>
  <c r="L138" i="10" s="1"/>
  <c r="B139" i="10"/>
  <c r="L139" i="10" s="1"/>
  <c r="B140" i="10"/>
  <c r="B141" i="10"/>
  <c r="B142" i="10"/>
  <c r="B143" i="10"/>
  <c r="B144" i="10"/>
  <c r="B145" i="10"/>
  <c r="M145" i="10" s="1"/>
  <c r="B146" i="10"/>
  <c r="M146" i="10" s="1"/>
  <c r="B147" i="10"/>
  <c r="L147" i="10" s="1"/>
  <c r="B148" i="10"/>
  <c r="M148" i="10" s="1"/>
  <c r="B149" i="10"/>
  <c r="L149" i="10" s="1"/>
  <c r="B150" i="10"/>
  <c r="L150" i="10" s="1"/>
  <c r="B151" i="10"/>
  <c r="M151" i="10" s="1"/>
  <c r="B152" i="10"/>
  <c r="B153" i="10"/>
  <c r="B154" i="10"/>
  <c r="B155" i="10"/>
  <c r="B156" i="10"/>
  <c r="B157" i="10"/>
  <c r="B158" i="10"/>
  <c r="L158" i="10" s="1"/>
  <c r="B159" i="10"/>
  <c r="L159" i="10" s="1"/>
  <c r="B160" i="10"/>
  <c r="M160" i="10" s="1"/>
  <c r="B161" i="10"/>
  <c r="M161" i="10" s="1"/>
  <c r="B162" i="10"/>
  <c r="M162" i="10" s="1"/>
  <c r="B163" i="10"/>
  <c r="L163" i="10" s="1"/>
  <c r="B164" i="10"/>
  <c r="B165" i="10"/>
  <c r="B166" i="10"/>
  <c r="B167" i="10"/>
  <c r="B168" i="10"/>
  <c r="B169" i="10"/>
  <c r="B170" i="10"/>
  <c r="L170" i="10" s="1"/>
  <c r="B171" i="10"/>
  <c r="M171" i="10" s="1"/>
  <c r="B172" i="10"/>
  <c r="M172" i="10" s="1"/>
  <c r="B173" i="10"/>
  <c r="M173" i="10" s="1"/>
  <c r="B174" i="10"/>
  <c r="L174" i="10" s="1"/>
  <c r="B175" i="10"/>
  <c r="L175" i="10" s="1"/>
  <c r="B176" i="10"/>
  <c r="B177" i="10"/>
  <c r="B178" i="10"/>
  <c r="B179" i="10"/>
  <c r="B180" i="10"/>
  <c r="B181" i="10"/>
  <c r="B182" i="10"/>
  <c r="M182" i="10" s="1"/>
  <c r="B183" i="10"/>
  <c r="M183" i="10" s="1"/>
  <c r="B184" i="10"/>
  <c r="L184" i="10" s="1"/>
  <c r="B185" i="10"/>
  <c r="L185" i="10" s="1"/>
  <c r="B186" i="10"/>
  <c r="L186" i="10" s="1"/>
  <c r="B187" i="10"/>
  <c r="L187" i="10" s="1"/>
  <c r="B188" i="10"/>
  <c r="B189" i="10"/>
  <c r="B190" i="10"/>
  <c r="B191" i="10"/>
  <c r="B192" i="10"/>
  <c r="B193" i="10"/>
  <c r="B194" i="10"/>
  <c r="L194" i="10" s="1"/>
  <c r="B195" i="10"/>
  <c r="M195" i="10" s="1"/>
  <c r="B196" i="10"/>
  <c r="B197" i="10"/>
  <c r="L197" i="10" s="1"/>
  <c r="B198" i="10"/>
  <c r="L198" i="10" s="1"/>
  <c r="B199" i="10"/>
  <c r="L199" i="10" s="1"/>
  <c r="B200" i="10"/>
  <c r="B201" i="10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U54" i="6"/>
  <c r="I44" i="10" s="1"/>
  <c r="U55" i="6"/>
  <c r="I45" i="10" s="1"/>
  <c r="U56" i="6"/>
  <c r="I46" i="10" s="1"/>
  <c r="U57" i="6"/>
  <c r="I47" i="10" s="1"/>
  <c r="U58" i="6"/>
  <c r="I48" i="10" s="1"/>
  <c r="U59" i="6"/>
  <c r="I49" i="10" s="1"/>
  <c r="U60" i="6"/>
  <c r="I50" i="10" s="1"/>
  <c r="U61" i="6"/>
  <c r="I51" i="10" s="1"/>
  <c r="U62" i="6"/>
  <c r="I52" i="10" s="1"/>
  <c r="U63" i="6"/>
  <c r="I53" i="10" s="1"/>
  <c r="U64" i="6"/>
  <c r="I54" i="10" s="1"/>
  <c r="U65" i="6"/>
  <c r="I55" i="10" s="1"/>
  <c r="U66" i="6"/>
  <c r="I56" i="10" s="1"/>
  <c r="U67" i="6"/>
  <c r="I57" i="10" s="1"/>
  <c r="U68" i="6"/>
  <c r="I58" i="10" s="1"/>
  <c r="U69" i="6"/>
  <c r="I59" i="10" s="1"/>
  <c r="U70" i="6"/>
  <c r="I60" i="10" s="1"/>
  <c r="U71" i="6"/>
  <c r="I61" i="10" s="1"/>
  <c r="U72" i="6"/>
  <c r="I62" i="10" s="1"/>
  <c r="U73" i="6"/>
  <c r="I63" i="10" s="1"/>
  <c r="U74" i="6"/>
  <c r="I64" i="10" s="1"/>
  <c r="U75" i="6"/>
  <c r="I65" i="10" s="1"/>
  <c r="U76" i="6"/>
  <c r="I66" i="10" s="1"/>
  <c r="U77" i="6"/>
  <c r="I67" i="10" s="1"/>
  <c r="U78" i="6"/>
  <c r="I68" i="10" s="1"/>
  <c r="U79" i="6"/>
  <c r="I69" i="10" s="1"/>
  <c r="U80" i="6"/>
  <c r="I70" i="10" s="1"/>
  <c r="U81" i="6"/>
  <c r="I71" i="10" s="1"/>
  <c r="U82" i="6"/>
  <c r="I72" i="10" s="1"/>
  <c r="U83" i="6"/>
  <c r="I73" i="10" s="1"/>
  <c r="U84" i="6"/>
  <c r="I74" i="10" s="1"/>
  <c r="U85" i="6"/>
  <c r="I75" i="10" s="1"/>
  <c r="U86" i="6"/>
  <c r="I76" i="10" s="1"/>
  <c r="U87" i="6"/>
  <c r="I77" i="10" s="1"/>
  <c r="U88" i="6"/>
  <c r="I78" i="10" s="1"/>
  <c r="U89" i="6"/>
  <c r="I79" i="10" s="1"/>
  <c r="U90" i="6"/>
  <c r="I80" i="10" s="1"/>
  <c r="U91" i="6"/>
  <c r="I81" i="10" s="1"/>
  <c r="U92" i="6"/>
  <c r="I82" i="10" s="1"/>
  <c r="U93" i="6"/>
  <c r="I83" i="10" s="1"/>
  <c r="U94" i="6"/>
  <c r="I84" i="10" s="1"/>
  <c r="U95" i="6"/>
  <c r="I85" i="10" s="1"/>
  <c r="U96" i="6"/>
  <c r="I86" i="10" s="1"/>
  <c r="U97" i="6"/>
  <c r="I87" i="10" s="1"/>
  <c r="U98" i="6"/>
  <c r="I88" i="10" s="1"/>
  <c r="U99" i="6"/>
  <c r="I89" i="10" s="1"/>
  <c r="U100" i="6"/>
  <c r="I90" i="10" s="1"/>
  <c r="U101" i="6"/>
  <c r="I91" i="10" s="1"/>
  <c r="U102" i="6"/>
  <c r="I92" i="10" s="1"/>
  <c r="U103" i="6"/>
  <c r="I93" i="10" s="1"/>
  <c r="U104" i="6"/>
  <c r="I94" i="10" s="1"/>
  <c r="U105" i="6"/>
  <c r="I95" i="10" s="1"/>
  <c r="U106" i="6"/>
  <c r="I96" i="10" s="1"/>
  <c r="U107" i="6"/>
  <c r="I97" i="10" s="1"/>
  <c r="U108" i="6"/>
  <c r="I98" i="10" s="1"/>
  <c r="U109" i="6"/>
  <c r="I99" i="10" s="1"/>
  <c r="U110" i="6"/>
  <c r="I100" i="10" s="1"/>
  <c r="U111" i="6"/>
  <c r="I101" i="10" s="1"/>
  <c r="U112" i="6"/>
  <c r="I102" i="10" s="1"/>
  <c r="U113" i="6"/>
  <c r="I103" i="10" s="1"/>
  <c r="U114" i="6"/>
  <c r="I104" i="10" s="1"/>
  <c r="U115" i="6"/>
  <c r="I105" i="10" s="1"/>
  <c r="U116" i="6"/>
  <c r="I106" i="10" s="1"/>
  <c r="U117" i="6"/>
  <c r="I107" i="10" s="1"/>
  <c r="U118" i="6"/>
  <c r="I108" i="10" s="1"/>
  <c r="U119" i="6"/>
  <c r="I109" i="10" s="1"/>
  <c r="U120" i="6"/>
  <c r="I110" i="10" s="1"/>
  <c r="U121" i="6"/>
  <c r="I111" i="10" s="1"/>
  <c r="U122" i="6"/>
  <c r="I112" i="10" s="1"/>
  <c r="U123" i="6"/>
  <c r="I113" i="10" s="1"/>
  <c r="U124" i="6"/>
  <c r="I114" i="10" s="1"/>
  <c r="U125" i="6"/>
  <c r="I115" i="10" s="1"/>
  <c r="U126" i="6"/>
  <c r="I116" i="10" s="1"/>
  <c r="U127" i="6"/>
  <c r="I117" i="10" s="1"/>
  <c r="U128" i="6"/>
  <c r="I118" i="10" s="1"/>
  <c r="U129" i="6"/>
  <c r="I119" i="10" s="1"/>
  <c r="U130" i="6"/>
  <c r="I120" i="10" s="1"/>
  <c r="U131" i="6"/>
  <c r="I121" i="10" s="1"/>
  <c r="U132" i="6"/>
  <c r="I122" i="10" s="1"/>
  <c r="U133" i="6"/>
  <c r="I123" i="10" s="1"/>
  <c r="U134" i="6"/>
  <c r="I124" i="10" s="1"/>
  <c r="U135" i="6"/>
  <c r="I125" i="10" s="1"/>
  <c r="U136" i="6"/>
  <c r="I126" i="10" s="1"/>
  <c r="U137" i="6"/>
  <c r="I127" i="10" s="1"/>
  <c r="U138" i="6"/>
  <c r="I128" i="10" s="1"/>
  <c r="U139" i="6"/>
  <c r="I129" i="10" s="1"/>
  <c r="U140" i="6"/>
  <c r="I130" i="10" s="1"/>
  <c r="U141" i="6"/>
  <c r="I131" i="10" s="1"/>
  <c r="U142" i="6"/>
  <c r="I132" i="10" s="1"/>
  <c r="U143" i="6"/>
  <c r="I133" i="10" s="1"/>
  <c r="U144" i="6"/>
  <c r="I134" i="10" s="1"/>
  <c r="U145" i="6"/>
  <c r="I135" i="10" s="1"/>
  <c r="U146" i="6"/>
  <c r="I136" i="10" s="1"/>
  <c r="U147" i="6"/>
  <c r="I137" i="10" s="1"/>
  <c r="U148" i="6"/>
  <c r="I138" i="10" s="1"/>
  <c r="U149" i="6"/>
  <c r="I139" i="10" s="1"/>
  <c r="U150" i="6"/>
  <c r="I140" i="10" s="1"/>
  <c r="U151" i="6"/>
  <c r="I141" i="10" s="1"/>
  <c r="U152" i="6"/>
  <c r="I142" i="10" s="1"/>
  <c r="U153" i="6"/>
  <c r="I143" i="10" s="1"/>
  <c r="U154" i="6"/>
  <c r="I144" i="10" s="1"/>
  <c r="U155" i="6"/>
  <c r="I145" i="10" s="1"/>
  <c r="U156" i="6"/>
  <c r="I146" i="10" s="1"/>
  <c r="U157" i="6"/>
  <c r="I147" i="10" s="1"/>
  <c r="U158" i="6"/>
  <c r="I148" i="10" s="1"/>
  <c r="U159" i="6"/>
  <c r="I149" i="10" s="1"/>
  <c r="U160" i="6"/>
  <c r="I150" i="10" s="1"/>
  <c r="U161" i="6"/>
  <c r="I151" i="10" s="1"/>
  <c r="U162" i="6"/>
  <c r="I152" i="10" s="1"/>
  <c r="U163" i="6"/>
  <c r="I153" i="10" s="1"/>
  <c r="U164" i="6"/>
  <c r="I154" i="10" s="1"/>
  <c r="U165" i="6"/>
  <c r="I155" i="10" s="1"/>
  <c r="U166" i="6"/>
  <c r="I156" i="10" s="1"/>
  <c r="U167" i="6"/>
  <c r="I157" i="10" s="1"/>
  <c r="U168" i="6"/>
  <c r="I158" i="10" s="1"/>
  <c r="U169" i="6"/>
  <c r="I159" i="10" s="1"/>
  <c r="U170" i="6"/>
  <c r="I160" i="10" s="1"/>
  <c r="U171" i="6"/>
  <c r="I161" i="10" s="1"/>
  <c r="U172" i="6"/>
  <c r="I162" i="10" s="1"/>
  <c r="U173" i="6"/>
  <c r="I163" i="10" s="1"/>
  <c r="U174" i="6"/>
  <c r="I164" i="10" s="1"/>
  <c r="U175" i="6"/>
  <c r="I165" i="10" s="1"/>
  <c r="U176" i="6"/>
  <c r="I166" i="10" s="1"/>
  <c r="U177" i="6"/>
  <c r="I167" i="10" s="1"/>
  <c r="U178" i="6"/>
  <c r="I168" i="10" s="1"/>
  <c r="U179" i="6"/>
  <c r="I169" i="10" s="1"/>
  <c r="U180" i="6"/>
  <c r="I170" i="10" s="1"/>
  <c r="U181" i="6"/>
  <c r="I171" i="10" s="1"/>
  <c r="U182" i="6"/>
  <c r="I172" i="10" s="1"/>
  <c r="U183" i="6"/>
  <c r="I173" i="10" s="1"/>
  <c r="U184" i="6"/>
  <c r="I174" i="10" s="1"/>
  <c r="U185" i="6"/>
  <c r="I175" i="10" s="1"/>
  <c r="U186" i="6"/>
  <c r="I176" i="10" s="1"/>
  <c r="U187" i="6"/>
  <c r="I177" i="10" s="1"/>
  <c r="U188" i="6"/>
  <c r="I178" i="10" s="1"/>
  <c r="U189" i="6"/>
  <c r="I179" i="10" s="1"/>
  <c r="U190" i="6"/>
  <c r="I180" i="10" s="1"/>
  <c r="U191" i="6"/>
  <c r="I181" i="10" s="1"/>
  <c r="U192" i="6"/>
  <c r="I182" i="10" s="1"/>
  <c r="U193" i="6"/>
  <c r="I183" i="10" s="1"/>
  <c r="U194" i="6"/>
  <c r="I184" i="10" s="1"/>
  <c r="U195" i="6"/>
  <c r="I185" i="10" s="1"/>
  <c r="U196" i="6"/>
  <c r="I186" i="10" s="1"/>
  <c r="U197" i="6"/>
  <c r="I187" i="10" s="1"/>
  <c r="U198" i="6"/>
  <c r="I188" i="10" s="1"/>
  <c r="U199" i="6"/>
  <c r="I189" i="10" s="1"/>
  <c r="U200" i="6"/>
  <c r="I190" i="10" s="1"/>
  <c r="U201" i="6"/>
  <c r="I191" i="10" s="1"/>
  <c r="U202" i="6"/>
  <c r="I192" i="10" s="1"/>
  <c r="U203" i="6"/>
  <c r="I193" i="10" s="1"/>
  <c r="U204" i="6"/>
  <c r="I194" i="10" s="1"/>
  <c r="U205" i="6"/>
  <c r="I195" i="10" s="1"/>
  <c r="U206" i="6"/>
  <c r="I196" i="10" s="1"/>
  <c r="U207" i="6"/>
  <c r="I197" i="10" s="1"/>
  <c r="U208" i="6"/>
  <c r="I198" i="10" s="1"/>
  <c r="U209" i="6"/>
  <c r="I199" i="10" s="1"/>
  <c r="U210" i="6"/>
  <c r="I200" i="10" s="1"/>
  <c r="U211" i="6"/>
  <c r="I201" i="10" s="1"/>
  <c r="U212" i="6"/>
  <c r="T54" i="6"/>
  <c r="H44" i="10" s="1"/>
  <c r="T55" i="6"/>
  <c r="H45" i="10" s="1"/>
  <c r="T56" i="6"/>
  <c r="H46" i="10" s="1"/>
  <c r="T57" i="6"/>
  <c r="H47" i="10" s="1"/>
  <c r="T58" i="6"/>
  <c r="H48" i="10" s="1"/>
  <c r="T59" i="6"/>
  <c r="H49" i="10" s="1"/>
  <c r="T60" i="6"/>
  <c r="H50" i="10" s="1"/>
  <c r="T61" i="6"/>
  <c r="H51" i="10" s="1"/>
  <c r="T62" i="6"/>
  <c r="H52" i="10" s="1"/>
  <c r="T63" i="6"/>
  <c r="H53" i="10" s="1"/>
  <c r="T64" i="6"/>
  <c r="H54" i="10" s="1"/>
  <c r="T65" i="6"/>
  <c r="H55" i="10" s="1"/>
  <c r="T66" i="6"/>
  <c r="H56" i="10" s="1"/>
  <c r="T67" i="6"/>
  <c r="H57" i="10" s="1"/>
  <c r="T68" i="6"/>
  <c r="H58" i="10" s="1"/>
  <c r="T69" i="6"/>
  <c r="H59" i="10" s="1"/>
  <c r="T70" i="6"/>
  <c r="H60" i="10" s="1"/>
  <c r="T71" i="6"/>
  <c r="H61" i="10" s="1"/>
  <c r="T72" i="6"/>
  <c r="H62" i="10" s="1"/>
  <c r="T73" i="6"/>
  <c r="H63" i="10" s="1"/>
  <c r="T74" i="6"/>
  <c r="H64" i="10" s="1"/>
  <c r="T75" i="6"/>
  <c r="H65" i="10" s="1"/>
  <c r="T76" i="6"/>
  <c r="H66" i="10" s="1"/>
  <c r="T77" i="6"/>
  <c r="H67" i="10" s="1"/>
  <c r="T78" i="6"/>
  <c r="H68" i="10" s="1"/>
  <c r="T79" i="6"/>
  <c r="H69" i="10" s="1"/>
  <c r="T80" i="6"/>
  <c r="H70" i="10" s="1"/>
  <c r="T81" i="6"/>
  <c r="H71" i="10" s="1"/>
  <c r="T82" i="6"/>
  <c r="H72" i="10" s="1"/>
  <c r="T83" i="6"/>
  <c r="H73" i="10" s="1"/>
  <c r="T84" i="6"/>
  <c r="H74" i="10" s="1"/>
  <c r="T85" i="6"/>
  <c r="H75" i="10" s="1"/>
  <c r="T86" i="6"/>
  <c r="H76" i="10" s="1"/>
  <c r="T87" i="6"/>
  <c r="H77" i="10" s="1"/>
  <c r="T88" i="6"/>
  <c r="H78" i="10" s="1"/>
  <c r="T89" i="6"/>
  <c r="H79" i="10" s="1"/>
  <c r="T90" i="6"/>
  <c r="H80" i="10" s="1"/>
  <c r="T91" i="6"/>
  <c r="H81" i="10" s="1"/>
  <c r="T92" i="6"/>
  <c r="H82" i="10" s="1"/>
  <c r="T93" i="6"/>
  <c r="H83" i="10" s="1"/>
  <c r="T94" i="6"/>
  <c r="H84" i="10" s="1"/>
  <c r="T95" i="6"/>
  <c r="H85" i="10" s="1"/>
  <c r="T96" i="6"/>
  <c r="H86" i="10" s="1"/>
  <c r="T97" i="6"/>
  <c r="H87" i="10" s="1"/>
  <c r="T98" i="6"/>
  <c r="H88" i="10" s="1"/>
  <c r="T99" i="6"/>
  <c r="H89" i="10" s="1"/>
  <c r="T100" i="6"/>
  <c r="H90" i="10" s="1"/>
  <c r="T101" i="6"/>
  <c r="H91" i="10" s="1"/>
  <c r="T102" i="6"/>
  <c r="H92" i="10" s="1"/>
  <c r="T103" i="6"/>
  <c r="H93" i="10" s="1"/>
  <c r="T104" i="6"/>
  <c r="H94" i="10" s="1"/>
  <c r="T105" i="6"/>
  <c r="H95" i="10" s="1"/>
  <c r="T106" i="6"/>
  <c r="H96" i="10" s="1"/>
  <c r="T107" i="6"/>
  <c r="H97" i="10" s="1"/>
  <c r="T108" i="6"/>
  <c r="H98" i="10" s="1"/>
  <c r="T109" i="6"/>
  <c r="H99" i="10" s="1"/>
  <c r="T110" i="6"/>
  <c r="H100" i="10" s="1"/>
  <c r="T111" i="6"/>
  <c r="H101" i="10" s="1"/>
  <c r="T112" i="6"/>
  <c r="H102" i="10" s="1"/>
  <c r="T113" i="6"/>
  <c r="H103" i="10" s="1"/>
  <c r="T114" i="6"/>
  <c r="H104" i="10" s="1"/>
  <c r="T115" i="6"/>
  <c r="H105" i="10" s="1"/>
  <c r="T116" i="6"/>
  <c r="H106" i="10" s="1"/>
  <c r="T117" i="6"/>
  <c r="H107" i="10" s="1"/>
  <c r="T118" i="6"/>
  <c r="H108" i="10" s="1"/>
  <c r="T119" i="6"/>
  <c r="H109" i="10" s="1"/>
  <c r="T120" i="6"/>
  <c r="H110" i="10" s="1"/>
  <c r="T121" i="6"/>
  <c r="H111" i="10" s="1"/>
  <c r="T122" i="6"/>
  <c r="H112" i="10" s="1"/>
  <c r="T123" i="6"/>
  <c r="H113" i="10" s="1"/>
  <c r="T124" i="6"/>
  <c r="H114" i="10" s="1"/>
  <c r="T125" i="6"/>
  <c r="H115" i="10" s="1"/>
  <c r="T126" i="6"/>
  <c r="H116" i="10" s="1"/>
  <c r="T127" i="6"/>
  <c r="H117" i="10" s="1"/>
  <c r="T128" i="6"/>
  <c r="H118" i="10" s="1"/>
  <c r="T129" i="6"/>
  <c r="H119" i="10" s="1"/>
  <c r="T130" i="6"/>
  <c r="H120" i="10" s="1"/>
  <c r="T131" i="6"/>
  <c r="H121" i="10" s="1"/>
  <c r="T132" i="6"/>
  <c r="H122" i="10" s="1"/>
  <c r="T133" i="6"/>
  <c r="H123" i="10" s="1"/>
  <c r="T134" i="6"/>
  <c r="H124" i="10" s="1"/>
  <c r="T135" i="6"/>
  <c r="H125" i="10" s="1"/>
  <c r="T136" i="6"/>
  <c r="H126" i="10" s="1"/>
  <c r="T137" i="6"/>
  <c r="H127" i="10" s="1"/>
  <c r="T138" i="6"/>
  <c r="H128" i="10" s="1"/>
  <c r="T139" i="6"/>
  <c r="H129" i="10" s="1"/>
  <c r="T140" i="6"/>
  <c r="H130" i="10" s="1"/>
  <c r="T141" i="6"/>
  <c r="H131" i="10" s="1"/>
  <c r="T142" i="6"/>
  <c r="H132" i="10" s="1"/>
  <c r="T143" i="6"/>
  <c r="H133" i="10" s="1"/>
  <c r="T144" i="6"/>
  <c r="H134" i="10" s="1"/>
  <c r="T145" i="6"/>
  <c r="H135" i="10" s="1"/>
  <c r="T146" i="6"/>
  <c r="H136" i="10" s="1"/>
  <c r="T147" i="6"/>
  <c r="H137" i="10" s="1"/>
  <c r="T148" i="6"/>
  <c r="H138" i="10" s="1"/>
  <c r="T149" i="6"/>
  <c r="H139" i="10" s="1"/>
  <c r="T150" i="6"/>
  <c r="H140" i="10" s="1"/>
  <c r="T151" i="6"/>
  <c r="H141" i="10" s="1"/>
  <c r="T152" i="6"/>
  <c r="H142" i="10" s="1"/>
  <c r="T153" i="6"/>
  <c r="H143" i="10" s="1"/>
  <c r="T154" i="6"/>
  <c r="H144" i="10" s="1"/>
  <c r="T155" i="6"/>
  <c r="H145" i="10" s="1"/>
  <c r="T156" i="6"/>
  <c r="H146" i="10" s="1"/>
  <c r="T157" i="6"/>
  <c r="H147" i="10" s="1"/>
  <c r="T158" i="6"/>
  <c r="H148" i="10" s="1"/>
  <c r="T159" i="6"/>
  <c r="H149" i="10" s="1"/>
  <c r="T160" i="6"/>
  <c r="H150" i="10" s="1"/>
  <c r="T161" i="6"/>
  <c r="H151" i="10" s="1"/>
  <c r="T162" i="6"/>
  <c r="H152" i="10" s="1"/>
  <c r="T163" i="6"/>
  <c r="H153" i="10" s="1"/>
  <c r="T164" i="6"/>
  <c r="H154" i="10" s="1"/>
  <c r="T165" i="6"/>
  <c r="H155" i="10" s="1"/>
  <c r="T166" i="6"/>
  <c r="H156" i="10" s="1"/>
  <c r="T167" i="6"/>
  <c r="H157" i="10" s="1"/>
  <c r="T168" i="6"/>
  <c r="H158" i="10" s="1"/>
  <c r="T169" i="6"/>
  <c r="H159" i="10" s="1"/>
  <c r="T170" i="6"/>
  <c r="H160" i="10" s="1"/>
  <c r="T171" i="6"/>
  <c r="H161" i="10" s="1"/>
  <c r="T172" i="6"/>
  <c r="H162" i="10" s="1"/>
  <c r="T173" i="6"/>
  <c r="H163" i="10" s="1"/>
  <c r="T174" i="6"/>
  <c r="H164" i="10" s="1"/>
  <c r="T175" i="6"/>
  <c r="H165" i="10" s="1"/>
  <c r="T176" i="6"/>
  <c r="H166" i="10" s="1"/>
  <c r="T177" i="6"/>
  <c r="H167" i="10" s="1"/>
  <c r="T178" i="6"/>
  <c r="H168" i="10" s="1"/>
  <c r="T179" i="6"/>
  <c r="H169" i="10" s="1"/>
  <c r="T180" i="6"/>
  <c r="H170" i="10" s="1"/>
  <c r="T181" i="6"/>
  <c r="H171" i="10" s="1"/>
  <c r="T182" i="6"/>
  <c r="H172" i="10" s="1"/>
  <c r="T183" i="6"/>
  <c r="H173" i="10" s="1"/>
  <c r="T184" i="6"/>
  <c r="H174" i="10" s="1"/>
  <c r="T185" i="6"/>
  <c r="H175" i="10" s="1"/>
  <c r="T186" i="6"/>
  <c r="H176" i="10" s="1"/>
  <c r="T187" i="6"/>
  <c r="H177" i="10" s="1"/>
  <c r="T188" i="6"/>
  <c r="H178" i="10" s="1"/>
  <c r="T189" i="6"/>
  <c r="H179" i="10" s="1"/>
  <c r="T190" i="6"/>
  <c r="H180" i="10" s="1"/>
  <c r="T191" i="6"/>
  <c r="H181" i="10" s="1"/>
  <c r="T192" i="6"/>
  <c r="H182" i="10" s="1"/>
  <c r="T193" i="6"/>
  <c r="H183" i="10" s="1"/>
  <c r="T194" i="6"/>
  <c r="H184" i="10" s="1"/>
  <c r="T195" i="6"/>
  <c r="H185" i="10" s="1"/>
  <c r="T196" i="6"/>
  <c r="H186" i="10" s="1"/>
  <c r="T197" i="6"/>
  <c r="H187" i="10" s="1"/>
  <c r="T198" i="6"/>
  <c r="H188" i="10" s="1"/>
  <c r="T199" i="6"/>
  <c r="H189" i="10" s="1"/>
  <c r="T200" i="6"/>
  <c r="H190" i="10" s="1"/>
  <c r="T201" i="6"/>
  <c r="H191" i="10" s="1"/>
  <c r="T202" i="6"/>
  <c r="H192" i="10" s="1"/>
  <c r="T203" i="6"/>
  <c r="H193" i="10" s="1"/>
  <c r="T204" i="6"/>
  <c r="H194" i="10" s="1"/>
  <c r="T205" i="6"/>
  <c r="H195" i="10" s="1"/>
  <c r="T206" i="6"/>
  <c r="H196" i="10" s="1"/>
  <c r="T207" i="6"/>
  <c r="H197" i="10" s="1"/>
  <c r="T208" i="6"/>
  <c r="H198" i="10" s="1"/>
  <c r="T209" i="6"/>
  <c r="H199" i="10" s="1"/>
  <c r="T210" i="6"/>
  <c r="H200" i="10" s="1"/>
  <c r="T211" i="6"/>
  <c r="H201" i="10" s="1"/>
  <c r="T212" i="6"/>
  <c r="S54" i="6"/>
  <c r="G44" i="10" s="1"/>
  <c r="S55" i="6"/>
  <c r="G45" i="10" s="1"/>
  <c r="S56" i="6"/>
  <c r="G46" i="10" s="1"/>
  <c r="S57" i="6"/>
  <c r="G47" i="10" s="1"/>
  <c r="S58" i="6"/>
  <c r="G48" i="10" s="1"/>
  <c r="S59" i="6"/>
  <c r="G49" i="10" s="1"/>
  <c r="S60" i="6"/>
  <c r="G50" i="10" s="1"/>
  <c r="S61" i="6"/>
  <c r="G51" i="10" s="1"/>
  <c r="S62" i="6"/>
  <c r="G52" i="10" s="1"/>
  <c r="S63" i="6"/>
  <c r="G53" i="10" s="1"/>
  <c r="S64" i="6"/>
  <c r="G54" i="10" s="1"/>
  <c r="S65" i="6"/>
  <c r="G55" i="10" s="1"/>
  <c r="S66" i="6"/>
  <c r="G56" i="10" s="1"/>
  <c r="S67" i="6"/>
  <c r="G57" i="10" s="1"/>
  <c r="S68" i="6"/>
  <c r="G58" i="10" s="1"/>
  <c r="S69" i="6"/>
  <c r="G59" i="10" s="1"/>
  <c r="S70" i="6"/>
  <c r="G60" i="10" s="1"/>
  <c r="S71" i="6"/>
  <c r="G61" i="10" s="1"/>
  <c r="S72" i="6"/>
  <c r="G62" i="10" s="1"/>
  <c r="S73" i="6"/>
  <c r="G63" i="10" s="1"/>
  <c r="S74" i="6"/>
  <c r="G64" i="10" s="1"/>
  <c r="S75" i="6"/>
  <c r="G65" i="10" s="1"/>
  <c r="S76" i="6"/>
  <c r="G66" i="10" s="1"/>
  <c r="S77" i="6"/>
  <c r="G67" i="10" s="1"/>
  <c r="S78" i="6"/>
  <c r="G68" i="10" s="1"/>
  <c r="S79" i="6"/>
  <c r="G69" i="10" s="1"/>
  <c r="S80" i="6"/>
  <c r="G70" i="10" s="1"/>
  <c r="S81" i="6"/>
  <c r="G71" i="10" s="1"/>
  <c r="S82" i="6"/>
  <c r="G72" i="10" s="1"/>
  <c r="S83" i="6"/>
  <c r="G73" i="10" s="1"/>
  <c r="S84" i="6"/>
  <c r="G74" i="10" s="1"/>
  <c r="S85" i="6"/>
  <c r="G75" i="10" s="1"/>
  <c r="S86" i="6"/>
  <c r="G76" i="10" s="1"/>
  <c r="S87" i="6"/>
  <c r="G77" i="10" s="1"/>
  <c r="S88" i="6"/>
  <c r="G78" i="10" s="1"/>
  <c r="S89" i="6"/>
  <c r="G79" i="10" s="1"/>
  <c r="S90" i="6"/>
  <c r="G80" i="10" s="1"/>
  <c r="S91" i="6"/>
  <c r="G81" i="10" s="1"/>
  <c r="S92" i="6"/>
  <c r="G82" i="10" s="1"/>
  <c r="S93" i="6"/>
  <c r="G83" i="10" s="1"/>
  <c r="S94" i="6"/>
  <c r="G84" i="10" s="1"/>
  <c r="S95" i="6"/>
  <c r="G85" i="10" s="1"/>
  <c r="S96" i="6"/>
  <c r="G86" i="10" s="1"/>
  <c r="S97" i="6"/>
  <c r="G87" i="10" s="1"/>
  <c r="S98" i="6"/>
  <c r="G88" i="10" s="1"/>
  <c r="S99" i="6"/>
  <c r="G89" i="10" s="1"/>
  <c r="S100" i="6"/>
  <c r="G90" i="10" s="1"/>
  <c r="S101" i="6"/>
  <c r="G91" i="10" s="1"/>
  <c r="S102" i="6"/>
  <c r="G92" i="10" s="1"/>
  <c r="S103" i="6"/>
  <c r="G93" i="10" s="1"/>
  <c r="S104" i="6"/>
  <c r="G94" i="10" s="1"/>
  <c r="S105" i="6"/>
  <c r="G95" i="10" s="1"/>
  <c r="S106" i="6"/>
  <c r="G96" i="10" s="1"/>
  <c r="S107" i="6"/>
  <c r="G97" i="10" s="1"/>
  <c r="S108" i="6"/>
  <c r="G98" i="10" s="1"/>
  <c r="S109" i="6"/>
  <c r="G99" i="10" s="1"/>
  <c r="S110" i="6"/>
  <c r="G100" i="10" s="1"/>
  <c r="S111" i="6"/>
  <c r="G101" i="10" s="1"/>
  <c r="S112" i="6"/>
  <c r="G102" i="10" s="1"/>
  <c r="S113" i="6"/>
  <c r="G103" i="10" s="1"/>
  <c r="S114" i="6"/>
  <c r="G104" i="10" s="1"/>
  <c r="S115" i="6"/>
  <c r="G105" i="10" s="1"/>
  <c r="S116" i="6"/>
  <c r="G106" i="10" s="1"/>
  <c r="S117" i="6"/>
  <c r="G107" i="10" s="1"/>
  <c r="S118" i="6"/>
  <c r="G108" i="10" s="1"/>
  <c r="S119" i="6"/>
  <c r="G109" i="10" s="1"/>
  <c r="S120" i="6"/>
  <c r="G110" i="10" s="1"/>
  <c r="S121" i="6"/>
  <c r="G111" i="10" s="1"/>
  <c r="S122" i="6"/>
  <c r="G112" i="10" s="1"/>
  <c r="S123" i="6"/>
  <c r="G113" i="10" s="1"/>
  <c r="S124" i="6"/>
  <c r="G114" i="10" s="1"/>
  <c r="S125" i="6"/>
  <c r="G115" i="10" s="1"/>
  <c r="S126" i="6"/>
  <c r="G116" i="10" s="1"/>
  <c r="S127" i="6"/>
  <c r="G117" i="10" s="1"/>
  <c r="S128" i="6"/>
  <c r="G118" i="10" s="1"/>
  <c r="S129" i="6"/>
  <c r="G119" i="10" s="1"/>
  <c r="S130" i="6"/>
  <c r="G120" i="10" s="1"/>
  <c r="S131" i="6"/>
  <c r="G121" i="10" s="1"/>
  <c r="S132" i="6"/>
  <c r="G122" i="10" s="1"/>
  <c r="S133" i="6"/>
  <c r="G123" i="10" s="1"/>
  <c r="S134" i="6"/>
  <c r="G124" i="10" s="1"/>
  <c r="S135" i="6"/>
  <c r="G125" i="10" s="1"/>
  <c r="S136" i="6"/>
  <c r="G126" i="10" s="1"/>
  <c r="S137" i="6"/>
  <c r="G127" i="10" s="1"/>
  <c r="S138" i="6"/>
  <c r="G128" i="10" s="1"/>
  <c r="S139" i="6"/>
  <c r="G129" i="10" s="1"/>
  <c r="S140" i="6"/>
  <c r="G130" i="10" s="1"/>
  <c r="S141" i="6"/>
  <c r="G131" i="10" s="1"/>
  <c r="S142" i="6"/>
  <c r="G132" i="10" s="1"/>
  <c r="S143" i="6"/>
  <c r="G133" i="10" s="1"/>
  <c r="S144" i="6"/>
  <c r="G134" i="10" s="1"/>
  <c r="S145" i="6"/>
  <c r="G135" i="10" s="1"/>
  <c r="S146" i="6"/>
  <c r="G136" i="10" s="1"/>
  <c r="S147" i="6"/>
  <c r="G137" i="10" s="1"/>
  <c r="S148" i="6"/>
  <c r="G138" i="10" s="1"/>
  <c r="S149" i="6"/>
  <c r="G139" i="10" s="1"/>
  <c r="S150" i="6"/>
  <c r="G140" i="10" s="1"/>
  <c r="S151" i="6"/>
  <c r="G141" i="10" s="1"/>
  <c r="S152" i="6"/>
  <c r="G142" i="10" s="1"/>
  <c r="S153" i="6"/>
  <c r="G143" i="10" s="1"/>
  <c r="S154" i="6"/>
  <c r="G144" i="10" s="1"/>
  <c r="S155" i="6"/>
  <c r="G145" i="10" s="1"/>
  <c r="S156" i="6"/>
  <c r="G146" i="10" s="1"/>
  <c r="S157" i="6"/>
  <c r="G147" i="10" s="1"/>
  <c r="S158" i="6"/>
  <c r="G148" i="10" s="1"/>
  <c r="S159" i="6"/>
  <c r="G149" i="10" s="1"/>
  <c r="S160" i="6"/>
  <c r="G150" i="10" s="1"/>
  <c r="S161" i="6"/>
  <c r="G151" i="10" s="1"/>
  <c r="S162" i="6"/>
  <c r="G152" i="10" s="1"/>
  <c r="S163" i="6"/>
  <c r="G153" i="10" s="1"/>
  <c r="S164" i="6"/>
  <c r="G154" i="10" s="1"/>
  <c r="S165" i="6"/>
  <c r="G155" i="10" s="1"/>
  <c r="S166" i="6"/>
  <c r="G156" i="10" s="1"/>
  <c r="S167" i="6"/>
  <c r="G157" i="10" s="1"/>
  <c r="S168" i="6"/>
  <c r="G158" i="10" s="1"/>
  <c r="S169" i="6"/>
  <c r="G159" i="10" s="1"/>
  <c r="S170" i="6"/>
  <c r="G160" i="10" s="1"/>
  <c r="S171" i="6"/>
  <c r="G161" i="10" s="1"/>
  <c r="S172" i="6"/>
  <c r="G162" i="10" s="1"/>
  <c r="S173" i="6"/>
  <c r="G163" i="10" s="1"/>
  <c r="S174" i="6"/>
  <c r="G164" i="10" s="1"/>
  <c r="S175" i="6"/>
  <c r="G165" i="10" s="1"/>
  <c r="S176" i="6"/>
  <c r="G166" i="10" s="1"/>
  <c r="S177" i="6"/>
  <c r="G167" i="10" s="1"/>
  <c r="S178" i="6"/>
  <c r="G168" i="10" s="1"/>
  <c r="S179" i="6"/>
  <c r="G169" i="10" s="1"/>
  <c r="S180" i="6"/>
  <c r="G170" i="10" s="1"/>
  <c r="S181" i="6"/>
  <c r="G171" i="10" s="1"/>
  <c r="S182" i="6"/>
  <c r="G172" i="10" s="1"/>
  <c r="S183" i="6"/>
  <c r="G173" i="10" s="1"/>
  <c r="S184" i="6"/>
  <c r="G174" i="10" s="1"/>
  <c r="S185" i="6"/>
  <c r="G175" i="10" s="1"/>
  <c r="S186" i="6"/>
  <c r="G176" i="10" s="1"/>
  <c r="S187" i="6"/>
  <c r="G177" i="10" s="1"/>
  <c r="S188" i="6"/>
  <c r="G178" i="10" s="1"/>
  <c r="S189" i="6"/>
  <c r="G179" i="10" s="1"/>
  <c r="S190" i="6"/>
  <c r="G180" i="10" s="1"/>
  <c r="S191" i="6"/>
  <c r="G181" i="10" s="1"/>
  <c r="S192" i="6"/>
  <c r="G182" i="10" s="1"/>
  <c r="S193" i="6"/>
  <c r="G183" i="10" s="1"/>
  <c r="S194" i="6"/>
  <c r="G184" i="10" s="1"/>
  <c r="S195" i="6"/>
  <c r="G185" i="10" s="1"/>
  <c r="S196" i="6"/>
  <c r="G186" i="10" s="1"/>
  <c r="S197" i="6"/>
  <c r="G187" i="10" s="1"/>
  <c r="S198" i="6"/>
  <c r="G188" i="10" s="1"/>
  <c r="S199" i="6"/>
  <c r="G189" i="10" s="1"/>
  <c r="S200" i="6"/>
  <c r="G190" i="10" s="1"/>
  <c r="S201" i="6"/>
  <c r="G191" i="10" s="1"/>
  <c r="S202" i="6"/>
  <c r="G192" i="10" s="1"/>
  <c r="S203" i="6"/>
  <c r="G193" i="10" s="1"/>
  <c r="S204" i="6"/>
  <c r="G194" i="10" s="1"/>
  <c r="S205" i="6"/>
  <c r="G195" i="10" s="1"/>
  <c r="S206" i="6"/>
  <c r="G196" i="10" s="1"/>
  <c r="S207" i="6"/>
  <c r="G197" i="10" s="1"/>
  <c r="S208" i="6"/>
  <c r="G198" i="10" s="1"/>
  <c r="S209" i="6"/>
  <c r="G199" i="10" s="1"/>
  <c r="S210" i="6"/>
  <c r="G200" i="10" s="1"/>
  <c r="S211" i="6"/>
  <c r="G201" i="10" s="1"/>
  <c r="S212" i="6"/>
  <c r="R54" i="6"/>
  <c r="F44" i="10" s="1"/>
  <c r="R55" i="6"/>
  <c r="F45" i="10" s="1"/>
  <c r="R56" i="6"/>
  <c r="F46" i="10" s="1"/>
  <c r="R57" i="6"/>
  <c r="F47" i="10" s="1"/>
  <c r="R58" i="6"/>
  <c r="F48" i="10" s="1"/>
  <c r="R59" i="6"/>
  <c r="F49" i="10" s="1"/>
  <c r="R60" i="6"/>
  <c r="F50" i="10" s="1"/>
  <c r="R61" i="6"/>
  <c r="F51" i="10" s="1"/>
  <c r="R62" i="6"/>
  <c r="F52" i="10" s="1"/>
  <c r="R63" i="6"/>
  <c r="F53" i="10" s="1"/>
  <c r="R64" i="6"/>
  <c r="F54" i="10" s="1"/>
  <c r="R65" i="6"/>
  <c r="F55" i="10" s="1"/>
  <c r="R66" i="6"/>
  <c r="F56" i="10" s="1"/>
  <c r="R67" i="6"/>
  <c r="F57" i="10" s="1"/>
  <c r="R68" i="6"/>
  <c r="F58" i="10" s="1"/>
  <c r="R69" i="6"/>
  <c r="F59" i="10" s="1"/>
  <c r="R70" i="6"/>
  <c r="F60" i="10" s="1"/>
  <c r="R71" i="6"/>
  <c r="F61" i="10" s="1"/>
  <c r="R72" i="6"/>
  <c r="F62" i="10" s="1"/>
  <c r="R73" i="6"/>
  <c r="F63" i="10" s="1"/>
  <c r="R74" i="6"/>
  <c r="F64" i="10" s="1"/>
  <c r="R75" i="6"/>
  <c r="F65" i="10" s="1"/>
  <c r="R76" i="6"/>
  <c r="F66" i="10" s="1"/>
  <c r="R77" i="6"/>
  <c r="F67" i="10" s="1"/>
  <c r="R78" i="6"/>
  <c r="F68" i="10" s="1"/>
  <c r="R79" i="6"/>
  <c r="F69" i="10" s="1"/>
  <c r="R80" i="6"/>
  <c r="F70" i="10" s="1"/>
  <c r="R81" i="6"/>
  <c r="F71" i="10" s="1"/>
  <c r="R82" i="6"/>
  <c r="F72" i="10" s="1"/>
  <c r="R83" i="6"/>
  <c r="F73" i="10" s="1"/>
  <c r="R84" i="6"/>
  <c r="F74" i="10" s="1"/>
  <c r="R85" i="6"/>
  <c r="F75" i="10" s="1"/>
  <c r="R86" i="6"/>
  <c r="F76" i="10" s="1"/>
  <c r="R87" i="6"/>
  <c r="F77" i="10" s="1"/>
  <c r="R88" i="6"/>
  <c r="F78" i="10" s="1"/>
  <c r="R89" i="6"/>
  <c r="F79" i="10" s="1"/>
  <c r="R90" i="6"/>
  <c r="F80" i="10" s="1"/>
  <c r="R91" i="6"/>
  <c r="F81" i="10" s="1"/>
  <c r="R92" i="6"/>
  <c r="F82" i="10" s="1"/>
  <c r="R93" i="6"/>
  <c r="F83" i="10" s="1"/>
  <c r="R94" i="6"/>
  <c r="F84" i="10" s="1"/>
  <c r="R95" i="6"/>
  <c r="F85" i="10" s="1"/>
  <c r="R96" i="6"/>
  <c r="F86" i="10" s="1"/>
  <c r="R97" i="6"/>
  <c r="F87" i="10" s="1"/>
  <c r="R98" i="6"/>
  <c r="F88" i="10" s="1"/>
  <c r="R99" i="6"/>
  <c r="F89" i="10" s="1"/>
  <c r="R100" i="6"/>
  <c r="F90" i="10" s="1"/>
  <c r="R101" i="6"/>
  <c r="F91" i="10" s="1"/>
  <c r="R102" i="6"/>
  <c r="F92" i="10" s="1"/>
  <c r="R103" i="6"/>
  <c r="F93" i="10" s="1"/>
  <c r="R104" i="6"/>
  <c r="F94" i="10" s="1"/>
  <c r="R105" i="6"/>
  <c r="F95" i="10" s="1"/>
  <c r="R106" i="6"/>
  <c r="F96" i="10" s="1"/>
  <c r="R107" i="6"/>
  <c r="F97" i="10" s="1"/>
  <c r="R108" i="6"/>
  <c r="F98" i="10" s="1"/>
  <c r="R109" i="6"/>
  <c r="F99" i="10" s="1"/>
  <c r="R110" i="6"/>
  <c r="F100" i="10" s="1"/>
  <c r="R111" i="6"/>
  <c r="F101" i="10" s="1"/>
  <c r="R112" i="6"/>
  <c r="F102" i="10" s="1"/>
  <c r="R113" i="6"/>
  <c r="F103" i="10" s="1"/>
  <c r="R114" i="6"/>
  <c r="F104" i="10" s="1"/>
  <c r="R115" i="6"/>
  <c r="F105" i="10" s="1"/>
  <c r="R116" i="6"/>
  <c r="F106" i="10" s="1"/>
  <c r="R117" i="6"/>
  <c r="F107" i="10" s="1"/>
  <c r="R118" i="6"/>
  <c r="F108" i="10" s="1"/>
  <c r="R119" i="6"/>
  <c r="F109" i="10" s="1"/>
  <c r="R120" i="6"/>
  <c r="F110" i="10" s="1"/>
  <c r="R121" i="6"/>
  <c r="F111" i="10" s="1"/>
  <c r="R122" i="6"/>
  <c r="F112" i="10" s="1"/>
  <c r="R123" i="6"/>
  <c r="F113" i="10" s="1"/>
  <c r="R124" i="6"/>
  <c r="F114" i="10" s="1"/>
  <c r="R125" i="6"/>
  <c r="F115" i="10" s="1"/>
  <c r="R126" i="6"/>
  <c r="F116" i="10" s="1"/>
  <c r="R127" i="6"/>
  <c r="F117" i="10" s="1"/>
  <c r="R128" i="6"/>
  <c r="F118" i="10" s="1"/>
  <c r="R129" i="6"/>
  <c r="F119" i="10" s="1"/>
  <c r="R130" i="6"/>
  <c r="F120" i="10" s="1"/>
  <c r="R131" i="6"/>
  <c r="F121" i="10" s="1"/>
  <c r="R132" i="6"/>
  <c r="F122" i="10" s="1"/>
  <c r="R133" i="6"/>
  <c r="F123" i="10" s="1"/>
  <c r="R134" i="6"/>
  <c r="F124" i="10" s="1"/>
  <c r="R135" i="6"/>
  <c r="F125" i="10" s="1"/>
  <c r="R136" i="6"/>
  <c r="F126" i="10" s="1"/>
  <c r="R137" i="6"/>
  <c r="F127" i="10" s="1"/>
  <c r="R138" i="6"/>
  <c r="F128" i="10" s="1"/>
  <c r="R139" i="6"/>
  <c r="F129" i="10" s="1"/>
  <c r="R140" i="6"/>
  <c r="F130" i="10" s="1"/>
  <c r="R141" i="6"/>
  <c r="F131" i="10" s="1"/>
  <c r="R142" i="6"/>
  <c r="F132" i="10" s="1"/>
  <c r="R143" i="6"/>
  <c r="F133" i="10" s="1"/>
  <c r="R144" i="6"/>
  <c r="F134" i="10" s="1"/>
  <c r="R145" i="6"/>
  <c r="F135" i="10" s="1"/>
  <c r="R146" i="6"/>
  <c r="F136" i="10" s="1"/>
  <c r="R147" i="6"/>
  <c r="F137" i="10" s="1"/>
  <c r="R148" i="6"/>
  <c r="F138" i="10" s="1"/>
  <c r="R149" i="6"/>
  <c r="F139" i="10" s="1"/>
  <c r="R150" i="6"/>
  <c r="F140" i="10" s="1"/>
  <c r="R151" i="6"/>
  <c r="F141" i="10" s="1"/>
  <c r="R152" i="6"/>
  <c r="F142" i="10" s="1"/>
  <c r="R153" i="6"/>
  <c r="F143" i="10" s="1"/>
  <c r="R154" i="6"/>
  <c r="F144" i="10" s="1"/>
  <c r="R155" i="6"/>
  <c r="F145" i="10" s="1"/>
  <c r="R156" i="6"/>
  <c r="F146" i="10" s="1"/>
  <c r="R157" i="6"/>
  <c r="F147" i="10" s="1"/>
  <c r="R158" i="6"/>
  <c r="F148" i="10" s="1"/>
  <c r="R159" i="6"/>
  <c r="F149" i="10" s="1"/>
  <c r="R160" i="6"/>
  <c r="F150" i="10" s="1"/>
  <c r="R161" i="6"/>
  <c r="F151" i="10" s="1"/>
  <c r="R162" i="6"/>
  <c r="F152" i="10" s="1"/>
  <c r="R163" i="6"/>
  <c r="F153" i="10" s="1"/>
  <c r="R164" i="6"/>
  <c r="F154" i="10" s="1"/>
  <c r="R165" i="6"/>
  <c r="F155" i="10" s="1"/>
  <c r="R166" i="6"/>
  <c r="F156" i="10" s="1"/>
  <c r="R167" i="6"/>
  <c r="F157" i="10" s="1"/>
  <c r="R168" i="6"/>
  <c r="F158" i="10" s="1"/>
  <c r="R169" i="6"/>
  <c r="F159" i="10" s="1"/>
  <c r="R170" i="6"/>
  <c r="F160" i="10" s="1"/>
  <c r="R171" i="6"/>
  <c r="F161" i="10" s="1"/>
  <c r="R172" i="6"/>
  <c r="F162" i="10" s="1"/>
  <c r="R173" i="6"/>
  <c r="F163" i="10" s="1"/>
  <c r="R174" i="6"/>
  <c r="F164" i="10" s="1"/>
  <c r="R175" i="6"/>
  <c r="F165" i="10" s="1"/>
  <c r="R176" i="6"/>
  <c r="F166" i="10" s="1"/>
  <c r="R177" i="6"/>
  <c r="F167" i="10" s="1"/>
  <c r="R178" i="6"/>
  <c r="F168" i="10" s="1"/>
  <c r="R179" i="6"/>
  <c r="F169" i="10" s="1"/>
  <c r="R180" i="6"/>
  <c r="F170" i="10" s="1"/>
  <c r="R181" i="6"/>
  <c r="F171" i="10" s="1"/>
  <c r="R182" i="6"/>
  <c r="F172" i="10" s="1"/>
  <c r="R183" i="6"/>
  <c r="F173" i="10" s="1"/>
  <c r="R184" i="6"/>
  <c r="F174" i="10" s="1"/>
  <c r="R185" i="6"/>
  <c r="F175" i="10" s="1"/>
  <c r="R186" i="6"/>
  <c r="F176" i="10" s="1"/>
  <c r="R187" i="6"/>
  <c r="F177" i="10" s="1"/>
  <c r="R188" i="6"/>
  <c r="F178" i="10" s="1"/>
  <c r="R189" i="6"/>
  <c r="F179" i="10" s="1"/>
  <c r="R190" i="6"/>
  <c r="F180" i="10" s="1"/>
  <c r="R191" i="6"/>
  <c r="F181" i="10" s="1"/>
  <c r="R192" i="6"/>
  <c r="F182" i="10" s="1"/>
  <c r="R193" i="6"/>
  <c r="F183" i="10" s="1"/>
  <c r="R194" i="6"/>
  <c r="F184" i="10" s="1"/>
  <c r="R195" i="6"/>
  <c r="F185" i="10" s="1"/>
  <c r="R196" i="6"/>
  <c r="F186" i="10" s="1"/>
  <c r="R197" i="6"/>
  <c r="F187" i="10" s="1"/>
  <c r="R198" i="6"/>
  <c r="F188" i="10" s="1"/>
  <c r="R199" i="6"/>
  <c r="F189" i="10" s="1"/>
  <c r="R200" i="6"/>
  <c r="F190" i="10" s="1"/>
  <c r="R201" i="6"/>
  <c r="F191" i="10" s="1"/>
  <c r="R202" i="6"/>
  <c r="F192" i="10" s="1"/>
  <c r="R203" i="6"/>
  <c r="F193" i="10" s="1"/>
  <c r="R204" i="6"/>
  <c r="F194" i="10" s="1"/>
  <c r="R205" i="6"/>
  <c r="F195" i="10" s="1"/>
  <c r="R206" i="6"/>
  <c r="F196" i="10" s="1"/>
  <c r="R207" i="6"/>
  <c r="F197" i="10" s="1"/>
  <c r="R208" i="6"/>
  <c r="F198" i="10" s="1"/>
  <c r="R209" i="6"/>
  <c r="F199" i="10" s="1"/>
  <c r="R210" i="6"/>
  <c r="F200" i="10" s="1"/>
  <c r="R211" i="6"/>
  <c r="F201" i="10" s="1"/>
  <c r="R212" i="6"/>
  <c r="Q54" i="6"/>
  <c r="E44" i="10" s="1"/>
  <c r="Q55" i="6"/>
  <c r="E45" i="10" s="1"/>
  <c r="Q56" i="6"/>
  <c r="E46" i="10" s="1"/>
  <c r="Q57" i="6"/>
  <c r="E47" i="10" s="1"/>
  <c r="Q58" i="6"/>
  <c r="E48" i="10" s="1"/>
  <c r="Q59" i="6"/>
  <c r="E49" i="10" s="1"/>
  <c r="Q60" i="6"/>
  <c r="E50" i="10" s="1"/>
  <c r="Q61" i="6"/>
  <c r="E51" i="10" s="1"/>
  <c r="Q62" i="6"/>
  <c r="E52" i="10" s="1"/>
  <c r="Q63" i="6"/>
  <c r="E53" i="10" s="1"/>
  <c r="Q64" i="6"/>
  <c r="E54" i="10" s="1"/>
  <c r="Q65" i="6"/>
  <c r="E55" i="10" s="1"/>
  <c r="Q66" i="6"/>
  <c r="E56" i="10" s="1"/>
  <c r="Q67" i="6"/>
  <c r="E57" i="10" s="1"/>
  <c r="Q68" i="6"/>
  <c r="E58" i="10" s="1"/>
  <c r="Q69" i="6"/>
  <c r="E59" i="10" s="1"/>
  <c r="Q70" i="6"/>
  <c r="E60" i="10" s="1"/>
  <c r="Q71" i="6"/>
  <c r="E61" i="10" s="1"/>
  <c r="Q72" i="6"/>
  <c r="E62" i="10" s="1"/>
  <c r="Q73" i="6"/>
  <c r="E63" i="10" s="1"/>
  <c r="Q74" i="6"/>
  <c r="E64" i="10" s="1"/>
  <c r="Q75" i="6"/>
  <c r="E65" i="10" s="1"/>
  <c r="Q76" i="6"/>
  <c r="E66" i="10" s="1"/>
  <c r="Q77" i="6"/>
  <c r="E67" i="10" s="1"/>
  <c r="Q78" i="6"/>
  <c r="E68" i="10" s="1"/>
  <c r="Q79" i="6"/>
  <c r="E69" i="10" s="1"/>
  <c r="Q80" i="6"/>
  <c r="E70" i="10" s="1"/>
  <c r="Q81" i="6"/>
  <c r="E71" i="10" s="1"/>
  <c r="Q82" i="6"/>
  <c r="E72" i="10" s="1"/>
  <c r="Q83" i="6"/>
  <c r="E73" i="10" s="1"/>
  <c r="Q84" i="6"/>
  <c r="E74" i="10" s="1"/>
  <c r="Q85" i="6"/>
  <c r="E75" i="10" s="1"/>
  <c r="Q86" i="6"/>
  <c r="E76" i="10" s="1"/>
  <c r="Q87" i="6"/>
  <c r="E77" i="10" s="1"/>
  <c r="Q88" i="6"/>
  <c r="E78" i="10" s="1"/>
  <c r="Q89" i="6"/>
  <c r="E79" i="10" s="1"/>
  <c r="Q90" i="6"/>
  <c r="E80" i="10" s="1"/>
  <c r="Q91" i="6"/>
  <c r="E81" i="10" s="1"/>
  <c r="Q92" i="6"/>
  <c r="E82" i="10" s="1"/>
  <c r="Q93" i="6"/>
  <c r="E83" i="10" s="1"/>
  <c r="Q94" i="6"/>
  <c r="E84" i="10" s="1"/>
  <c r="Q95" i="6"/>
  <c r="E85" i="10" s="1"/>
  <c r="Q96" i="6"/>
  <c r="E86" i="10" s="1"/>
  <c r="Q97" i="6"/>
  <c r="E87" i="10" s="1"/>
  <c r="Q98" i="6"/>
  <c r="E88" i="10" s="1"/>
  <c r="Q99" i="6"/>
  <c r="E89" i="10" s="1"/>
  <c r="Q100" i="6"/>
  <c r="E90" i="10" s="1"/>
  <c r="Q101" i="6"/>
  <c r="E91" i="10" s="1"/>
  <c r="Q102" i="6"/>
  <c r="E92" i="10" s="1"/>
  <c r="Q103" i="6"/>
  <c r="E93" i="10" s="1"/>
  <c r="Q104" i="6"/>
  <c r="E94" i="10" s="1"/>
  <c r="Q105" i="6"/>
  <c r="E95" i="10" s="1"/>
  <c r="Q106" i="6"/>
  <c r="E96" i="10" s="1"/>
  <c r="Q107" i="6"/>
  <c r="E97" i="10" s="1"/>
  <c r="Q108" i="6"/>
  <c r="E98" i="10" s="1"/>
  <c r="Q109" i="6"/>
  <c r="E99" i="10" s="1"/>
  <c r="Q110" i="6"/>
  <c r="E100" i="10" s="1"/>
  <c r="Q111" i="6"/>
  <c r="E101" i="10" s="1"/>
  <c r="Q112" i="6"/>
  <c r="E102" i="10" s="1"/>
  <c r="Q113" i="6"/>
  <c r="E103" i="10" s="1"/>
  <c r="Q114" i="6"/>
  <c r="E104" i="10" s="1"/>
  <c r="Q115" i="6"/>
  <c r="E105" i="10" s="1"/>
  <c r="Q116" i="6"/>
  <c r="E106" i="10" s="1"/>
  <c r="Q117" i="6"/>
  <c r="E107" i="10" s="1"/>
  <c r="Q118" i="6"/>
  <c r="E108" i="10" s="1"/>
  <c r="Q119" i="6"/>
  <c r="E109" i="10" s="1"/>
  <c r="Q120" i="6"/>
  <c r="E110" i="10" s="1"/>
  <c r="Q121" i="6"/>
  <c r="E111" i="10" s="1"/>
  <c r="Q122" i="6"/>
  <c r="E112" i="10" s="1"/>
  <c r="Q123" i="6"/>
  <c r="E113" i="10" s="1"/>
  <c r="Q124" i="6"/>
  <c r="E114" i="10" s="1"/>
  <c r="Q125" i="6"/>
  <c r="E115" i="10" s="1"/>
  <c r="Q126" i="6"/>
  <c r="E116" i="10" s="1"/>
  <c r="Q127" i="6"/>
  <c r="E117" i="10" s="1"/>
  <c r="Q128" i="6"/>
  <c r="E118" i="10" s="1"/>
  <c r="Q129" i="6"/>
  <c r="E119" i="10" s="1"/>
  <c r="Q130" i="6"/>
  <c r="E120" i="10" s="1"/>
  <c r="Q131" i="6"/>
  <c r="E121" i="10" s="1"/>
  <c r="Q132" i="6"/>
  <c r="E122" i="10" s="1"/>
  <c r="Q133" i="6"/>
  <c r="E123" i="10" s="1"/>
  <c r="Q134" i="6"/>
  <c r="E124" i="10" s="1"/>
  <c r="Q135" i="6"/>
  <c r="E125" i="10" s="1"/>
  <c r="Q136" i="6"/>
  <c r="E126" i="10" s="1"/>
  <c r="Q137" i="6"/>
  <c r="E127" i="10" s="1"/>
  <c r="Q138" i="6"/>
  <c r="E128" i="10" s="1"/>
  <c r="Q139" i="6"/>
  <c r="E129" i="10" s="1"/>
  <c r="Q140" i="6"/>
  <c r="E130" i="10" s="1"/>
  <c r="Q141" i="6"/>
  <c r="E131" i="10" s="1"/>
  <c r="Q142" i="6"/>
  <c r="E132" i="10" s="1"/>
  <c r="Q143" i="6"/>
  <c r="E133" i="10" s="1"/>
  <c r="Q144" i="6"/>
  <c r="E134" i="10" s="1"/>
  <c r="Q145" i="6"/>
  <c r="E135" i="10" s="1"/>
  <c r="Q146" i="6"/>
  <c r="E136" i="10" s="1"/>
  <c r="Q147" i="6"/>
  <c r="E137" i="10" s="1"/>
  <c r="Q148" i="6"/>
  <c r="E138" i="10" s="1"/>
  <c r="Q149" i="6"/>
  <c r="E139" i="10" s="1"/>
  <c r="Q150" i="6"/>
  <c r="E140" i="10" s="1"/>
  <c r="Q151" i="6"/>
  <c r="E141" i="10" s="1"/>
  <c r="Q152" i="6"/>
  <c r="E142" i="10" s="1"/>
  <c r="Q153" i="6"/>
  <c r="E143" i="10" s="1"/>
  <c r="Q154" i="6"/>
  <c r="E144" i="10" s="1"/>
  <c r="Q155" i="6"/>
  <c r="E145" i="10" s="1"/>
  <c r="Q156" i="6"/>
  <c r="E146" i="10" s="1"/>
  <c r="Q157" i="6"/>
  <c r="E147" i="10" s="1"/>
  <c r="Q158" i="6"/>
  <c r="E148" i="10" s="1"/>
  <c r="Q159" i="6"/>
  <c r="E149" i="10" s="1"/>
  <c r="Q160" i="6"/>
  <c r="E150" i="10" s="1"/>
  <c r="Q161" i="6"/>
  <c r="E151" i="10" s="1"/>
  <c r="Q162" i="6"/>
  <c r="E152" i="10" s="1"/>
  <c r="Q163" i="6"/>
  <c r="E153" i="10" s="1"/>
  <c r="Q164" i="6"/>
  <c r="E154" i="10" s="1"/>
  <c r="Q165" i="6"/>
  <c r="E155" i="10" s="1"/>
  <c r="Q166" i="6"/>
  <c r="E156" i="10" s="1"/>
  <c r="Q167" i="6"/>
  <c r="E157" i="10" s="1"/>
  <c r="Q168" i="6"/>
  <c r="E158" i="10" s="1"/>
  <c r="Q169" i="6"/>
  <c r="E159" i="10" s="1"/>
  <c r="Q170" i="6"/>
  <c r="E160" i="10" s="1"/>
  <c r="Q171" i="6"/>
  <c r="E161" i="10" s="1"/>
  <c r="Q172" i="6"/>
  <c r="E162" i="10" s="1"/>
  <c r="Q173" i="6"/>
  <c r="E163" i="10" s="1"/>
  <c r="Q174" i="6"/>
  <c r="E164" i="10" s="1"/>
  <c r="Q175" i="6"/>
  <c r="E165" i="10" s="1"/>
  <c r="Q176" i="6"/>
  <c r="E166" i="10" s="1"/>
  <c r="Q177" i="6"/>
  <c r="E167" i="10" s="1"/>
  <c r="Q178" i="6"/>
  <c r="E168" i="10" s="1"/>
  <c r="Q179" i="6"/>
  <c r="E169" i="10" s="1"/>
  <c r="Q180" i="6"/>
  <c r="E170" i="10" s="1"/>
  <c r="Q181" i="6"/>
  <c r="E171" i="10" s="1"/>
  <c r="Q182" i="6"/>
  <c r="E172" i="10" s="1"/>
  <c r="Q183" i="6"/>
  <c r="E173" i="10" s="1"/>
  <c r="Q184" i="6"/>
  <c r="E174" i="10" s="1"/>
  <c r="Q185" i="6"/>
  <c r="E175" i="10" s="1"/>
  <c r="Q186" i="6"/>
  <c r="E176" i="10" s="1"/>
  <c r="Q187" i="6"/>
  <c r="E177" i="10" s="1"/>
  <c r="Q188" i="6"/>
  <c r="E178" i="10" s="1"/>
  <c r="Q189" i="6"/>
  <c r="E179" i="10" s="1"/>
  <c r="Q190" i="6"/>
  <c r="E180" i="10" s="1"/>
  <c r="Q191" i="6"/>
  <c r="E181" i="10" s="1"/>
  <c r="Q192" i="6"/>
  <c r="E182" i="10" s="1"/>
  <c r="Q193" i="6"/>
  <c r="E183" i="10" s="1"/>
  <c r="Q194" i="6"/>
  <c r="E184" i="10" s="1"/>
  <c r="Q195" i="6"/>
  <c r="E185" i="10" s="1"/>
  <c r="Q196" i="6"/>
  <c r="E186" i="10" s="1"/>
  <c r="Q197" i="6"/>
  <c r="E187" i="10" s="1"/>
  <c r="Q198" i="6"/>
  <c r="E188" i="10" s="1"/>
  <c r="Q199" i="6"/>
  <c r="E189" i="10" s="1"/>
  <c r="Q200" i="6"/>
  <c r="E190" i="10" s="1"/>
  <c r="Q201" i="6"/>
  <c r="E191" i="10" s="1"/>
  <c r="Q202" i="6"/>
  <c r="E192" i="10" s="1"/>
  <c r="Q203" i="6"/>
  <c r="E193" i="10" s="1"/>
  <c r="Q204" i="6"/>
  <c r="E194" i="10" s="1"/>
  <c r="Q205" i="6"/>
  <c r="E195" i="10" s="1"/>
  <c r="Q206" i="6"/>
  <c r="E196" i="10" s="1"/>
  <c r="Q207" i="6"/>
  <c r="E197" i="10" s="1"/>
  <c r="Q208" i="6"/>
  <c r="E198" i="10" s="1"/>
  <c r="Q209" i="6"/>
  <c r="E199" i="10" s="1"/>
  <c r="Q210" i="6"/>
  <c r="E200" i="10" s="1"/>
  <c r="Q211" i="6"/>
  <c r="E201" i="10" s="1"/>
  <c r="Q212" i="6"/>
  <c r="P54" i="6"/>
  <c r="D44" i="10" s="1"/>
  <c r="P55" i="6"/>
  <c r="D45" i="10" s="1"/>
  <c r="P56" i="6"/>
  <c r="D46" i="10" s="1"/>
  <c r="P57" i="6"/>
  <c r="D47" i="10" s="1"/>
  <c r="P58" i="6"/>
  <c r="D48" i="10" s="1"/>
  <c r="P59" i="6"/>
  <c r="D49" i="10" s="1"/>
  <c r="P60" i="6"/>
  <c r="D50" i="10" s="1"/>
  <c r="P61" i="6"/>
  <c r="D51" i="10" s="1"/>
  <c r="P62" i="6"/>
  <c r="D52" i="10" s="1"/>
  <c r="P63" i="6"/>
  <c r="D53" i="10" s="1"/>
  <c r="P64" i="6"/>
  <c r="D54" i="10" s="1"/>
  <c r="P65" i="6"/>
  <c r="D55" i="10" s="1"/>
  <c r="P66" i="6"/>
  <c r="D56" i="10" s="1"/>
  <c r="P67" i="6"/>
  <c r="D57" i="10" s="1"/>
  <c r="P68" i="6"/>
  <c r="D58" i="10" s="1"/>
  <c r="P69" i="6"/>
  <c r="D59" i="10" s="1"/>
  <c r="P70" i="6"/>
  <c r="D60" i="10" s="1"/>
  <c r="P71" i="6"/>
  <c r="D61" i="10" s="1"/>
  <c r="P72" i="6"/>
  <c r="D62" i="10" s="1"/>
  <c r="P73" i="6"/>
  <c r="D63" i="10" s="1"/>
  <c r="P74" i="6"/>
  <c r="D64" i="10" s="1"/>
  <c r="P75" i="6"/>
  <c r="D65" i="10" s="1"/>
  <c r="P76" i="6"/>
  <c r="D66" i="10" s="1"/>
  <c r="P77" i="6"/>
  <c r="D67" i="10" s="1"/>
  <c r="P78" i="6"/>
  <c r="D68" i="10" s="1"/>
  <c r="P79" i="6"/>
  <c r="D69" i="10" s="1"/>
  <c r="P80" i="6"/>
  <c r="D70" i="10" s="1"/>
  <c r="P81" i="6"/>
  <c r="D71" i="10" s="1"/>
  <c r="P82" i="6"/>
  <c r="D72" i="10" s="1"/>
  <c r="P83" i="6"/>
  <c r="D73" i="10" s="1"/>
  <c r="P84" i="6"/>
  <c r="D74" i="10" s="1"/>
  <c r="P85" i="6"/>
  <c r="D75" i="10" s="1"/>
  <c r="P86" i="6"/>
  <c r="D76" i="10" s="1"/>
  <c r="P87" i="6"/>
  <c r="D77" i="10" s="1"/>
  <c r="P88" i="6"/>
  <c r="D78" i="10" s="1"/>
  <c r="P89" i="6"/>
  <c r="D79" i="10" s="1"/>
  <c r="P90" i="6"/>
  <c r="D80" i="10" s="1"/>
  <c r="P91" i="6"/>
  <c r="D81" i="10" s="1"/>
  <c r="P92" i="6"/>
  <c r="D82" i="10" s="1"/>
  <c r="P93" i="6"/>
  <c r="D83" i="10" s="1"/>
  <c r="P94" i="6"/>
  <c r="D84" i="10" s="1"/>
  <c r="P95" i="6"/>
  <c r="D85" i="10" s="1"/>
  <c r="P96" i="6"/>
  <c r="D86" i="10" s="1"/>
  <c r="P97" i="6"/>
  <c r="D87" i="10" s="1"/>
  <c r="P98" i="6"/>
  <c r="D88" i="10" s="1"/>
  <c r="P99" i="6"/>
  <c r="D89" i="10" s="1"/>
  <c r="P100" i="6"/>
  <c r="D90" i="10" s="1"/>
  <c r="P101" i="6"/>
  <c r="D91" i="10" s="1"/>
  <c r="P102" i="6"/>
  <c r="D92" i="10" s="1"/>
  <c r="P103" i="6"/>
  <c r="D93" i="10" s="1"/>
  <c r="P104" i="6"/>
  <c r="D94" i="10" s="1"/>
  <c r="P105" i="6"/>
  <c r="D95" i="10" s="1"/>
  <c r="P106" i="6"/>
  <c r="D96" i="10" s="1"/>
  <c r="P107" i="6"/>
  <c r="D97" i="10" s="1"/>
  <c r="P108" i="6"/>
  <c r="D98" i="10" s="1"/>
  <c r="P109" i="6"/>
  <c r="D99" i="10" s="1"/>
  <c r="P110" i="6"/>
  <c r="D100" i="10" s="1"/>
  <c r="P111" i="6"/>
  <c r="D101" i="10" s="1"/>
  <c r="P112" i="6"/>
  <c r="D102" i="10" s="1"/>
  <c r="P113" i="6"/>
  <c r="D103" i="10" s="1"/>
  <c r="P114" i="6"/>
  <c r="D104" i="10" s="1"/>
  <c r="P115" i="6"/>
  <c r="D105" i="10" s="1"/>
  <c r="P116" i="6"/>
  <c r="D106" i="10" s="1"/>
  <c r="P117" i="6"/>
  <c r="D107" i="10" s="1"/>
  <c r="P118" i="6"/>
  <c r="D108" i="10" s="1"/>
  <c r="P119" i="6"/>
  <c r="D109" i="10" s="1"/>
  <c r="P120" i="6"/>
  <c r="D110" i="10" s="1"/>
  <c r="P121" i="6"/>
  <c r="D111" i="10" s="1"/>
  <c r="P122" i="6"/>
  <c r="D112" i="10" s="1"/>
  <c r="P123" i="6"/>
  <c r="D113" i="10" s="1"/>
  <c r="P124" i="6"/>
  <c r="D114" i="10" s="1"/>
  <c r="P125" i="6"/>
  <c r="D115" i="10" s="1"/>
  <c r="P126" i="6"/>
  <c r="D116" i="10" s="1"/>
  <c r="P127" i="6"/>
  <c r="D117" i="10" s="1"/>
  <c r="P128" i="6"/>
  <c r="D118" i="10" s="1"/>
  <c r="P129" i="6"/>
  <c r="D119" i="10" s="1"/>
  <c r="P130" i="6"/>
  <c r="D120" i="10" s="1"/>
  <c r="P131" i="6"/>
  <c r="D121" i="10" s="1"/>
  <c r="P132" i="6"/>
  <c r="D122" i="10" s="1"/>
  <c r="P133" i="6"/>
  <c r="D123" i="10" s="1"/>
  <c r="P134" i="6"/>
  <c r="D124" i="10" s="1"/>
  <c r="P135" i="6"/>
  <c r="D125" i="10" s="1"/>
  <c r="P136" i="6"/>
  <c r="D126" i="10" s="1"/>
  <c r="P137" i="6"/>
  <c r="D127" i="10" s="1"/>
  <c r="P138" i="6"/>
  <c r="D128" i="10" s="1"/>
  <c r="P139" i="6"/>
  <c r="D129" i="10" s="1"/>
  <c r="P140" i="6"/>
  <c r="D130" i="10" s="1"/>
  <c r="P141" i="6"/>
  <c r="D131" i="10" s="1"/>
  <c r="P142" i="6"/>
  <c r="D132" i="10" s="1"/>
  <c r="P143" i="6"/>
  <c r="D133" i="10" s="1"/>
  <c r="P144" i="6"/>
  <c r="D134" i="10" s="1"/>
  <c r="P145" i="6"/>
  <c r="D135" i="10" s="1"/>
  <c r="P146" i="6"/>
  <c r="D136" i="10" s="1"/>
  <c r="P147" i="6"/>
  <c r="D137" i="10" s="1"/>
  <c r="P148" i="6"/>
  <c r="D138" i="10" s="1"/>
  <c r="P149" i="6"/>
  <c r="D139" i="10" s="1"/>
  <c r="P150" i="6"/>
  <c r="D140" i="10" s="1"/>
  <c r="P151" i="6"/>
  <c r="D141" i="10" s="1"/>
  <c r="P152" i="6"/>
  <c r="D142" i="10" s="1"/>
  <c r="P153" i="6"/>
  <c r="D143" i="10" s="1"/>
  <c r="P154" i="6"/>
  <c r="D144" i="10" s="1"/>
  <c r="P155" i="6"/>
  <c r="D145" i="10" s="1"/>
  <c r="P156" i="6"/>
  <c r="D146" i="10" s="1"/>
  <c r="P157" i="6"/>
  <c r="D147" i="10" s="1"/>
  <c r="P158" i="6"/>
  <c r="D148" i="10" s="1"/>
  <c r="P159" i="6"/>
  <c r="D149" i="10" s="1"/>
  <c r="P160" i="6"/>
  <c r="D150" i="10" s="1"/>
  <c r="P161" i="6"/>
  <c r="D151" i="10" s="1"/>
  <c r="P162" i="6"/>
  <c r="D152" i="10" s="1"/>
  <c r="P163" i="6"/>
  <c r="D153" i="10" s="1"/>
  <c r="P164" i="6"/>
  <c r="D154" i="10" s="1"/>
  <c r="P165" i="6"/>
  <c r="D155" i="10" s="1"/>
  <c r="P166" i="6"/>
  <c r="D156" i="10" s="1"/>
  <c r="P167" i="6"/>
  <c r="D157" i="10" s="1"/>
  <c r="P168" i="6"/>
  <c r="D158" i="10" s="1"/>
  <c r="P169" i="6"/>
  <c r="D159" i="10" s="1"/>
  <c r="P170" i="6"/>
  <c r="D160" i="10" s="1"/>
  <c r="P171" i="6"/>
  <c r="D161" i="10" s="1"/>
  <c r="P172" i="6"/>
  <c r="D162" i="10" s="1"/>
  <c r="P173" i="6"/>
  <c r="D163" i="10" s="1"/>
  <c r="P174" i="6"/>
  <c r="D164" i="10" s="1"/>
  <c r="P175" i="6"/>
  <c r="D165" i="10" s="1"/>
  <c r="P176" i="6"/>
  <c r="D166" i="10" s="1"/>
  <c r="P177" i="6"/>
  <c r="D167" i="10" s="1"/>
  <c r="P178" i="6"/>
  <c r="D168" i="10" s="1"/>
  <c r="P179" i="6"/>
  <c r="D169" i="10" s="1"/>
  <c r="P180" i="6"/>
  <c r="D170" i="10" s="1"/>
  <c r="P181" i="6"/>
  <c r="D171" i="10" s="1"/>
  <c r="P182" i="6"/>
  <c r="D172" i="10" s="1"/>
  <c r="P183" i="6"/>
  <c r="D173" i="10" s="1"/>
  <c r="P184" i="6"/>
  <c r="D174" i="10" s="1"/>
  <c r="P185" i="6"/>
  <c r="D175" i="10" s="1"/>
  <c r="P186" i="6"/>
  <c r="D176" i="10" s="1"/>
  <c r="P187" i="6"/>
  <c r="D177" i="10" s="1"/>
  <c r="P188" i="6"/>
  <c r="D178" i="10" s="1"/>
  <c r="P189" i="6"/>
  <c r="D179" i="10" s="1"/>
  <c r="P190" i="6"/>
  <c r="D180" i="10" s="1"/>
  <c r="P191" i="6"/>
  <c r="D181" i="10" s="1"/>
  <c r="P192" i="6"/>
  <c r="D182" i="10" s="1"/>
  <c r="P193" i="6"/>
  <c r="D183" i="10" s="1"/>
  <c r="P194" i="6"/>
  <c r="D184" i="10" s="1"/>
  <c r="P195" i="6"/>
  <c r="D185" i="10" s="1"/>
  <c r="P196" i="6"/>
  <c r="D186" i="10" s="1"/>
  <c r="P197" i="6"/>
  <c r="D187" i="10" s="1"/>
  <c r="P198" i="6"/>
  <c r="D188" i="10" s="1"/>
  <c r="P199" i="6"/>
  <c r="D189" i="10" s="1"/>
  <c r="P200" i="6"/>
  <c r="D190" i="10" s="1"/>
  <c r="P201" i="6"/>
  <c r="D191" i="10" s="1"/>
  <c r="P202" i="6"/>
  <c r="D192" i="10" s="1"/>
  <c r="P203" i="6"/>
  <c r="D193" i="10" s="1"/>
  <c r="P204" i="6"/>
  <c r="D194" i="10" s="1"/>
  <c r="P205" i="6"/>
  <c r="D195" i="10" s="1"/>
  <c r="P206" i="6"/>
  <c r="D196" i="10" s="1"/>
  <c r="P207" i="6"/>
  <c r="D197" i="10" s="1"/>
  <c r="P208" i="6"/>
  <c r="D198" i="10" s="1"/>
  <c r="P209" i="6"/>
  <c r="D199" i="10" s="1"/>
  <c r="P210" i="6"/>
  <c r="D200" i="10" s="1"/>
  <c r="P211" i="6"/>
  <c r="D201" i="10" s="1"/>
  <c r="P212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BA28" i="6" s="1"/>
  <c r="O29" i="6"/>
  <c r="BB29" i="6" s="1"/>
  <c r="O30" i="6"/>
  <c r="BC30" i="6" s="1"/>
  <c r="O31" i="6"/>
  <c r="AZ31" i="6" s="1"/>
  <c r="O32" i="6"/>
  <c r="BA32" i="6" s="1"/>
  <c r="O33" i="6"/>
  <c r="BB33" i="6" s="1"/>
  <c r="O34" i="6"/>
  <c r="BC34" i="6" s="1"/>
  <c r="O35" i="6"/>
  <c r="AZ35" i="6" s="1"/>
  <c r="O36" i="6"/>
  <c r="BA36" i="6" s="1"/>
  <c r="O37" i="6"/>
  <c r="BB37" i="6" s="1"/>
  <c r="O38" i="6"/>
  <c r="BC38" i="6" s="1"/>
  <c r="O39" i="6"/>
  <c r="AZ39" i="6" s="1"/>
  <c r="O40" i="6"/>
  <c r="BA40" i="6" s="1"/>
  <c r="O41" i="6"/>
  <c r="BB41" i="6" s="1"/>
  <c r="O42" i="6"/>
  <c r="BC42" i="6" s="1"/>
  <c r="O43" i="6"/>
  <c r="O44" i="6"/>
  <c r="O45" i="6"/>
  <c r="O46" i="6"/>
  <c r="O47" i="6"/>
  <c r="O48" i="6"/>
  <c r="O49" i="6"/>
  <c r="O50" i="6"/>
  <c r="O51" i="6"/>
  <c r="O52" i="6"/>
  <c r="BB52" i="6" s="1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N12" i="6"/>
  <c r="AI12" i="6" s="1"/>
  <c r="N13" i="6"/>
  <c r="AH13" i="6" s="1"/>
  <c r="N14" i="6"/>
  <c r="AH14" i="6" s="1"/>
  <c r="N15" i="6"/>
  <c r="N16" i="6"/>
  <c r="AI16" i="6" s="1"/>
  <c r="N17" i="6"/>
  <c r="AH17" i="6" s="1"/>
  <c r="N18" i="6"/>
  <c r="AH18" i="6" s="1"/>
  <c r="N19" i="6"/>
  <c r="N20" i="6"/>
  <c r="AI20" i="6" s="1"/>
  <c r="N21" i="6"/>
  <c r="AH21" i="6" s="1"/>
  <c r="N22" i="6"/>
  <c r="AH22" i="6" s="1"/>
  <c r="N23" i="6"/>
  <c r="N24" i="6"/>
  <c r="AI24" i="6" s="1"/>
  <c r="N25" i="6"/>
  <c r="AH25" i="6" s="1"/>
  <c r="N26" i="6"/>
  <c r="AI26" i="6" s="1"/>
  <c r="N27" i="6"/>
  <c r="N28" i="6"/>
  <c r="BG28" i="6" s="1"/>
  <c r="N29" i="6"/>
  <c r="BG29" i="6" s="1"/>
  <c r="N30" i="6"/>
  <c r="AI30" i="6" s="1"/>
  <c r="N31" i="6"/>
  <c r="BF31" i="6" s="1"/>
  <c r="N32" i="6"/>
  <c r="BG32" i="6" s="1"/>
  <c r="N33" i="6"/>
  <c r="BG33" i="6" s="1"/>
  <c r="N34" i="6"/>
  <c r="AI34" i="6" s="1"/>
  <c r="N35" i="6"/>
  <c r="BF35" i="6" s="1"/>
  <c r="N36" i="6"/>
  <c r="BG36" i="6" s="1"/>
  <c r="N37" i="6"/>
  <c r="BG37" i="6" s="1"/>
  <c r="N38" i="6"/>
  <c r="AI38" i="6" s="1"/>
  <c r="N39" i="6"/>
  <c r="BF39" i="6" s="1"/>
  <c r="N40" i="6"/>
  <c r="BG40" i="6" s="1"/>
  <c r="N41" i="6"/>
  <c r="BG41" i="6" s="1"/>
  <c r="N42" i="6"/>
  <c r="AI42" i="6" s="1"/>
  <c r="N43" i="6"/>
  <c r="N44" i="6"/>
  <c r="AI44" i="6" s="1"/>
  <c r="N45" i="6"/>
  <c r="AH45" i="6" s="1"/>
  <c r="N46" i="6"/>
  <c r="AI46" i="6" s="1"/>
  <c r="N47" i="6"/>
  <c r="N48" i="6"/>
  <c r="AQ48" i="6" s="1"/>
  <c r="N49" i="6"/>
  <c r="AH49" i="6" s="1"/>
  <c r="N50" i="6"/>
  <c r="AX50" i="6" s="1"/>
  <c r="N51" i="6"/>
  <c r="N52" i="6"/>
  <c r="AH52" i="6" s="1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L12" i="6"/>
  <c r="L13" i="6"/>
  <c r="L14" i="6"/>
  <c r="L15" i="6"/>
  <c r="L16" i="6"/>
  <c r="L17" i="6"/>
  <c r="L18" i="6"/>
  <c r="L19" i="6"/>
  <c r="L20" i="6"/>
  <c r="L21" i="6"/>
  <c r="L22" i="6"/>
  <c r="L23" i="6"/>
  <c r="AS23" i="6" s="1"/>
  <c r="L24" i="6"/>
  <c r="AR24" i="6" s="1"/>
  <c r="L25" i="6"/>
  <c r="L26" i="6"/>
  <c r="AS26" i="6" s="1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BF45" i="6" s="1"/>
  <c r="L46" i="6"/>
  <c r="L47" i="6"/>
  <c r="L48" i="6"/>
  <c r="L49" i="6"/>
  <c r="BF49" i="6" s="1"/>
  <c r="L50" i="6"/>
  <c r="L51" i="6"/>
  <c r="L52" i="6"/>
  <c r="AS52" i="6" s="1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K12" i="6"/>
  <c r="K13" i="6"/>
  <c r="K14" i="6"/>
  <c r="K15" i="6"/>
  <c r="K16" i="6"/>
  <c r="K17" i="6"/>
  <c r="K18" i="6"/>
  <c r="AL18" i="6" s="1"/>
  <c r="K19" i="6"/>
  <c r="K20" i="6"/>
  <c r="K21" i="6"/>
  <c r="AM21" i="6" s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BA45" i="6" s="1"/>
  <c r="K46" i="6"/>
  <c r="K47" i="6"/>
  <c r="K48" i="6"/>
  <c r="K49" i="6"/>
  <c r="BA49" i="6" s="1"/>
  <c r="K50" i="6"/>
  <c r="AL50" i="6" s="1"/>
  <c r="K51" i="6"/>
  <c r="BA51" i="6" s="1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J12" i="6"/>
  <c r="J13" i="6"/>
  <c r="J14" i="6"/>
  <c r="J15" i="6"/>
  <c r="J16" i="6"/>
  <c r="J17" i="6"/>
  <c r="J18" i="6"/>
  <c r="J19" i="6"/>
  <c r="J20" i="6"/>
  <c r="AE20" i="6" s="1"/>
  <c r="J21" i="6"/>
  <c r="J22" i="6"/>
  <c r="J23" i="6"/>
  <c r="J24" i="6"/>
  <c r="J25" i="6"/>
  <c r="BC25" i="6" s="1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BB44" i="6" s="1"/>
  <c r="J45" i="6"/>
  <c r="BC45" i="6" s="1"/>
  <c r="J46" i="6"/>
  <c r="J47" i="6"/>
  <c r="J48" i="6"/>
  <c r="BB48" i="6" s="1"/>
  <c r="J49" i="6"/>
  <c r="BC49" i="6" s="1"/>
  <c r="J50" i="6"/>
  <c r="J51" i="6"/>
  <c r="BC51" i="6" s="1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G12" i="6"/>
  <c r="M12" i="6" s="1"/>
  <c r="G13" i="6"/>
  <c r="M13" i="6" s="1"/>
  <c r="G14" i="6"/>
  <c r="M14" i="6" s="1"/>
  <c r="G15" i="6"/>
  <c r="M15" i="6" s="1"/>
  <c r="G16" i="6"/>
  <c r="M16" i="6" s="1"/>
  <c r="G17" i="6"/>
  <c r="M17" i="6" s="1"/>
  <c r="G18" i="6"/>
  <c r="M18" i="6" s="1"/>
  <c r="G19" i="6"/>
  <c r="M19" i="6" s="1"/>
  <c r="G20" i="6"/>
  <c r="M20" i="6" s="1"/>
  <c r="G21" i="6"/>
  <c r="M21" i="6" s="1"/>
  <c r="G22" i="6"/>
  <c r="M22" i="6" s="1"/>
  <c r="G23" i="6"/>
  <c r="M23" i="6" s="1"/>
  <c r="G24" i="6"/>
  <c r="M24" i="6" s="1"/>
  <c r="G25" i="6"/>
  <c r="M25" i="6" s="1"/>
  <c r="G26" i="6"/>
  <c r="M26" i="6" s="1"/>
  <c r="G27" i="6"/>
  <c r="M27" i="6" s="1"/>
  <c r="G28" i="6"/>
  <c r="M28" i="6" s="1"/>
  <c r="G29" i="6"/>
  <c r="M29" i="6" s="1"/>
  <c r="G30" i="6"/>
  <c r="M30" i="6" s="1"/>
  <c r="G31" i="6"/>
  <c r="M31" i="6" s="1"/>
  <c r="G32" i="6"/>
  <c r="M32" i="6" s="1"/>
  <c r="G33" i="6"/>
  <c r="M33" i="6" s="1"/>
  <c r="G34" i="6"/>
  <c r="M34" i="6" s="1"/>
  <c r="G35" i="6"/>
  <c r="M35" i="6" s="1"/>
  <c r="G36" i="6"/>
  <c r="M36" i="6" s="1"/>
  <c r="G37" i="6"/>
  <c r="M37" i="6" s="1"/>
  <c r="G38" i="6"/>
  <c r="M38" i="6" s="1"/>
  <c r="G39" i="6"/>
  <c r="M39" i="6" s="1"/>
  <c r="G40" i="6"/>
  <c r="M40" i="6" s="1"/>
  <c r="G41" i="6"/>
  <c r="M41" i="6" s="1"/>
  <c r="G42" i="6"/>
  <c r="M42" i="6" s="1"/>
  <c r="G43" i="6"/>
  <c r="M43" i="6" s="1"/>
  <c r="G44" i="6"/>
  <c r="M44" i="6" s="1"/>
  <c r="G45" i="6"/>
  <c r="M45" i="6" s="1"/>
  <c r="G46" i="6"/>
  <c r="M46" i="6" s="1"/>
  <c r="G47" i="6"/>
  <c r="M47" i="6" s="1"/>
  <c r="G48" i="6"/>
  <c r="M48" i="6" s="1"/>
  <c r="G49" i="6"/>
  <c r="M49" i="6" s="1"/>
  <c r="G50" i="6"/>
  <c r="M50" i="6" s="1"/>
  <c r="G51" i="6"/>
  <c r="M51" i="6" s="1"/>
  <c r="M52" i="6"/>
  <c r="G53" i="6"/>
  <c r="M53" i="6" s="1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M21" i="10"/>
  <c r="L38" i="10"/>
  <c r="L44" i="10"/>
  <c r="M45" i="10"/>
  <c r="L46" i="10"/>
  <c r="L56" i="10"/>
  <c r="M57" i="10"/>
  <c r="L58" i="10"/>
  <c r="M69" i="10"/>
  <c r="L80" i="10"/>
  <c r="M81" i="10"/>
  <c r="L82" i="10"/>
  <c r="L92" i="10"/>
  <c r="M93" i="10"/>
  <c r="L94" i="10"/>
  <c r="L104" i="10"/>
  <c r="M105" i="10"/>
  <c r="L106" i="10"/>
  <c r="L110" i="10"/>
  <c r="L116" i="10"/>
  <c r="M117" i="10"/>
  <c r="L118" i="10"/>
  <c r="L128" i="10"/>
  <c r="M129" i="10"/>
  <c r="L130" i="10"/>
  <c r="L140" i="10"/>
  <c r="M141" i="10"/>
  <c r="L142" i="10"/>
  <c r="L146" i="10"/>
  <c r="L152" i="10"/>
  <c r="M153" i="10"/>
  <c r="L154" i="10"/>
  <c r="L164" i="10"/>
  <c r="M165" i="10"/>
  <c r="L166" i="10"/>
  <c r="L176" i="10"/>
  <c r="M177" i="10"/>
  <c r="L178" i="10"/>
  <c r="L182" i="10"/>
  <c r="L188" i="10"/>
  <c r="L190" i="10"/>
  <c r="L200" i="10"/>
  <c r="L35" i="10"/>
  <c r="L36" i="10"/>
  <c r="L40" i="10"/>
  <c r="L42" i="10"/>
  <c r="L45" i="10"/>
  <c r="L47" i="10"/>
  <c r="L48" i="10"/>
  <c r="L49" i="10"/>
  <c r="L57" i="10"/>
  <c r="L59" i="10"/>
  <c r="L60" i="10"/>
  <c r="L61" i="10"/>
  <c r="L79" i="10"/>
  <c r="L81" i="10"/>
  <c r="L83" i="10"/>
  <c r="L84" i="10"/>
  <c r="L93" i="10"/>
  <c r="L95" i="10"/>
  <c r="L96" i="10"/>
  <c r="L97" i="10"/>
  <c r="L105" i="10"/>
  <c r="L107" i="10"/>
  <c r="L108" i="10"/>
  <c r="L109" i="10"/>
  <c r="L117" i="10"/>
  <c r="L119" i="10"/>
  <c r="L120" i="10"/>
  <c r="L123" i="10"/>
  <c r="L124" i="10"/>
  <c r="L125" i="10"/>
  <c r="L126" i="10"/>
  <c r="L129" i="10"/>
  <c r="L131" i="10"/>
  <c r="L132" i="10"/>
  <c r="L133" i="10"/>
  <c r="L141" i="10"/>
  <c r="L143" i="10"/>
  <c r="L144" i="10"/>
  <c r="L153" i="10"/>
  <c r="L155" i="10"/>
  <c r="L156" i="10"/>
  <c r="L157" i="10"/>
  <c r="L160" i="10"/>
  <c r="L161" i="10"/>
  <c r="L165" i="10"/>
  <c r="L167" i="10"/>
  <c r="L168" i="10"/>
  <c r="L169" i="10"/>
  <c r="L171" i="10"/>
  <c r="L177" i="10"/>
  <c r="L179" i="10"/>
  <c r="L180" i="10"/>
  <c r="L181" i="10"/>
  <c r="L189" i="10"/>
  <c r="L191" i="10"/>
  <c r="L192" i="10"/>
  <c r="L193" i="10"/>
  <c r="L196" i="10"/>
  <c r="L201" i="10"/>
  <c r="M22" i="10"/>
  <c r="M25" i="10"/>
  <c r="M32" i="10"/>
  <c r="M44" i="10"/>
  <c r="M46" i="10"/>
  <c r="M47" i="10"/>
  <c r="M48" i="10"/>
  <c r="M49" i="10"/>
  <c r="M56" i="10"/>
  <c r="M58" i="10"/>
  <c r="M59" i="10"/>
  <c r="M60" i="10"/>
  <c r="M61" i="10"/>
  <c r="M68" i="10"/>
  <c r="M70" i="10"/>
  <c r="M71" i="10"/>
  <c r="M72" i="10"/>
  <c r="M73" i="10"/>
  <c r="M76" i="10"/>
  <c r="M80" i="10"/>
  <c r="M82" i="10"/>
  <c r="M83" i="10"/>
  <c r="M84" i="10"/>
  <c r="M90" i="10"/>
  <c r="M91" i="10"/>
  <c r="M92" i="10"/>
  <c r="M94" i="10"/>
  <c r="M95" i="10"/>
  <c r="M96" i="10"/>
  <c r="M97" i="10"/>
  <c r="M104" i="10"/>
  <c r="M106" i="10"/>
  <c r="M107" i="10"/>
  <c r="M108" i="10"/>
  <c r="M109" i="10"/>
  <c r="M114" i="10"/>
  <c r="M116" i="10"/>
  <c r="M118" i="10"/>
  <c r="M119" i="10"/>
  <c r="M120" i="10"/>
  <c r="M121" i="10"/>
  <c r="M122" i="10"/>
  <c r="M128" i="10"/>
  <c r="M130" i="10"/>
  <c r="M131" i="10"/>
  <c r="M132" i="10"/>
  <c r="M133" i="10"/>
  <c r="M134" i="10"/>
  <c r="M135" i="10"/>
  <c r="M136" i="10"/>
  <c r="M140" i="10"/>
  <c r="M142" i="10"/>
  <c r="M143" i="10"/>
  <c r="M144" i="10"/>
  <c r="M150" i="10"/>
  <c r="M152" i="10"/>
  <c r="M154" i="10"/>
  <c r="M155" i="10"/>
  <c r="M156" i="10"/>
  <c r="M157" i="10"/>
  <c r="M164" i="10"/>
  <c r="M166" i="10"/>
  <c r="M167" i="10"/>
  <c r="M168" i="10"/>
  <c r="M169" i="10"/>
  <c r="M176" i="10"/>
  <c r="M178" i="10"/>
  <c r="M179" i="10"/>
  <c r="M180" i="10"/>
  <c r="M181" i="10"/>
  <c r="M184" i="10"/>
  <c r="M188" i="10"/>
  <c r="M189" i="10"/>
  <c r="M190" i="10"/>
  <c r="M191" i="10"/>
  <c r="M192" i="10"/>
  <c r="M193" i="10"/>
  <c r="M196" i="10"/>
  <c r="M197" i="10"/>
  <c r="M200" i="10"/>
  <c r="M201" i="10"/>
  <c r="L151" i="10" l="1"/>
  <c r="M187" i="10"/>
  <c r="M67" i="10"/>
  <c r="L102" i="10"/>
  <c r="C23" i="10"/>
  <c r="C11" i="10"/>
  <c r="M66" i="10"/>
  <c r="M199" i="10"/>
  <c r="M186" i="10"/>
  <c r="M198" i="10"/>
  <c r="M163" i="10"/>
  <c r="M139" i="10"/>
  <c r="L55" i="10"/>
  <c r="L54" i="10"/>
  <c r="C13" i="10"/>
  <c r="C7" i="10"/>
  <c r="C43" i="10"/>
  <c r="C197" i="10"/>
  <c r="L103" i="10"/>
  <c r="M78" i="10"/>
  <c r="C185" i="10"/>
  <c r="C41" i="10"/>
  <c r="C77" i="10"/>
  <c r="L162" i="10"/>
  <c r="M175" i="10"/>
  <c r="C65" i="10"/>
  <c r="M127" i="10"/>
  <c r="M138" i="10"/>
  <c r="L115" i="10"/>
  <c r="M174" i="10"/>
  <c r="C14" i="10"/>
  <c r="C53" i="10"/>
  <c r="M149" i="10"/>
  <c r="M89" i="10"/>
  <c r="M112" i="10"/>
  <c r="L148" i="10"/>
  <c r="M185" i="10"/>
  <c r="M137" i="10"/>
  <c r="M77" i="10"/>
  <c r="L145" i="10"/>
  <c r="J199" i="10"/>
  <c r="K199" i="10" s="1"/>
  <c r="J127" i="10"/>
  <c r="K127" i="10" s="1"/>
  <c r="J55" i="10"/>
  <c r="K55" i="10" s="1"/>
  <c r="C198" i="10"/>
  <c r="C186" i="10"/>
  <c r="C174" i="10"/>
  <c r="C162" i="10"/>
  <c r="C150" i="10"/>
  <c r="C138" i="10"/>
  <c r="C126" i="10"/>
  <c r="C114" i="10"/>
  <c r="C102" i="10"/>
  <c r="C90" i="10"/>
  <c r="C78" i="10"/>
  <c r="C66" i="10"/>
  <c r="C54" i="10"/>
  <c r="C173" i="10"/>
  <c r="C161" i="10"/>
  <c r="C149" i="10"/>
  <c r="C137" i="10"/>
  <c r="C125" i="10"/>
  <c r="C113" i="10"/>
  <c r="C101" i="10"/>
  <c r="C89" i="10"/>
  <c r="J187" i="10"/>
  <c r="K187" i="10" s="1"/>
  <c r="J115" i="10"/>
  <c r="K115" i="10" s="1"/>
  <c r="C196" i="10"/>
  <c r="C184" i="10"/>
  <c r="C172" i="10"/>
  <c r="C160" i="10"/>
  <c r="C148" i="10"/>
  <c r="C136" i="10"/>
  <c r="C124" i="10"/>
  <c r="C112" i="10"/>
  <c r="C100" i="10"/>
  <c r="C88" i="10"/>
  <c r="C76" i="10"/>
  <c r="C64" i="10"/>
  <c r="C52" i="10"/>
  <c r="C195" i="10"/>
  <c r="C183" i="10"/>
  <c r="C171" i="10"/>
  <c r="C159" i="10"/>
  <c r="C147" i="10"/>
  <c r="C135" i="10"/>
  <c r="C123" i="10"/>
  <c r="C111" i="10"/>
  <c r="C99" i="10"/>
  <c r="C87" i="10"/>
  <c r="C75" i="10"/>
  <c r="C63" i="10"/>
  <c r="C51" i="10"/>
  <c r="L53" i="10"/>
  <c r="M75" i="10"/>
  <c r="L75" i="10"/>
  <c r="J175" i="10"/>
  <c r="K175" i="10" s="1"/>
  <c r="J103" i="10"/>
  <c r="K103" i="10" s="1"/>
  <c r="C194" i="10"/>
  <c r="C182" i="10"/>
  <c r="C170" i="10"/>
  <c r="C158" i="10"/>
  <c r="C146" i="10"/>
  <c r="C134" i="10"/>
  <c r="C122" i="10"/>
  <c r="C110" i="10"/>
  <c r="C98" i="10"/>
  <c r="C86" i="10"/>
  <c r="C74" i="10"/>
  <c r="C62" i="10"/>
  <c r="C50" i="10"/>
  <c r="M88" i="10"/>
  <c r="M85" i="10"/>
  <c r="L173" i="10"/>
  <c r="L52" i="10"/>
  <c r="M74" i="10"/>
  <c r="L74" i="10"/>
  <c r="C193" i="10"/>
  <c r="C181" i="10"/>
  <c r="C169" i="10"/>
  <c r="C157" i="10"/>
  <c r="C145" i="10"/>
  <c r="C133" i="10"/>
  <c r="C121" i="10"/>
  <c r="C109" i="10"/>
  <c r="C97" i="10"/>
  <c r="C85" i="10"/>
  <c r="C73" i="10"/>
  <c r="C61" i="10"/>
  <c r="C49" i="10"/>
  <c r="J163" i="10"/>
  <c r="K163" i="10" s="1"/>
  <c r="J91" i="10"/>
  <c r="K91" i="10" s="1"/>
  <c r="C192" i="10"/>
  <c r="C180" i="10"/>
  <c r="C168" i="10"/>
  <c r="C156" i="10"/>
  <c r="C144" i="10"/>
  <c r="C132" i="10"/>
  <c r="C120" i="10"/>
  <c r="C108" i="10"/>
  <c r="C96" i="10"/>
  <c r="C84" i="10"/>
  <c r="C72" i="10"/>
  <c r="C60" i="10"/>
  <c r="C48" i="10"/>
  <c r="M100" i="10"/>
  <c r="L101" i="10"/>
  <c r="C18" i="10"/>
  <c r="C6" i="10"/>
  <c r="C191" i="10"/>
  <c r="C179" i="10"/>
  <c r="C167" i="10"/>
  <c r="C155" i="10"/>
  <c r="C143" i="10"/>
  <c r="C131" i="10"/>
  <c r="C119" i="10"/>
  <c r="C107" i="10"/>
  <c r="C95" i="10"/>
  <c r="C83" i="10"/>
  <c r="C71" i="10"/>
  <c r="C59" i="10"/>
  <c r="C47" i="10"/>
  <c r="C42" i="10"/>
  <c r="J151" i="10"/>
  <c r="K151" i="10" s="1"/>
  <c r="J79" i="10"/>
  <c r="K79" i="10" s="1"/>
  <c r="C190" i="10"/>
  <c r="C178" i="10"/>
  <c r="C166" i="10"/>
  <c r="C154" i="10"/>
  <c r="C142" i="10"/>
  <c r="C130" i="10"/>
  <c r="C118" i="10"/>
  <c r="C106" i="10"/>
  <c r="C94" i="10"/>
  <c r="C82" i="10"/>
  <c r="C70" i="10"/>
  <c r="C58" i="10"/>
  <c r="C46" i="10"/>
  <c r="L172" i="10"/>
  <c r="M65" i="10"/>
  <c r="C201" i="10"/>
  <c r="C189" i="10"/>
  <c r="C177" i="10"/>
  <c r="C165" i="10"/>
  <c r="C153" i="10"/>
  <c r="C141" i="10"/>
  <c r="C129" i="10"/>
  <c r="C117" i="10"/>
  <c r="C105" i="10"/>
  <c r="C93" i="10"/>
  <c r="C81" i="10"/>
  <c r="C69" i="10"/>
  <c r="C57" i="10"/>
  <c r="C45" i="10"/>
  <c r="M113" i="10"/>
  <c r="M64" i="10"/>
  <c r="C27" i="10"/>
  <c r="C15" i="10"/>
  <c r="J139" i="10"/>
  <c r="K139" i="10" s="1"/>
  <c r="J67" i="10"/>
  <c r="K67" i="10" s="1"/>
  <c r="C200" i="10"/>
  <c r="C188" i="10"/>
  <c r="C176" i="10"/>
  <c r="C164" i="10"/>
  <c r="C152" i="10"/>
  <c r="C140" i="10"/>
  <c r="C128" i="10"/>
  <c r="C116" i="10"/>
  <c r="C104" i="10"/>
  <c r="C92" i="10"/>
  <c r="C80" i="10"/>
  <c r="C68" i="10"/>
  <c r="C56" i="10"/>
  <c r="C44" i="10"/>
  <c r="AI53" i="6"/>
  <c r="BC53" i="6"/>
  <c r="AM53" i="6"/>
  <c r="AH53" i="6"/>
  <c r="AQ53" i="6"/>
  <c r="AO53" i="6"/>
  <c r="AN53" i="6"/>
  <c r="AV53" i="6"/>
  <c r="AG53" i="6"/>
  <c r="AR53" i="6"/>
  <c r="AY53" i="6"/>
  <c r="AF53" i="6"/>
  <c r="AS53" i="6"/>
  <c r="BF53" i="6"/>
  <c r="AX53" i="6"/>
  <c r="BG53" i="6"/>
  <c r="AZ53" i="6"/>
  <c r="AT53" i="6"/>
  <c r="BD53" i="6"/>
  <c r="BA53" i="6"/>
  <c r="AD53" i="6"/>
  <c r="AL53" i="6"/>
  <c r="AU53" i="6"/>
  <c r="BE53" i="6"/>
  <c r="P53" i="6"/>
  <c r="D43" i="10" s="1"/>
  <c r="AP53" i="6"/>
  <c r="T53" i="6" s="1"/>
  <c r="H43" i="10" s="1"/>
  <c r="BB53" i="6"/>
  <c r="AE53" i="6"/>
  <c r="AK53" i="6"/>
  <c r="AW53" i="6"/>
  <c r="AM52" i="6"/>
  <c r="AI52" i="6"/>
  <c r="AP52" i="6"/>
  <c r="AV52" i="6"/>
  <c r="AO52" i="6"/>
  <c r="AN52" i="6"/>
  <c r="BD52" i="6"/>
  <c r="AW52" i="6"/>
  <c r="AY52" i="6"/>
  <c r="BF52" i="6"/>
  <c r="AG52" i="6"/>
  <c r="AR52" i="6"/>
  <c r="BG52" i="6"/>
  <c r="AF52" i="6"/>
  <c r="AX52" i="6"/>
  <c r="AJ52" i="6"/>
  <c r="AZ52" i="6"/>
  <c r="AU52" i="6"/>
  <c r="BE52" i="6"/>
  <c r="AL52" i="6"/>
  <c r="T52" i="6" s="1"/>
  <c r="H42" i="10" s="1"/>
  <c r="BA52" i="6"/>
  <c r="AT52" i="6"/>
  <c r="AE52" i="6"/>
  <c r="AQ52" i="6"/>
  <c r="BC52" i="6"/>
  <c r="AD52" i="6"/>
  <c r="AK52" i="6"/>
  <c r="AH51" i="6"/>
  <c r="AI51" i="6"/>
  <c r="BF51" i="6"/>
  <c r="AN51" i="6"/>
  <c r="AO51" i="6"/>
  <c r="AF51" i="6"/>
  <c r="AL51" i="6"/>
  <c r="AP51" i="6"/>
  <c r="AR51" i="6"/>
  <c r="AT51" i="6"/>
  <c r="AX51" i="6"/>
  <c r="AZ51" i="6"/>
  <c r="BB51" i="6"/>
  <c r="BD51" i="6"/>
  <c r="BG51" i="6"/>
  <c r="AE51" i="6"/>
  <c r="AK51" i="6"/>
  <c r="R51" i="6" s="1"/>
  <c r="F41" i="10" s="1"/>
  <c r="AW51" i="6"/>
  <c r="AG51" i="6"/>
  <c r="AU51" i="6"/>
  <c r="BE51" i="6"/>
  <c r="AD51" i="6"/>
  <c r="AJ51" i="6"/>
  <c r="AM51" i="6"/>
  <c r="AQ51" i="6"/>
  <c r="AS51" i="6"/>
  <c r="AV51" i="6"/>
  <c r="AY51" i="6"/>
  <c r="BB43" i="6"/>
  <c r="BB47" i="6"/>
  <c r="AI47" i="6"/>
  <c r="AI43" i="6"/>
  <c r="AH44" i="6"/>
  <c r="BG47" i="6"/>
  <c r="AH48" i="6"/>
  <c r="BG43" i="6"/>
  <c r="AI50" i="6"/>
  <c r="AP50" i="6"/>
  <c r="BF50" i="6"/>
  <c r="BF46" i="6"/>
  <c r="AH47" i="6"/>
  <c r="AH43" i="6"/>
  <c r="AI49" i="6"/>
  <c r="AI45" i="6"/>
  <c r="AY44" i="6"/>
  <c r="AH50" i="6"/>
  <c r="AH46" i="6"/>
  <c r="AI48" i="6"/>
  <c r="AN47" i="6"/>
  <c r="AO47" i="6"/>
  <c r="AN43" i="6"/>
  <c r="BE43" i="6"/>
  <c r="AO43" i="6"/>
  <c r="AO44" i="6"/>
  <c r="AN44" i="6"/>
  <c r="AN50" i="6"/>
  <c r="AO50" i="6"/>
  <c r="AN46" i="6"/>
  <c r="AO46" i="6"/>
  <c r="AO48" i="6"/>
  <c r="AN48" i="6"/>
  <c r="AN49" i="6"/>
  <c r="AO49" i="6"/>
  <c r="AO45" i="6"/>
  <c r="AN45" i="6"/>
  <c r="BE48" i="6"/>
  <c r="BE44" i="6"/>
  <c r="AW50" i="6"/>
  <c r="AW46" i="6"/>
  <c r="BD47" i="6"/>
  <c r="BD43" i="6"/>
  <c r="AG48" i="6"/>
  <c r="AG44" i="6"/>
  <c r="AT46" i="6"/>
  <c r="AM48" i="6"/>
  <c r="AM44" i="6"/>
  <c r="AP46" i="6"/>
  <c r="AV48" i="6"/>
  <c r="AS48" i="6"/>
  <c r="AR50" i="6"/>
  <c r="AS44" i="6"/>
  <c r="AU47" i="6"/>
  <c r="AY48" i="6"/>
  <c r="AQ44" i="6"/>
  <c r="AR46" i="6"/>
  <c r="AV44" i="6"/>
  <c r="AX46" i="6"/>
  <c r="AD48" i="6"/>
  <c r="AF50" i="6"/>
  <c r="AJ48" i="6"/>
  <c r="AU43" i="6"/>
  <c r="BA48" i="6"/>
  <c r="BB50" i="6"/>
  <c r="BC48" i="6"/>
  <c r="BF48" i="6"/>
  <c r="BG50" i="6"/>
  <c r="AD44" i="6"/>
  <c r="AF46" i="6"/>
  <c r="AJ44" i="6"/>
  <c r="BA44" i="6"/>
  <c r="BB46" i="6"/>
  <c r="BC44" i="6"/>
  <c r="BE47" i="6"/>
  <c r="BF44" i="6"/>
  <c r="BG46" i="6"/>
  <c r="AK45" i="6"/>
  <c r="AL46" i="6"/>
  <c r="AT50" i="6"/>
  <c r="AW49" i="6"/>
  <c r="AW45" i="6"/>
  <c r="AZ50" i="6"/>
  <c r="AZ46" i="6"/>
  <c r="BD50" i="6"/>
  <c r="BD46" i="6"/>
  <c r="AD47" i="6"/>
  <c r="AD43" i="6"/>
  <c r="AE48" i="6"/>
  <c r="AE44" i="6"/>
  <c r="AF49" i="6"/>
  <c r="AF45" i="6"/>
  <c r="AG50" i="6"/>
  <c r="AG46" i="6"/>
  <c r="AJ47" i="6"/>
  <c r="AJ43" i="6"/>
  <c r="AK48" i="6"/>
  <c r="AK44" i="6"/>
  <c r="AL49" i="6"/>
  <c r="AL45" i="6"/>
  <c r="AM47" i="6"/>
  <c r="AM43" i="6"/>
  <c r="AP49" i="6"/>
  <c r="AP45" i="6"/>
  <c r="AQ47" i="6"/>
  <c r="AQ43" i="6"/>
  <c r="AR49" i="6"/>
  <c r="AR45" i="6"/>
  <c r="AS47" i="6"/>
  <c r="AS43" i="6"/>
  <c r="AT49" i="6"/>
  <c r="AT45" i="6"/>
  <c r="AU50" i="6"/>
  <c r="AU46" i="6"/>
  <c r="AV47" i="6"/>
  <c r="AV43" i="6"/>
  <c r="AW48" i="6"/>
  <c r="AW44" i="6"/>
  <c r="AX49" i="6"/>
  <c r="AX45" i="6"/>
  <c r="AY47" i="6"/>
  <c r="AY43" i="6"/>
  <c r="AZ49" i="6"/>
  <c r="AZ45" i="6"/>
  <c r="BA47" i="6"/>
  <c r="BA43" i="6"/>
  <c r="BB49" i="6"/>
  <c r="BB45" i="6"/>
  <c r="BC47" i="6"/>
  <c r="BC43" i="6"/>
  <c r="BD49" i="6"/>
  <c r="BD45" i="6"/>
  <c r="BE50" i="6"/>
  <c r="BE46" i="6"/>
  <c r="BF47" i="6"/>
  <c r="BF43" i="6"/>
  <c r="BG49" i="6"/>
  <c r="BG45" i="6"/>
  <c r="AD50" i="6"/>
  <c r="AD46" i="6"/>
  <c r="AE47" i="6"/>
  <c r="AE43" i="6"/>
  <c r="AF48" i="6"/>
  <c r="AF44" i="6"/>
  <c r="AG49" i="6"/>
  <c r="AG45" i="6"/>
  <c r="AJ50" i="6"/>
  <c r="AJ46" i="6"/>
  <c r="AK47" i="6"/>
  <c r="AK43" i="6"/>
  <c r="AL48" i="6"/>
  <c r="AL44" i="6"/>
  <c r="AM50" i="6"/>
  <c r="AM46" i="6"/>
  <c r="AP48" i="6"/>
  <c r="AP44" i="6"/>
  <c r="AQ50" i="6"/>
  <c r="AQ46" i="6"/>
  <c r="AR48" i="6"/>
  <c r="AR44" i="6"/>
  <c r="AS50" i="6"/>
  <c r="AS46" i="6"/>
  <c r="AT48" i="6"/>
  <c r="AT44" i="6"/>
  <c r="AU49" i="6"/>
  <c r="AU45" i="6"/>
  <c r="AV50" i="6"/>
  <c r="AV46" i="6"/>
  <c r="AW47" i="6"/>
  <c r="AW43" i="6"/>
  <c r="AX48" i="6"/>
  <c r="AX44" i="6"/>
  <c r="AY50" i="6"/>
  <c r="AY46" i="6"/>
  <c r="AZ48" i="6"/>
  <c r="AZ44" i="6"/>
  <c r="U44" i="6" s="1"/>
  <c r="I34" i="10" s="1"/>
  <c r="BA50" i="6"/>
  <c r="BA46" i="6"/>
  <c r="BC50" i="6"/>
  <c r="BC46" i="6"/>
  <c r="BD48" i="6"/>
  <c r="BD44" i="6"/>
  <c r="BE49" i="6"/>
  <c r="S49" i="6" s="1"/>
  <c r="G39" i="10" s="1"/>
  <c r="BE45" i="6"/>
  <c r="BG48" i="6"/>
  <c r="BG44" i="6"/>
  <c r="AE49" i="6"/>
  <c r="AE45" i="6"/>
  <c r="AG47" i="6"/>
  <c r="S47" i="6" s="1"/>
  <c r="G37" i="10" s="1"/>
  <c r="AG43" i="6"/>
  <c r="AK49" i="6"/>
  <c r="R49" i="6" s="1"/>
  <c r="F39" i="10" s="1"/>
  <c r="AD49" i="6"/>
  <c r="AD45" i="6"/>
  <c r="AE50" i="6"/>
  <c r="AE46" i="6"/>
  <c r="Q46" i="6" s="1"/>
  <c r="E36" i="10" s="1"/>
  <c r="AF47" i="6"/>
  <c r="AF43" i="6"/>
  <c r="AJ49" i="6"/>
  <c r="AJ45" i="6"/>
  <c r="AK50" i="6"/>
  <c r="AK46" i="6"/>
  <c r="AL47" i="6"/>
  <c r="AL43" i="6"/>
  <c r="AM49" i="6"/>
  <c r="AM45" i="6"/>
  <c r="AP47" i="6"/>
  <c r="AP43" i="6"/>
  <c r="AQ49" i="6"/>
  <c r="AQ45" i="6"/>
  <c r="AR47" i="6"/>
  <c r="AR43" i="6"/>
  <c r="AS49" i="6"/>
  <c r="AS45" i="6"/>
  <c r="AT47" i="6"/>
  <c r="AT43" i="6"/>
  <c r="AU48" i="6"/>
  <c r="S48" i="6" s="1"/>
  <c r="G38" i="10" s="1"/>
  <c r="AU44" i="6"/>
  <c r="AV49" i="6"/>
  <c r="AV45" i="6"/>
  <c r="AX47" i="6"/>
  <c r="AX43" i="6"/>
  <c r="AY49" i="6"/>
  <c r="AY45" i="6"/>
  <c r="AZ47" i="6"/>
  <c r="AZ43" i="6"/>
  <c r="C40" i="10"/>
  <c r="C36" i="10"/>
  <c r="C39" i="10"/>
  <c r="C35" i="10"/>
  <c r="C38" i="10"/>
  <c r="C37" i="10"/>
  <c r="C33" i="10"/>
  <c r="AO25" i="6"/>
  <c r="AO21" i="6"/>
  <c r="AO17" i="6"/>
  <c r="AO13" i="6"/>
  <c r="AH27" i="6"/>
  <c r="AH23" i="6"/>
  <c r="AH19" i="6"/>
  <c r="AH15" i="6"/>
  <c r="AN42" i="6"/>
  <c r="S42" i="6" s="1"/>
  <c r="AN38" i="6"/>
  <c r="S38" i="6" s="1"/>
  <c r="AN34" i="6"/>
  <c r="S34" i="6" s="1"/>
  <c r="G24" i="10" s="1"/>
  <c r="AN30" i="6"/>
  <c r="S30" i="6" s="1"/>
  <c r="G20" i="10" s="1"/>
  <c r="AO39" i="6"/>
  <c r="AO35" i="6"/>
  <c r="AO31" i="6"/>
  <c r="AR40" i="6"/>
  <c r="AR36" i="6"/>
  <c r="AR32" i="6"/>
  <c r="AR28" i="6"/>
  <c r="AS41" i="6"/>
  <c r="AS37" i="6"/>
  <c r="AS33" i="6"/>
  <c r="AS29" i="6"/>
  <c r="AZ42" i="6"/>
  <c r="AZ38" i="6"/>
  <c r="AZ34" i="6"/>
  <c r="AZ30" i="6"/>
  <c r="BA39" i="6"/>
  <c r="BA35" i="6"/>
  <c r="BA31" i="6"/>
  <c r="BB40" i="6"/>
  <c r="BB36" i="6"/>
  <c r="BB32" i="6"/>
  <c r="BB28" i="6"/>
  <c r="BC41" i="6"/>
  <c r="BC37" i="6"/>
  <c r="BC33" i="6"/>
  <c r="BC29" i="6"/>
  <c r="AN41" i="6"/>
  <c r="S41" i="6" s="1"/>
  <c r="G31" i="10" s="1"/>
  <c r="AN37" i="6"/>
  <c r="S37" i="6" s="1"/>
  <c r="G27" i="10" s="1"/>
  <c r="AN33" i="6"/>
  <c r="S33" i="6" s="1"/>
  <c r="AN29" i="6"/>
  <c r="S29" i="6" s="1"/>
  <c r="AO42" i="6"/>
  <c r="AO38" i="6"/>
  <c r="AO34" i="6"/>
  <c r="AO30" i="6"/>
  <c r="AR39" i="6"/>
  <c r="AR35" i="6"/>
  <c r="AR31" i="6"/>
  <c r="AS40" i="6"/>
  <c r="AS36" i="6"/>
  <c r="AS32" i="6"/>
  <c r="AS28" i="6"/>
  <c r="AZ41" i="6"/>
  <c r="AZ37" i="6"/>
  <c r="AZ33" i="6"/>
  <c r="AZ29" i="6"/>
  <c r="BA42" i="6"/>
  <c r="BA38" i="6"/>
  <c r="BA34" i="6"/>
  <c r="BA30" i="6"/>
  <c r="BB39" i="6"/>
  <c r="BB35" i="6"/>
  <c r="BB31" i="6"/>
  <c r="BC40" i="6"/>
  <c r="BC36" i="6"/>
  <c r="BC32" i="6"/>
  <c r="BC28" i="6"/>
  <c r="AN40" i="6"/>
  <c r="AN36" i="6"/>
  <c r="AN32" i="6"/>
  <c r="S32" i="6" s="1"/>
  <c r="G22" i="10" s="1"/>
  <c r="AN28" i="6"/>
  <c r="S28" i="6" s="1"/>
  <c r="G18" i="10" s="1"/>
  <c r="AO41" i="6"/>
  <c r="AO37" i="6"/>
  <c r="AO33" i="6"/>
  <c r="AO29" i="6"/>
  <c r="AR42" i="6"/>
  <c r="AR38" i="6"/>
  <c r="AR34" i="6"/>
  <c r="AR30" i="6"/>
  <c r="AS39" i="6"/>
  <c r="AS35" i="6"/>
  <c r="AS31" i="6"/>
  <c r="AZ40" i="6"/>
  <c r="AZ36" i="6"/>
  <c r="AZ32" i="6"/>
  <c r="AZ28" i="6"/>
  <c r="BA41" i="6"/>
  <c r="BA37" i="6"/>
  <c r="BA33" i="6"/>
  <c r="BA29" i="6"/>
  <c r="BB42" i="6"/>
  <c r="BB38" i="6"/>
  <c r="BB34" i="6"/>
  <c r="BB30" i="6"/>
  <c r="BC39" i="6"/>
  <c r="BC35" i="6"/>
  <c r="BC31" i="6"/>
  <c r="S40" i="6"/>
  <c r="S36" i="6"/>
  <c r="G26" i="10" s="1"/>
  <c r="AN39" i="6"/>
  <c r="S39" i="6" s="1"/>
  <c r="G29" i="10" s="1"/>
  <c r="AN35" i="6"/>
  <c r="S35" i="6" s="1"/>
  <c r="AN31" i="6"/>
  <c r="AO40" i="6"/>
  <c r="AO36" i="6"/>
  <c r="AO32" i="6"/>
  <c r="AO28" i="6"/>
  <c r="AR41" i="6"/>
  <c r="AR37" i="6"/>
  <c r="AR33" i="6"/>
  <c r="AR29" i="6"/>
  <c r="AS42" i="6"/>
  <c r="AS38" i="6"/>
  <c r="AS34" i="6"/>
  <c r="AS30" i="6"/>
  <c r="AP18" i="6"/>
  <c r="AH34" i="6"/>
  <c r="AI29" i="6"/>
  <c r="AX30" i="6"/>
  <c r="BF38" i="6"/>
  <c r="AL42" i="6"/>
  <c r="AM31" i="6"/>
  <c r="Q31" i="6" s="1"/>
  <c r="E21" i="10" s="1"/>
  <c r="BF34" i="6"/>
  <c r="BF18" i="6"/>
  <c r="AL38" i="6"/>
  <c r="AP42" i="6"/>
  <c r="AQ35" i="6"/>
  <c r="P35" i="6" s="1"/>
  <c r="AH38" i="6"/>
  <c r="AI41" i="6"/>
  <c r="AP30" i="6"/>
  <c r="AX34" i="6"/>
  <c r="AY39" i="6"/>
  <c r="AI23" i="6"/>
  <c r="AQ31" i="6"/>
  <c r="P31" i="6" s="1"/>
  <c r="AY35" i="6"/>
  <c r="BG39" i="6"/>
  <c r="AQ17" i="6"/>
  <c r="AH30" i="6"/>
  <c r="AI37" i="6"/>
  <c r="AI19" i="6"/>
  <c r="AL34" i="6"/>
  <c r="AM39" i="6"/>
  <c r="Q39" i="6" s="1"/>
  <c r="E29" i="10" s="1"/>
  <c r="AP38" i="6"/>
  <c r="AX42" i="6"/>
  <c r="AY31" i="6"/>
  <c r="BF30" i="6"/>
  <c r="R30" i="6" s="1"/>
  <c r="F20" i="10" s="1"/>
  <c r="BG35" i="6"/>
  <c r="AH42" i="6"/>
  <c r="AI33" i="6"/>
  <c r="AI15" i="6"/>
  <c r="AL30" i="6"/>
  <c r="AM35" i="6"/>
  <c r="Q35" i="6" s="1"/>
  <c r="E25" i="10" s="1"/>
  <c r="AP34" i="6"/>
  <c r="AQ39" i="6"/>
  <c r="P39" i="6" s="1"/>
  <c r="D29" i="10" s="1"/>
  <c r="AX38" i="6"/>
  <c r="BF42" i="6"/>
  <c r="BG31" i="6"/>
  <c r="AH24" i="6"/>
  <c r="AH20" i="6"/>
  <c r="AH16" i="6"/>
  <c r="AH41" i="6"/>
  <c r="AH37" i="6"/>
  <c r="AH33" i="6"/>
  <c r="AH29" i="6"/>
  <c r="AI40" i="6"/>
  <c r="U40" i="6" s="1"/>
  <c r="I30" i="10" s="1"/>
  <c r="AI36" i="6"/>
  <c r="AI32" i="6"/>
  <c r="AI28" i="6"/>
  <c r="U28" i="6" s="1"/>
  <c r="I18" i="10" s="1"/>
  <c r="AI22" i="6"/>
  <c r="AI18" i="6"/>
  <c r="AI14" i="6"/>
  <c r="AL41" i="6"/>
  <c r="AL37" i="6"/>
  <c r="AL33" i="6"/>
  <c r="AL29" i="6"/>
  <c r="AM42" i="6"/>
  <c r="Q42" i="6" s="1"/>
  <c r="AM38" i="6"/>
  <c r="Q38" i="6" s="1"/>
  <c r="AM34" i="6"/>
  <c r="AM30" i="6"/>
  <c r="Q30" i="6" s="1"/>
  <c r="AP41" i="6"/>
  <c r="AP37" i="6"/>
  <c r="AP33" i="6"/>
  <c r="AP29" i="6"/>
  <c r="AQ42" i="6"/>
  <c r="P42" i="6" s="1"/>
  <c r="D32" i="10" s="1"/>
  <c r="AQ38" i="6"/>
  <c r="P38" i="6" s="1"/>
  <c r="D28" i="10" s="1"/>
  <c r="AQ34" i="6"/>
  <c r="P34" i="6" s="1"/>
  <c r="D24" i="10" s="1"/>
  <c r="AQ30" i="6"/>
  <c r="P30" i="6" s="1"/>
  <c r="D20" i="10" s="1"/>
  <c r="AX41" i="6"/>
  <c r="AX37" i="6"/>
  <c r="AX33" i="6"/>
  <c r="AX29" i="6"/>
  <c r="AY42" i="6"/>
  <c r="AY38" i="6"/>
  <c r="AY34" i="6"/>
  <c r="AY30" i="6"/>
  <c r="BF41" i="6"/>
  <c r="BF37" i="6"/>
  <c r="BF33" i="6"/>
  <c r="BF29" i="6"/>
  <c r="BG42" i="6"/>
  <c r="BG38" i="6"/>
  <c r="BG34" i="6"/>
  <c r="BG30" i="6"/>
  <c r="AH40" i="6"/>
  <c r="AH36" i="6"/>
  <c r="AH32" i="6"/>
  <c r="AH28" i="6"/>
  <c r="AI39" i="6"/>
  <c r="U39" i="6" s="1"/>
  <c r="I29" i="10" s="1"/>
  <c r="AI35" i="6"/>
  <c r="U35" i="6" s="1"/>
  <c r="I25" i="10" s="1"/>
  <c r="AI31" i="6"/>
  <c r="AI25" i="6"/>
  <c r="AI21" i="6"/>
  <c r="AI17" i="6"/>
  <c r="AI13" i="6"/>
  <c r="AL40" i="6"/>
  <c r="AL36" i="6"/>
  <c r="AL32" i="6"/>
  <c r="AL28" i="6"/>
  <c r="AM41" i="6"/>
  <c r="AM37" i="6"/>
  <c r="Q37" i="6" s="1"/>
  <c r="AM33" i="6"/>
  <c r="Q33" i="6" s="1"/>
  <c r="E23" i="10" s="1"/>
  <c r="AM29" i="6"/>
  <c r="AP40" i="6"/>
  <c r="AP36" i="6"/>
  <c r="AP32" i="6"/>
  <c r="AP28" i="6"/>
  <c r="AQ41" i="6"/>
  <c r="AQ37" i="6"/>
  <c r="AQ33" i="6"/>
  <c r="P33" i="6" s="1"/>
  <c r="AQ29" i="6"/>
  <c r="P29" i="6" s="1"/>
  <c r="AX40" i="6"/>
  <c r="AX36" i="6"/>
  <c r="AX32" i="6"/>
  <c r="AX28" i="6"/>
  <c r="AY41" i="6"/>
  <c r="AY37" i="6"/>
  <c r="AY33" i="6"/>
  <c r="AY29" i="6"/>
  <c r="BF40" i="6"/>
  <c r="BF36" i="6"/>
  <c r="BF32" i="6"/>
  <c r="BF28" i="6"/>
  <c r="AH39" i="6"/>
  <c r="AH35" i="6"/>
  <c r="AH31" i="6"/>
  <c r="AL39" i="6"/>
  <c r="AL35" i="6"/>
  <c r="AL31" i="6"/>
  <c r="AM40" i="6"/>
  <c r="Q40" i="6" s="1"/>
  <c r="E30" i="10" s="1"/>
  <c r="AM36" i="6"/>
  <c r="Q36" i="6" s="1"/>
  <c r="E26" i="10" s="1"/>
  <c r="AM32" i="6"/>
  <c r="Q32" i="6" s="1"/>
  <c r="AM28" i="6"/>
  <c r="Q28" i="6" s="1"/>
  <c r="AP39" i="6"/>
  <c r="AP35" i="6"/>
  <c r="AP31" i="6"/>
  <c r="AQ40" i="6"/>
  <c r="P40" i="6" s="1"/>
  <c r="AQ36" i="6"/>
  <c r="P36" i="6" s="1"/>
  <c r="D26" i="10" s="1"/>
  <c r="AQ32" i="6"/>
  <c r="AQ28" i="6"/>
  <c r="AX39" i="6"/>
  <c r="R39" i="6" s="1"/>
  <c r="F29" i="10" s="1"/>
  <c r="AX35" i="6"/>
  <c r="R35" i="6" s="1"/>
  <c r="F25" i="10" s="1"/>
  <c r="AX31" i="6"/>
  <c r="R31" i="6" s="1"/>
  <c r="AY40" i="6"/>
  <c r="AY36" i="6"/>
  <c r="AY32" i="6"/>
  <c r="AY28" i="6"/>
  <c r="S31" i="6"/>
  <c r="G21" i="10" s="1"/>
  <c r="C12" i="10"/>
  <c r="C31" i="10"/>
  <c r="C19" i="10"/>
  <c r="C30" i="10"/>
  <c r="C26" i="10"/>
  <c r="C22" i="10"/>
  <c r="C29" i="10"/>
  <c r="C25" i="10"/>
  <c r="C21" i="10"/>
  <c r="C32" i="10"/>
  <c r="C28" i="10"/>
  <c r="C24" i="10"/>
  <c r="C20" i="10"/>
  <c r="M24" i="10"/>
  <c r="M19" i="10"/>
  <c r="C16" i="10"/>
  <c r="C17" i="10"/>
  <c r="G30" i="10"/>
  <c r="G32" i="10"/>
  <c r="G28" i="10"/>
  <c r="AN23" i="6"/>
  <c r="AO23" i="6"/>
  <c r="AN19" i="6"/>
  <c r="AO19" i="6"/>
  <c r="AN22" i="6"/>
  <c r="AO22" i="6"/>
  <c r="AN18" i="6"/>
  <c r="AO18" i="6"/>
  <c r="AN14" i="6"/>
  <c r="AO14" i="6"/>
  <c r="AN15" i="6"/>
  <c r="AO15" i="6"/>
  <c r="AO24" i="6"/>
  <c r="AN24" i="6"/>
  <c r="AN20" i="6"/>
  <c r="AO20" i="6"/>
  <c r="AO16" i="6"/>
  <c r="AN16" i="6"/>
  <c r="AO12" i="6"/>
  <c r="AN12" i="6"/>
  <c r="AV16" i="6"/>
  <c r="AN21" i="6"/>
  <c r="G19" i="10"/>
  <c r="AN25" i="6"/>
  <c r="AN17" i="6"/>
  <c r="BE19" i="6"/>
  <c r="G23" i="10"/>
  <c r="AN13" i="6"/>
  <c r="AT22" i="6"/>
  <c r="AD22" i="6"/>
  <c r="AD14" i="6"/>
  <c r="AD21" i="6"/>
  <c r="AD13" i="6"/>
  <c r="BB24" i="6"/>
  <c r="AP24" i="6"/>
  <c r="BC24" i="6"/>
  <c r="AQ24" i="6"/>
  <c r="AW24" i="6"/>
  <c r="AK24" i="6"/>
  <c r="BB12" i="6"/>
  <c r="AP12" i="6"/>
  <c r="BC12" i="6"/>
  <c r="AQ12" i="6"/>
  <c r="AW12" i="6"/>
  <c r="AK12" i="6"/>
  <c r="BE25" i="6"/>
  <c r="BA25" i="6"/>
  <c r="AT25" i="6"/>
  <c r="AL25" i="6"/>
  <c r="BD25" i="6"/>
  <c r="AZ25" i="6"/>
  <c r="BE13" i="6"/>
  <c r="BA13" i="6"/>
  <c r="AT13" i="6"/>
  <c r="AL13" i="6"/>
  <c r="BD13" i="6"/>
  <c r="AZ13" i="6"/>
  <c r="AR22" i="6"/>
  <c r="AF22" i="6"/>
  <c r="AS22" i="6"/>
  <c r="AG22" i="6"/>
  <c r="BG22" i="6"/>
  <c r="AY22" i="6"/>
  <c r="AR14" i="6"/>
  <c r="AF14" i="6"/>
  <c r="AS14" i="6"/>
  <c r="AG14" i="6"/>
  <c r="BG14" i="6"/>
  <c r="AY14" i="6"/>
  <c r="BC23" i="6"/>
  <c r="AQ23" i="6"/>
  <c r="AV23" i="6"/>
  <c r="AJ23" i="6"/>
  <c r="BB23" i="6"/>
  <c r="AP23" i="6"/>
  <c r="BC19" i="6"/>
  <c r="AQ19" i="6"/>
  <c r="AV19" i="6"/>
  <c r="AJ19" i="6"/>
  <c r="BB19" i="6"/>
  <c r="AP19" i="6"/>
  <c r="BC15" i="6"/>
  <c r="AQ15" i="6"/>
  <c r="AV15" i="6"/>
  <c r="AJ15" i="6"/>
  <c r="BB15" i="6"/>
  <c r="AP15" i="6"/>
  <c r="AT24" i="6"/>
  <c r="AL24" i="6"/>
  <c r="AU24" i="6"/>
  <c r="AM24" i="6"/>
  <c r="BE24" i="6"/>
  <c r="BA24" i="6"/>
  <c r="AT20" i="6"/>
  <c r="AL20" i="6"/>
  <c r="AU20" i="6"/>
  <c r="AM20" i="6"/>
  <c r="BE20" i="6"/>
  <c r="BA20" i="6"/>
  <c r="AT16" i="6"/>
  <c r="AL16" i="6"/>
  <c r="AU16" i="6"/>
  <c r="AM16" i="6"/>
  <c r="BE16" i="6"/>
  <c r="BA16" i="6"/>
  <c r="AT12" i="6"/>
  <c r="AU12" i="6"/>
  <c r="AM12" i="6"/>
  <c r="BE12" i="6"/>
  <c r="BA12" i="6"/>
  <c r="AS25" i="6"/>
  <c r="AG25" i="6"/>
  <c r="BF25" i="6"/>
  <c r="AX25" i="6"/>
  <c r="BG25" i="6"/>
  <c r="AR25" i="6"/>
  <c r="AS21" i="6"/>
  <c r="AG21" i="6"/>
  <c r="BF21" i="6"/>
  <c r="AX21" i="6"/>
  <c r="BG21" i="6"/>
  <c r="AR21" i="6"/>
  <c r="AF21" i="6"/>
  <c r="AS17" i="6"/>
  <c r="AG17" i="6"/>
  <c r="BF17" i="6"/>
  <c r="AX17" i="6"/>
  <c r="BG17" i="6"/>
  <c r="AR17" i="6"/>
  <c r="AF17" i="6"/>
  <c r="AS13" i="6"/>
  <c r="AG13" i="6"/>
  <c r="BF13" i="6"/>
  <c r="AX13" i="6"/>
  <c r="BG13" i="6"/>
  <c r="AR13" i="6"/>
  <c r="AF13" i="6"/>
  <c r="AD18" i="6"/>
  <c r="AE25" i="6"/>
  <c r="AE21" i="6"/>
  <c r="AE17" i="6"/>
  <c r="AE13" i="6"/>
  <c r="AF24" i="6"/>
  <c r="AJ20" i="6"/>
  <c r="AK23" i="6"/>
  <c r="AL22" i="6"/>
  <c r="AM25" i="6"/>
  <c r="AQ21" i="6"/>
  <c r="AU13" i="6"/>
  <c r="AW19" i="6"/>
  <c r="AX18" i="6"/>
  <c r="AY21" i="6"/>
  <c r="AZ24" i="6"/>
  <c r="BC13" i="6"/>
  <c r="BD16" i="6"/>
  <c r="BB16" i="6"/>
  <c r="AP16" i="6"/>
  <c r="BC16" i="6"/>
  <c r="AQ16" i="6"/>
  <c r="AW16" i="6"/>
  <c r="AK16" i="6"/>
  <c r="BE17" i="6"/>
  <c r="BA17" i="6"/>
  <c r="AT17" i="6"/>
  <c r="AL17" i="6"/>
  <c r="BD17" i="6"/>
  <c r="AZ17" i="6"/>
  <c r="AR18" i="6"/>
  <c r="AF18" i="6"/>
  <c r="AS18" i="6"/>
  <c r="AG18" i="6"/>
  <c r="BG18" i="6"/>
  <c r="AY18" i="6"/>
  <c r="AV22" i="6"/>
  <c r="AJ22" i="6"/>
  <c r="AW22" i="6"/>
  <c r="AK22" i="6"/>
  <c r="BC22" i="6"/>
  <c r="AQ22" i="6"/>
  <c r="AV18" i="6"/>
  <c r="AJ18" i="6"/>
  <c r="AW18" i="6"/>
  <c r="AK18" i="6"/>
  <c r="BC18" i="6"/>
  <c r="AQ18" i="6"/>
  <c r="AV14" i="6"/>
  <c r="AJ14" i="6"/>
  <c r="AW14" i="6"/>
  <c r="AK14" i="6"/>
  <c r="BC14" i="6"/>
  <c r="AQ14" i="6"/>
  <c r="AU23" i="6"/>
  <c r="AM23" i="6"/>
  <c r="BD23" i="6"/>
  <c r="AZ23" i="6"/>
  <c r="AT23" i="6"/>
  <c r="AL23" i="6"/>
  <c r="AU19" i="6"/>
  <c r="AM19" i="6"/>
  <c r="BD19" i="6"/>
  <c r="AZ19" i="6"/>
  <c r="AT19" i="6"/>
  <c r="AL19" i="6"/>
  <c r="AU15" i="6"/>
  <c r="AM15" i="6"/>
  <c r="BD15" i="6"/>
  <c r="AZ15" i="6"/>
  <c r="AT15" i="6"/>
  <c r="AL15" i="6"/>
  <c r="BF24" i="6"/>
  <c r="AX24" i="6"/>
  <c r="BG24" i="6"/>
  <c r="AY24" i="6"/>
  <c r="AS24" i="6"/>
  <c r="AG24" i="6"/>
  <c r="BF20" i="6"/>
  <c r="AX20" i="6"/>
  <c r="BG20" i="6"/>
  <c r="AY20" i="6"/>
  <c r="AS20" i="6"/>
  <c r="AG20" i="6"/>
  <c r="BF16" i="6"/>
  <c r="AX16" i="6"/>
  <c r="BG16" i="6"/>
  <c r="AY16" i="6"/>
  <c r="AS16" i="6"/>
  <c r="AG16" i="6"/>
  <c r="BF12" i="6"/>
  <c r="AX12" i="6"/>
  <c r="BG12" i="6"/>
  <c r="AY12" i="6"/>
  <c r="AS12" i="6"/>
  <c r="AG12" i="6"/>
  <c r="D30" i="10"/>
  <c r="E27" i="10"/>
  <c r="AD25" i="6"/>
  <c r="AD17" i="6"/>
  <c r="AE24" i="6"/>
  <c r="AE16" i="6"/>
  <c r="AF20" i="6"/>
  <c r="AG23" i="6"/>
  <c r="AJ16" i="6"/>
  <c r="AK19" i="6"/>
  <c r="AP14" i="6"/>
  <c r="AR20" i="6"/>
  <c r="AU25" i="6"/>
  <c r="AV12" i="6"/>
  <c r="AW15" i="6"/>
  <c r="AX14" i="6"/>
  <c r="AY17" i="6"/>
  <c r="AZ20" i="6"/>
  <c r="BA23" i="6"/>
  <c r="BB22" i="6"/>
  <c r="BD12" i="6"/>
  <c r="BE15" i="6"/>
  <c r="BF14" i="6"/>
  <c r="BB20" i="6"/>
  <c r="AP20" i="6"/>
  <c r="BC20" i="6"/>
  <c r="AQ20" i="6"/>
  <c r="AW20" i="6"/>
  <c r="AK20" i="6"/>
  <c r="BE21" i="6"/>
  <c r="BA21" i="6"/>
  <c r="AT21" i="6"/>
  <c r="AL21" i="6"/>
  <c r="BD21" i="6"/>
  <c r="AZ21" i="6"/>
  <c r="AW25" i="6"/>
  <c r="AK25" i="6"/>
  <c r="BB25" i="6"/>
  <c r="AP25" i="6"/>
  <c r="AV25" i="6"/>
  <c r="AJ25" i="6"/>
  <c r="AW21" i="6"/>
  <c r="AK21" i="6"/>
  <c r="BB21" i="6"/>
  <c r="AP21" i="6"/>
  <c r="AV21" i="6"/>
  <c r="AJ21" i="6"/>
  <c r="AW17" i="6"/>
  <c r="AK17" i="6"/>
  <c r="BB17" i="6"/>
  <c r="AP17" i="6"/>
  <c r="AV17" i="6"/>
  <c r="AJ17" i="6"/>
  <c r="AW13" i="6"/>
  <c r="AK13" i="6"/>
  <c r="BB13" i="6"/>
  <c r="AP13" i="6"/>
  <c r="AV13" i="6"/>
  <c r="AJ13" i="6"/>
  <c r="BD22" i="6"/>
  <c r="AZ22" i="6"/>
  <c r="BE22" i="6"/>
  <c r="BA22" i="6"/>
  <c r="AU22" i="6"/>
  <c r="AM22" i="6"/>
  <c r="BD18" i="6"/>
  <c r="AZ18" i="6"/>
  <c r="BE18" i="6"/>
  <c r="BA18" i="6"/>
  <c r="AU18" i="6"/>
  <c r="AM18" i="6"/>
  <c r="BD14" i="6"/>
  <c r="AZ14" i="6"/>
  <c r="BE14" i="6"/>
  <c r="BA14" i="6"/>
  <c r="AU14" i="6"/>
  <c r="AM14" i="6"/>
  <c r="BG23" i="6"/>
  <c r="AY23" i="6"/>
  <c r="AR23" i="6"/>
  <c r="AF23" i="6"/>
  <c r="BF23" i="6"/>
  <c r="AX23" i="6"/>
  <c r="BG19" i="6"/>
  <c r="AY19" i="6"/>
  <c r="AR19" i="6"/>
  <c r="AF19" i="6"/>
  <c r="BF19" i="6"/>
  <c r="AX19" i="6"/>
  <c r="BG15" i="6"/>
  <c r="AY15" i="6"/>
  <c r="AR15" i="6"/>
  <c r="AF15" i="6"/>
  <c r="BF15" i="6"/>
  <c r="AX15" i="6"/>
  <c r="D25" i="10"/>
  <c r="D21" i="10"/>
  <c r="E22" i="10"/>
  <c r="E18" i="10"/>
  <c r="AD24" i="6"/>
  <c r="AD20" i="6"/>
  <c r="AD16" i="6"/>
  <c r="AE23" i="6"/>
  <c r="AE19" i="6"/>
  <c r="AE15" i="6"/>
  <c r="AF16" i="6"/>
  <c r="AG19" i="6"/>
  <c r="S19" i="6" s="1"/>
  <c r="G9" i="10" s="1"/>
  <c r="AK15" i="6"/>
  <c r="AL14" i="6"/>
  <c r="AM17" i="6"/>
  <c r="AQ13" i="6"/>
  <c r="AR16" i="6"/>
  <c r="AS19" i="6"/>
  <c r="AT18" i="6"/>
  <c r="AU21" i="6"/>
  <c r="AV24" i="6"/>
  <c r="AY13" i="6"/>
  <c r="AZ16" i="6"/>
  <c r="BA19" i="6"/>
  <c r="BB18" i="6"/>
  <c r="BC21" i="6"/>
  <c r="BD24" i="6"/>
  <c r="AD23" i="6"/>
  <c r="AD19" i="6"/>
  <c r="AD15" i="6"/>
  <c r="AE22" i="6"/>
  <c r="AE18" i="6"/>
  <c r="AE14" i="6"/>
  <c r="AF25" i="6"/>
  <c r="AG15" i="6"/>
  <c r="AJ24" i="6"/>
  <c r="AM13" i="6"/>
  <c r="AP22" i="6"/>
  <c r="AQ25" i="6"/>
  <c r="AR12" i="6"/>
  <c r="AS15" i="6"/>
  <c r="AT14" i="6"/>
  <c r="AU17" i="6"/>
  <c r="AV20" i="6"/>
  <c r="AW23" i="6"/>
  <c r="AX22" i="6"/>
  <c r="AY25" i="6"/>
  <c r="AZ12" i="6"/>
  <c r="BA15" i="6"/>
  <c r="BB14" i="6"/>
  <c r="BC17" i="6"/>
  <c r="BD20" i="6"/>
  <c r="BE23" i="6"/>
  <c r="BF22" i="6"/>
  <c r="AZ27" i="6"/>
  <c r="AI27" i="6"/>
  <c r="AH26" i="6"/>
  <c r="AS27" i="6"/>
  <c r="BE27" i="6"/>
  <c r="BE26" i="6"/>
  <c r="AW27" i="6"/>
  <c r="AW26" i="6"/>
  <c r="BD27" i="6"/>
  <c r="AO27" i="6"/>
  <c r="AV27" i="6"/>
  <c r="AN27" i="6"/>
  <c r="AO26" i="6"/>
  <c r="AN26" i="6"/>
  <c r="AF26" i="6"/>
  <c r="AJ26" i="6"/>
  <c r="AR26" i="6"/>
  <c r="AV26" i="6"/>
  <c r="AZ26" i="6"/>
  <c r="BD26" i="6"/>
  <c r="AJ27" i="6"/>
  <c r="AE27" i="6"/>
  <c r="AM27" i="6"/>
  <c r="AQ27" i="6"/>
  <c r="AU27" i="6"/>
  <c r="AY27" i="6"/>
  <c r="BC27" i="6"/>
  <c r="BG27" i="6"/>
  <c r="AE26" i="6"/>
  <c r="AM26" i="6"/>
  <c r="AQ26" i="6"/>
  <c r="AU26" i="6"/>
  <c r="AY26" i="6"/>
  <c r="BC26" i="6"/>
  <c r="BG26" i="6"/>
  <c r="AD27" i="6"/>
  <c r="AL27" i="6"/>
  <c r="AP27" i="6"/>
  <c r="AT27" i="6"/>
  <c r="AX27" i="6"/>
  <c r="BB27" i="6"/>
  <c r="BF27" i="6"/>
  <c r="AD26" i="6"/>
  <c r="AL26" i="6"/>
  <c r="AP26" i="6"/>
  <c r="AT26" i="6"/>
  <c r="AX26" i="6"/>
  <c r="BB26" i="6"/>
  <c r="BF26" i="6"/>
  <c r="AF27" i="6"/>
  <c r="AR27" i="6"/>
  <c r="AG27" i="6"/>
  <c r="AK27" i="6"/>
  <c r="BA27" i="6"/>
  <c r="AG26" i="6"/>
  <c r="AK26" i="6"/>
  <c r="BA26" i="6"/>
  <c r="M147" i="10"/>
  <c r="M159" i="10"/>
  <c r="M158" i="10"/>
  <c r="L183" i="10"/>
  <c r="L87" i="10"/>
  <c r="L39" i="10"/>
  <c r="M194" i="10"/>
  <c r="M51" i="10"/>
  <c r="M63" i="10"/>
  <c r="M50" i="10"/>
  <c r="L195" i="10"/>
  <c r="L99" i="10"/>
  <c r="M170" i="10"/>
  <c r="M62" i="10"/>
  <c r="L86" i="10"/>
  <c r="L111" i="10"/>
  <c r="M98" i="10"/>
  <c r="T1" i="10"/>
  <c r="S1" i="10"/>
  <c r="M6" i="10"/>
  <c r="M4" i="10"/>
  <c r="M2" i="10"/>
  <c r="M3" i="10"/>
  <c r="M5" i="10"/>
  <c r="M7" i="10"/>
  <c r="M15" i="10"/>
  <c r="U53" i="6" l="1"/>
  <c r="I43" i="10" s="1"/>
  <c r="R53" i="6"/>
  <c r="F43" i="10" s="1"/>
  <c r="Q53" i="6"/>
  <c r="E43" i="10" s="1"/>
  <c r="S53" i="6"/>
  <c r="G43" i="10" s="1"/>
  <c r="U52" i="6"/>
  <c r="I42" i="10" s="1"/>
  <c r="S52" i="6"/>
  <c r="G42" i="10" s="1"/>
  <c r="R52" i="6"/>
  <c r="F42" i="10" s="1"/>
  <c r="Q52" i="6"/>
  <c r="E42" i="10" s="1"/>
  <c r="P52" i="6"/>
  <c r="U51" i="6"/>
  <c r="I41" i="10" s="1"/>
  <c r="P51" i="6"/>
  <c r="D41" i="10" s="1"/>
  <c r="Q51" i="6"/>
  <c r="E41" i="10" s="1"/>
  <c r="T51" i="6"/>
  <c r="H41" i="10" s="1"/>
  <c r="S51" i="6"/>
  <c r="G41" i="10" s="1"/>
  <c r="U49" i="6"/>
  <c r="I39" i="10" s="1"/>
  <c r="R50" i="6"/>
  <c r="F40" i="10" s="1"/>
  <c r="S50" i="6"/>
  <c r="G40" i="10" s="1"/>
  <c r="P44" i="6"/>
  <c r="D34" i="10" s="1"/>
  <c r="U48" i="6"/>
  <c r="I38" i="10" s="1"/>
  <c r="S46" i="6"/>
  <c r="G36" i="10" s="1"/>
  <c r="P48" i="6"/>
  <c r="D38" i="10" s="1"/>
  <c r="T48" i="6"/>
  <c r="H38" i="10" s="1"/>
  <c r="U50" i="6"/>
  <c r="I40" i="10" s="1"/>
  <c r="R48" i="6"/>
  <c r="F38" i="10" s="1"/>
  <c r="T50" i="6"/>
  <c r="H40" i="10" s="1"/>
  <c r="T43" i="6"/>
  <c r="H33" i="10" s="1"/>
  <c r="S44" i="6"/>
  <c r="G34" i="10" s="1"/>
  <c r="R46" i="6"/>
  <c r="F36" i="10" s="1"/>
  <c r="Q49" i="6"/>
  <c r="E39" i="10" s="1"/>
  <c r="S45" i="6"/>
  <c r="G35" i="10" s="1"/>
  <c r="T44" i="6"/>
  <c r="H34" i="10" s="1"/>
  <c r="R44" i="6"/>
  <c r="F34" i="10" s="1"/>
  <c r="R45" i="6"/>
  <c r="F35" i="10" s="1"/>
  <c r="U46" i="6"/>
  <c r="I36" i="10" s="1"/>
  <c r="Q50" i="6"/>
  <c r="E40" i="10" s="1"/>
  <c r="S43" i="6"/>
  <c r="G33" i="10" s="1"/>
  <c r="P46" i="6"/>
  <c r="T45" i="6"/>
  <c r="H35" i="10" s="1"/>
  <c r="T47" i="6"/>
  <c r="H37" i="10" s="1"/>
  <c r="P50" i="6"/>
  <c r="T49" i="6"/>
  <c r="H39" i="10" s="1"/>
  <c r="P47" i="6"/>
  <c r="T46" i="6"/>
  <c r="H36" i="10" s="1"/>
  <c r="U45" i="6"/>
  <c r="I35" i="10" s="1"/>
  <c r="R43" i="6"/>
  <c r="F33" i="10" s="1"/>
  <c r="P45" i="6"/>
  <c r="Q43" i="6"/>
  <c r="E33" i="10" s="1"/>
  <c r="U43" i="6"/>
  <c r="I33" i="10" s="1"/>
  <c r="Q44" i="6"/>
  <c r="E34" i="10" s="1"/>
  <c r="P43" i="6"/>
  <c r="R47" i="6"/>
  <c r="F37" i="10" s="1"/>
  <c r="P49" i="6"/>
  <c r="Q45" i="6"/>
  <c r="E35" i="10" s="1"/>
  <c r="Q47" i="6"/>
  <c r="E37" i="10" s="1"/>
  <c r="U47" i="6"/>
  <c r="I37" i="10" s="1"/>
  <c r="Q48" i="6"/>
  <c r="E38" i="10" s="1"/>
  <c r="U38" i="6"/>
  <c r="I28" i="10" s="1"/>
  <c r="U29" i="6"/>
  <c r="I19" i="10" s="1"/>
  <c r="P37" i="6"/>
  <c r="U33" i="6"/>
  <c r="I23" i="10" s="1"/>
  <c r="U41" i="6"/>
  <c r="I31" i="10" s="1"/>
  <c r="U42" i="6"/>
  <c r="I32" i="10" s="1"/>
  <c r="P28" i="6"/>
  <c r="D18" i="10" s="1"/>
  <c r="P41" i="6"/>
  <c r="Q41" i="6"/>
  <c r="E31" i="10" s="1"/>
  <c r="U32" i="6"/>
  <c r="I22" i="10" s="1"/>
  <c r="U30" i="6"/>
  <c r="I20" i="10" s="1"/>
  <c r="P32" i="6"/>
  <c r="D22" i="10" s="1"/>
  <c r="Q29" i="6"/>
  <c r="E19" i="10" s="1"/>
  <c r="U31" i="6"/>
  <c r="I21" i="10" s="1"/>
  <c r="Q34" i="6"/>
  <c r="U36" i="6"/>
  <c r="I26" i="10" s="1"/>
  <c r="U37" i="6"/>
  <c r="I27" i="10" s="1"/>
  <c r="R34" i="6"/>
  <c r="F24" i="10" s="1"/>
  <c r="J24" i="10" s="1"/>
  <c r="K24" i="10" s="1"/>
  <c r="U34" i="6"/>
  <c r="I24" i="10" s="1"/>
  <c r="U23" i="6"/>
  <c r="I13" i="10" s="1"/>
  <c r="R38" i="6"/>
  <c r="F28" i="10" s="1"/>
  <c r="T38" i="6"/>
  <c r="H28" i="10" s="1"/>
  <c r="T34" i="6"/>
  <c r="H24" i="10" s="1"/>
  <c r="U13" i="6"/>
  <c r="I3" i="10" s="1"/>
  <c r="T30" i="6"/>
  <c r="H20" i="10" s="1"/>
  <c r="R42" i="6"/>
  <c r="F32" i="10" s="1"/>
  <c r="D27" i="10"/>
  <c r="E32" i="10"/>
  <c r="D31" i="10"/>
  <c r="E20" i="10"/>
  <c r="F21" i="10"/>
  <c r="D19" i="10"/>
  <c r="E24" i="10"/>
  <c r="D23" i="10"/>
  <c r="E28" i="10"/>
  <c r="R28" i="6"/>
  <c r="T32" i="6"/>
  <c r="H22" i="10" s="1"/>
  <c r="R33" i="6"/>
  <c r="F23" i="10" s="1"/>
  <c r="T37" i="6"/>
  <c r="H27" i="10" s="1"/>
  <c r="T31" i="6"/>
  <c r="H21" i="10" s="1"/>
  <c r="R32" i="6"/>
  <c r="F22" i="10" s="1"/>
  <c r="T36" i="6"/>
  <c r="H26" i="10" s="1"/>
  <c r="R37" i="6"/>
  <c r="F27" i="10" s="1"/>
  <c r="T41" i="6"/>
  <c r="H31" i="10" s="1"/>
  <c r="T35" i="6"/>
  <c r="H25" i="10" s="1"/>
  <c r="R36" i="6"/>
  <c r="T40" i="6"/>
  <c r="H30" i="10" s="1"/>
  <c r="T42" i="6"/>
  <c r="H32" i="10" s="1"/>
  <c r="R41" i="6"/>
  <c r="F31" i="10" s="1"/>
  <c r="T29" i="6"/>
  <c r="H19" i="10" s="1"/>
  <c r="T39" i="6"/>
  <c r="H29" i="10" s="1"/>
  <c r="J29" i="10" s="1"/>
  <c r="K29" i="10" s="1"/>
  <c r="R40" i="6"/>
  <c r="T28" i="6"/>
  <c r="H18" i="10" s="1"/>
  <c r="R29" i="6"/>
  <c r="F19" i="10" s="1"/>
  <c r="T33" i="6"/>
  <c r="H23" i="10" s="1"/>
  <c r="U15" i="6"/>
  <c r="I5" i="10" s="1"/>
  <c r="G25" i="10"/>
  <c r="P15" i="6"/>
  <c r="D5" i="10" s="1"/>
  <c r="Q23" i="6"/>
  <c r="E13" i="10" s="1"/>
  <c r="U22" i="6"/>
  <c r="I12" i="10" s="1"/>
  <c r="Q22" i="6"/>
  <c r="E12" i="10" s="1"/>
  <c r="R23" i="6"/>
  <c r="F13" i="10" s="1"/>
  <c r="U20" i="6"/>
  <c r="I10" i="10" s="1"/>
  <c r="S12" i="6"/>
  <c r="G2" i="10" s="1"/>
  <c r="P13" i="6"/>
  <c r="D3" i="10" s="1"/>
  <c r="P21" i="6"/>
  <c r="D11" i="10" s="1"/>
  <c r="P14" i="6"/>
  <c r="D4" i="10" s="1"/>
  <c r="P22" i="6"/>
  <c r="D12" i="10" s="1"/>
  <c r="S14" i="6"/>
  <c r="G4" i="10" s="1"/>
  <c r="R22" i="6"/>
  <c r="F12" i="10" s="1"/>
  <c r="U25" i="6"/>
  <c r="I15" i="10" s="1"/>
  <c r="P25" i="6"/>
  <c r="D15" i="10" s="1"/>
  <c r="T18" i="6"/>
  <c r="H8" i="10" s="1"/>
  <c r="R18" i="6"/>
  <c r="F8" i="10" s="1"/>
  <c r="S26" i="6"/>
  <c r="G16" i="10" s="1"/>
  <c r="R25" i="6"/>
  <c r="F15" i="10" s="1"/>
  <c r="T14" i="6"/>
  <c r="H4" i="10" s="1"/>
  <c r="R16" i="6"/>
  <c r="F6" i="10" s="1"/>
  <c r="P12" i="6"/>
  <c r="Q12" i="6"/>
  <c r="E2" i="10" s="1"/>
  <c r="T23" i="6"/>
  <c r="H13" i="10" s="1"/>
  <c r="T17" i="6"/>
  <c r="H7" i="10" s="1"/>
  <c r="Q17" i="6"/>
  <c r="E7" i="10" s="1"/>
  <c r="R13" i="6"/>
  <c r="F3" i="10" s="1"/>
  <c r="S17" i="6"/>
  <c r="G7" i="10" s="1"/>
  <c r="U14" i="6"/>
  <c r="I4" i="10" s="1"/>
  <c r="Q16" i="6"/>
  <c r="E6" i="10" s="1"/>
  <c r="Q20" i="6"/>
  <c r="E10" i="10" s="1"/>
  <c r="U27" i="6"/>
  <c r="I17" i="10" s="1"/>
  <c r="T15" i="6"/>
  <c r="H5" i="10" s="1"/>
  <c r="S13" i="6"/>
  <c r="G3" i="10" s="1"/>
  <c r="T27" i="6"/>
  <c r="H17" i="10" s="1"/>
  <c r="Q14" i="6"/>
  <c r="P19" i="6"/>
  <c r="Q15" i="6"/>
  <c r="E5" i="10" s="1"/>
  <c r="R15" i="6"/>
  <c r="F5" i="10" s="1"/>
  <c r="T21" i="6"/>
  <c r="H11" i="10" s="1"/>
  <c r="I2" i="10"/>
  <c r="Q21" i="6"/>
  <c r="E11" i="10" s="1"/>
  <c r="U17" i="6"/>
  <c r="I7" i="10" s="1"/>
  <c r="S25" i="6"/>
  <c r="G15" i="10" s="1"/>
  <c r="T16" i="6"/>
  <c r="H6" i="10" s="1"/>
  <c r="T24" i="6"/>
  <c r="H14" i="10" s="1"/>
  <c r="R14" i="6"/>
  <c r="F4" i="10" s="1"/>
  <c r="S22" i="6"/>
  <c r="G12" i="10" s="1"/>
  <c r="T25" i="6"/>
  <c r="H15" i="10" s="1"/>
  <c r="S15" i="6"/>
  <c r="G5" i="10" s="1"/>
  <c r="Q18" i="6"/>
  <c r="E8" i="10" s="1"/>
  <c r="P23" i="6"/>
  <c r="D13" i="10" s="1"/>
  <c r="S21" i="6"/>
  <c r="G11" i="10" s="1"/>
  <c r="Q19" i="6"/>
  <c r="E9" i="10" s="1"/>
  <c r="P20" i="6"/>
  <c r="U21" i="6"/>
  <c r="I11" i="10" s="1"/>
  <c r="S23" i="6"/>
  <c r="G13" i="10" s="1"/>
  <c r="Q24" i="6"/>
  <c r="E14" i="10" s="1"/>
  <c r="S16" i="6"/>
  <c r="G6" i="10" s="1"/>
  <c r="S24" i="6"/>
  <c r="G14" i="10" s="1"/>
  <c r="T19" i="6"/>
  <c r="H9" i="10" s="1"/>
  <c r="S18" i="6"/>
  <c r="G8" i="10" s="1"/>
  <c r="P16" i="6"/>
  <c r="R24" i="6"/>
  <c r="F14" i="10" s="1"/>
  <c r="Q25" i="6"/>
  <c r="R21" i="6"/>
  <c r="F11" i="10" s="1"/>
  <c r="S20" i="6"/>
  <c r="G10" i="10" s="1"/>
  <c r="U19" i="6"/>
  <c r="I9" i="10" s="1"/>
  <c r="Q26" i="6"/>
  <c r="E16" i="10" s="1"/>
  <c r="R12" i="6"/>
  <c r="P24" i="6"/>
  <c r="R19" i="6"/>
  <c r="F9" i="10" s="1"/>
  <c r="R20" i="6"/>
  <c r="F10" i="10" s="1"/>
  <c r="P17" i="6"/>
  <c r="U16" i="6"/>
  <c r="I6" i="10" s="1"/>
  <c r="U24" i="6"/>
  <c r="I14" i="10" s="1"/>
  <c r="U18" i="6"/>
  <c r="I8" i="10" s="1"/>
  <c r="T22" i="6"/>
  <c r="H12" i="10" s="1"/>
  <c r="Q13" i="6"/>
  <c r="E3" i="10" s="1"/>
  <c r="P18" i="6"/>
  <c r="R17" i="6"/>
  <c r="F7" i="10" s="1"/>
  <c r="T12" i="6"/>
  <c r="H2" i="10" s="1"/>
  <c r="T20" i="6"/>
  <c r="H10" i="10" s="1"/>
  <c r="T13" i="6"/>
  <c r="H3" i="10" s="1"/>
  <c r="U26" i="6"/>
  <c r="I16" i="10" s="1"/>
  <c r="S27" i="6"/>
  <c r="G17" i="10" s="1"/>
  <c r="P26" i="6"/>
  <c r="D16" i="10" s="1"/>
  <c r="R27" i="6"/>
  <c r="F17" i="10" s="1"/>
  <c r="Q27" i="6"/>
  <c r="E17" i="10" s="1"/>
  <c r="R26" i="6"/>
  <c r="F16" i="10" s="1"/>
  <c r="T26" i="6"/>
  <c r="H16" i="10" s="1"/>
  <c r="P27" i="6"/>
  <c r="L29" i="10" l="1"/>
  <c r="N29" i="10"/>
  <c r="L24" i="10"/>
  <c r="N24" i="10"/>
  <c r="J21" i="10"/>
  <c r="K21" i="10" s="1"/>
  <c r="J28" i="10"/>
  <c r="K28" i="10" s="1"/>
  <c r="J43" i="10"/>
  <c r="K43" i="10" s="1"/>
  <c r="V53" i="6"/>
  <c r="D42" i="10"/>
  <c r="J42" i="10" s="1"/>
  <c r="K42" i="10" s="1"/>
  <c r="V52" i="6"/>
  <c r="J41" i="10"/>
  <c r="K41" i="10" s="1"/>
  <c r="V51" i="6"/>
  <c r="J38" i="10"/>
  <c r="K38" i="10" s="1"/>
  <c r="V48" i="6"/>
  <c r="V44" i="6"/>
  <c r="J34" i="10"/>
  <c r="K34" i="10" s="1"/>
  <c r="D33" i="10"/>
  <c r="J33" i="10" s="1"/>
  <c r="K33" i="10" s="1"/>
  <c r="V43" i="6"/>
  <c r="D35" i="10"/>
  <c r="J35" i="10" s="1"/>
  <c r="K35" i="10" s="1"/>
  <c r="V45" i="6"/>
  <c r="D37" i="10"/>
  <c r="J37" i="10" s="1"/>
  <c r="K37" i="10" s="1"/>
  <c r="V47" i="6"/>
  <c r="D39" i="10"/>
  <c r="J39" i="10" s="1"/>
  <c r="K39" i="10" s="1"/>
  <c r="V49" i="6"/>
  <c r="D36" i="10"/>
  <c r="J36" i="10" s="1"/>
  <c r="K36" i="10" s="1"/>
  <c r="V46" i="6"/>
  <c r="D40" i="10"/>
  <c r="J40" i="10" s="1"/>
  <c r="K40" i="10" s="1"/>
  <c r="V50" i="6"/>
  <c r="J20" i="10"/>
  <c r="K20" i="10" s="1"/>
  <c r="J32" i="10"/>
  <c r="K32" i="10" s="1"/>
  <c r="J22" i="10"/>
  <c r="K22" i="10" s="1"/>
  <c r="J27" i="10"/>
  <c r="K27" i="10" s="1"/>
  <c r="J23" i="10"/>
  <c r="K23" i="10" s="1"/>
  <c r="J25" i="10"/>
  <c r="K25" i="10" s="1"/>
  <c r="J19" i="10"/>
  <c r="K19" i="10" s="1"/>
  <c r="V34" i="6"/>
  <c r="V38" i="6"/>
  <c r="J31" i="10"/>
  <c r="K31" i="10" s="1"/>
  <c r="V35" i="6"/>
  <c r="V30" i="6"/>
  <c r="V36" i="6"/>
  <c r="F26" i="10"/>
  <c r="J26" i="10" s="1"/>
  <c r="K26" i="10" s="1"/>
  <c r="V28" i="6"/>
  <c r="F18" i="10"/>
  <c r="J18" i="10" s="1"/>
  <c r="K18" i="10" s="1"/>
  <c r="V29" i="6"/>
  <c r="V40" i="6"/>
  <c r="F30" i="10"/>
  <c r="J30" i="10" s="1"/>
  <c r="K30" i="10" s="1"/>
  <c r="V32" i="6"/>
  <c r="V42" i="6"/>
  <c r="V39" i="6"/>
  <c r="V37" i="6"/>
  <c r="V33" i="6"/>
  <c r="V31" i="6"/>
  <c r="V41" i="6"/>
  <c r="V15" i="6"/>
  <c r="J13" i="10"/>
  <c r="K13" i="10" s="1"/>
  <c r="J5" i="10"/>
  <c r="K5" i="10" s="1"/>
  <c r="N5" i="10" s="1"/>
  <c r="J12" i="10"/>
  <c r="K12" i="10" s="1"/>
  <c r="J3" i="10"/>
  <c r="K3" i="10" s="1"/>
  <c r="N3" i="10" s="1"/>
  <c r="J11" i="10"/>
  <c r="K11" i="10" s="1"/>
  <c r="D14" i="10"/>
  <c r="J14" i="10" s="1"/>
  <c r="K14" i="10" s="1"/>
  <c r="V24" i="6"/>
  <c r="E4" i="10"/>
  <c r="J4" i="10" s="1"/>
  <c r="K4" i="10" s="1"/>
  <c r="N4" i="10" s="1"/>
  <c r="V14" i="6"/>
  <c r="V22" i="6"/>
  <c r="D7" i="10"/>
  <c r="J7" i="10" s="1"/>
  <c r="K7" i="10" s="1"/>
  <c r="N7" i="10" s="1"/>
  <c r="V17" i="6"/>
  <c r="F2" i="10"/>
  <c r="J2" i="10" s="1"/>
  <c r="V12" i="6"/>
  <c r="D6" i="10"/>
  <c r="J6" i="10" s="1"/>
  <c r="K6" i="10" s="1"/>
  <c r="N6" i="10" s="1"/>
  <c r="V16" i="6"/>
  <c r="D10" i="10"/>
  <c r="J10" i="10" s="1"/>
  <c r="K10" i="10" s="1"/>
  <c r="V20" i="6"/>
  <c r="V21" i="6"/>
  <c r="V13" i="6"/>
  <c r="V23" i="6"/>
  <c r="D8" i="10"/>
  <c r="J8" i="10" s="1"/>
  <c r="K8" i="10" s="1"/>
  <c r="V18" i="6"/>
  <c r="E15" i="10"/>
  <c r="J15" i="10" s="1"/>
  <c r="K15" i="10" s="1"/>
  <c r="N15" i="10" s="1"/>
  <c r="V25" i="6"/>
  <c r="D9" i="10"/>
  <c r="J9" i="10" s="1"/>
  <c r="K9" i="10" s="1"/>
  <c r="V19" i="6"/>
  <c r="J16" i="10"/>
  <c r="K16" i="10" s="1"/>
  <c r="N16" i="10" s="1"/>
  <c r="D17" i="10"/>
  <c r="J17" i="10" s="1"/>
  <c r="K17" i="10" s="1"/>
  <c r="V27" i="6"/>
  <c r="V26" i="6"/>
  <c r="M39" i="10" l="1"/>
  <c r="O39" i="10"/>
  <c r="M41" i="10"/>
  <c r="M33" i="10"/>
  <c r="O33" i="10"/>
  <c r="M40" i="10"/>
  <c r="O40" i="10"/>
  <c r="M36" i="10"/>
  <c r="O36" i="10"/>
  <c r="M37" i="10"/>
  <c r="O37" i="10"/>
  <c r="M42" i="10"/>
  <c r="O42" i="10"/>
  <c r="M38" i="10"/>
  <c r="O38" i="10"/>
  <c r="M35" i="10"/>
  <c r="O35" i="10"/>
  <c r="M43" i="10"/>
  <c r="O43" i="10"/>
  <c r="L12" i="10"/>
  <c r="N12" i="10"/>
  <c r="L25" i="10"/>
  <c r="N25" i="10"/>
  <c r="L10" i="10"/>
  <c r="L9" i="10"/>
  <c r="N9" i="10"/>
  <c r="L23" i="10"/>
  <c r="N23" i="10"/>
  <c r="L13" i="10"/>
  <c r="N13" i="10"/>
  <c r="L18" i="10"/>
  <c r="N18" i="10"/>
  <c r="L27" i="10"/>
  <c r="N27" i="10"/>
  <c r="L22" i="10"/>
  <c r="N22" i="10"/>
  <c r="L17" i="10"/>
  <c r="N17" i="10"/>
  <c r="L19" i="10"/>
  <c r="N19" i="10"/>
  <c r="L26" i="10"/>
  <c r="N26" i="10"/>
  <c r="L32" i="10"/>
  <c r="N32" i="10"/>
  <c r="L28" i="10"/>
  <c r="N28" i="10"/>
  <c r="L11" i="10"/>
  <c r="N11" i="10"/>
  <c r="L30" i="10"/>
  <c r="N30" i="10"/>
  <c r="L20" i="10"/>
  <c r="N20" i="10"/>
  <c r="L8" i="10"/>
  <c r="N8" i="10"/>
  <c r="L21" i="10"/>
  <c r="N21" i="10"/>
  <c r="L31" i="10"/>
  <c r="N31" i="10"/>
  <c r="L14" i="10"/>
  <c r="N14" i="10"/>
  <c r="K2" i="10"/>
  <c r="N2" i="10" s="1"/>
  <c r="M34" i="10"/>
  <c r="M16" i="10"/>
  <c r="L16" i="10"/>
  <c r="L5" i="10" l="1"/>
  <c r="L3" i="10"/>
  <c r="L4" i="10"/>
  <c r="M14" i="10"/>
  <c r="M11" i="10"/>
  <c r="L15" i="10"/>
  <c r="M13" i="10"/>
  <c r="L7" i="10"/>
  <c r="M10" i="10"/>
  <c r="M9" i="10"/>
  <c r="M8" i="10"/>
  <c r="M12" i="10"/>
  <c r="L2" i="10"/>
  <c r="L6" i="10"/>
  <c r="S9" i="10" l="1"/>
  <c r="S8" i="10"/>
  <c r="S7" i="10"/>
  <c r="S4" i="10"/>
  <c r="T7" i="10"/>
  <c r="T9" i="10"/>
  <c r="T8" i="10"/>
  <c r="T4" i="10"/>
  <c r="T3" i="10"/>
  <c r="T2" i="10"/>
  <c r="T5" i="10"/>
  <c r="T6" i="10"/>
  <c r="S3" i="10"/>
  <c r="S2" i="10"/>
  <c r="S5" i="10"/>
  <c r="S6" i="10"/>
  <c r="S13" i="10" l="1"/>
  <c r="S11" i="10" s="1"/>
  <c r="S12" i="10" s="1"/>
  <c r="S10" i="10"/>
  <c r="T10" i="10"/>
  <c r="T13" i="10"/>
  <c r="T11" i="10" s="1"/>
  <c r="T12" i="10" s="1"/>
</calcChain>
</file>

<file path=xl/sharedStrings.xml><?xml version="1.0" encoding="utf-8"?>
<sst xmlns="http://schemas.openxmlformats.org/spreadsheetml/2006/main" count="251" uniqueCount="119">
  <si>
    <t>ID</t>
  </si>
  <si>
    <t>Feature ID</t>
  </si>
  <si>
    <t>Mean:</t>
  </si>
  <si>
    <t>[Mental Demand]</t>
  </si>
  <si>
    <t>[Physical Demand]</t>
  </si>
  <si>
    <t>[Temporal Demand]</t>
  </si>
  <si>
    <t>[Performance]</t>
  </si>
  <si>
    <t>[Effort]</t>
  </si>
  <si>
    <t>[Frustration]</t>
  </si>
  <si>
    <t>SUM</t>
  </si>
  <si>
    <t>Mental Demand</t>
  </si>
  <si>
    <t>Physical Demand</t>
  </si>
  <si>
    <t>Temporal Demand</t>
  </si>
  <si>
    <t>Performance</t>
  </si>
  <si>
    <t>Effort</t>
  </si>
  <si>
    <t>Frustration</t>
  </si>
  <si>
    <t>Resulting Weights</t>
  </si>
  <si>
    <t>User #</t>
  </si>
  <si>
    <t>Performance*</t>
  </si>
  <si>
    <t>W - Mental</t>
  </si>
  <si>
    <t>W - Physical</t>
  </si>
  <si>
    <t>W - Performance</t>
  </si>
  <si>
    <t>W - Temporal</t>
  </si>
  <si>
    <t>W - Effort</t>
  </si>
  <si>
    <t>W - Frustration</t>
  </si>
  <si>
    <t>W - SUM</t>
  </si>
  <si>
    <t>Temporal demand</t>
  </si>
  <si>
    <t>Weighted rating</t>
  </si>
  <si>
    <t>Mental Demand2</t>
  </si>
  <si>
    <t>Temporal Demand3</t>
  </si>
  <si>
    <t>Effort4</t>
  </si>
  <si>
    <t>Physical Demand5</t>
  </si>
  <si>
    <t>Performance6</t>
  </si>
  <si>
    <t>Frustration7</t>
  </si>
  <si>
    <t>Effort8</t>
  </si>
  <si>
    <t>Mental Demand9</t>
  </si>
  <si>
    <t>Temporal Demand10</t>
  </si>
  <si>
    <t>Frustration11</t>
  </si>
  <si>
    <t>Physical Demand12</t>
  </si>
  <si>
    <t>Performance13</t>
  </si>
  <si>
    <t>Mental Demand14</t>
  </si>
  <si>
    <t>Performance15</t>
  </si>
  <si>
    <t>Temporal Demand16</t>
  </si>
  <si>
    <t>Effort17</t>
  </si>
  <si>
    <t>Frustration18</t>
  </si>
  <si>
    <t>Physical Demand19</t>
  </si>
  <si>
    <t>Frustration20</t>
  </si>
  <si>
    <t>Mental Demand21</t>
  </si>
  <si>
    <t>Physical Demand22</t>
  </si>
  <si>
    <t>Performance23</t>
  </si>
  <si>
    <t>Temporal Demand24</t>
  </si>
  <si>
    <t>Effort25</t>
  </si>
  <si>
    <t>Min:</t>
  </si>
  <si>
    <t>Max:</t>
  </si>
  <si>
    <t>Median:</t>
  </si>
  <si>
    <t>Standard Deviation:</t>
  </si>
  <si>
    <t>NASA-TLX</t>
  </si>
  <si>
    <t>NASA-TLX - Raw Values</t>
  </si>
  <si>
    <t>NASA-TLX - Values</t>
  </si>
  <si>
    <t>The performance is in the same scale as the other scales (Low - High) instead of the Good - Poor.</t>
  </si>
  <si>
    <t>Based on this there is a column called "Performance*" that inverts the values for the calculations.</t>
  </si>
  <si>
    <t>Can be used for comparison (e.g. two prototypes, two user tests, etc..)</t>
  </si>
  <si>
    <t>Instructions:</t>
  </si>
  <si>
    <t>User ID so later it can be associated with other data</t>
  </si>
  <si>
    <t xml:space="preserve">Assumptions: </t>
  </si>
  <si>
    <t>Quartile 3:</t>
  </si>
  <si>
    <t>Quartile 2:</t>
  </si>
  <si>
    <t>Quartile 1:</t>
  </si>
  <si>
    <t>The reason this happens was to facilitate the input on a google forms.</t>
  </si>
  <si>
    <t>Only change the information on the green part of the tables.</t>
  </si>
  <si>
    <t>If you have the scale from Good - High, you can insert your values on the "Performance*" column.</t>
  </si>
  <si>
    <t>NASA ID</t>
  </si>
  <si>
    <t>Option</t>
  </si>
  <si>
    <t>Group</t>
  </si>
  <si>
    <t>UTA 4</t>
  </si>
  <si>
    <t>senior</t>
  </si>
  <si>
    <t>intern</t>
  </si>
  <si>
    <t>junior</t>
  </si>
  <si>
    <t>middle</t>
  </si>
  <si>
    <t>User</t>
  </si>
  <si>
    <t>Carimbo de data/hora</t>
  </si>
  <si>
    <t>NASA-TLX [Mental Demand]</t>
  </si>
  <si>
    <t>NASA-TLX [Physical Demand]</t>
  </si>
  <si>
    <t>NASA-TLX [Temporal Demand]</t>
  </si>
  <si>
    <t>NASA-TLX [Effort]</t>
  </si>
  <si>
    <t>NASA-TLX [Performance]</t>
  </si>
  <si>
    <t>NASA-TLX [Frustration]</t>
  </si>
  <si>
    <t>UTA 9</t>
  </si>
  <si>
    <t>Bellow</t>
  </si>
  <si>
    <t>Above</t>
  </si>
  <si>
    <t>Outliers</t>
  </si>
  <si>
    <t>0 - 5</t>
  </si>
  <si>
    <t>6 - 10</t>
  </si>
  <si>
    <t>11 - 15</t>
  </si>
  <si>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</si>
  <si>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</si>
  <si>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</si>
  <si>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</si>
  <si>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</si>
  <si>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</si>
  <si>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</si>
  <si>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</si>
  <si>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</si>
  <si>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</si>
  <si>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71 - 75</t>
  </si>
  <si>
    <t>66 - 70</t>
  </si>
  <si>
    <t>76 - 80</t>
  </si>
  <si>
    <t>81 - 85</t>
  </si>
  <si>
    <t>86 - 90</t>
  </si>
  <si>
    <t>91 - 95</t>
  </si>
  <si>
    <t>96 - 100</t>
  </si>
  <si>
    <t>Total</t>
  </si>
  <si>
    <t>IQR</t>
  </si>
  <si>
    <t>Obs</t>
  </si>
  <si>
    <t>Removed from test</t>
  </si>
  <si>
    <t>Outlier</t>
  </si>
  <si>
    <t>NASA-TLX [Performance] Inverted</t>
  </si>
  <si>
    <t>UTA 4 W\ Outliers</t>
  </si>
  <si>
    <t>UTA 9 W\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</si>
</sst>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59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Border="1"/>
    <xf numFmtId="0" fontId="0" fillId="33" borderId="0" xfId="0" applyFill="1"/>
    <xf numFmtId="0" fontId="0" fillId="0" borderId="10" xfId="0" applyNumberFormat="1" applyBorder="1"/>
    <xf numFmtId="0" fontId="0" fillId="34" borderId="0" xfId="0" applyFill="1" applyAlignment="1">
      <alignment horizontal="center" vertical="top" textRotation="90"/>
    </xf>
    <xf numFmtId="0" fontId="0" fillId="35" borderId="0" xfId="0" applyFill="1" applyAlignment="1">
      <alignment horizontal="center" vertical="top" textRotation="90"/>
    </xf>
    <xf numFmtId="0" fontId="0" fillId="36" borderId="11" xfId="0" applyFill="1" applyBorder="1"/>
    <xf numFmtId="0" fontId="0" fillId="36" borderId="0" xfId="0" applyFill="1" applyAlignment="1">
      <alignment horizontal="center" vertical="top" textRotation="90"/>
    </xf>
    <xf numFmtId="0" fontId="0" fillId="36" borderId="10" xfId="0" applyFill="1" applyBorder="1" applyAlignment="1">
      <alignment horizontal="center" vertical="top" textRotation="90"/>
    </xf>
    <xf numFmtId="0" fontId="19" fillId="36" borderId="11" xfId="0" applyFont="1" applyFill="1" applyBorder="1"/>
    <xf numFmtId="0" fontId="16" fillId="35" borderId="11" xfId="0" applyFont="1" applyFill="1" applyBorder="1" applyAlignment="1">
      <alignment horizontal="center" vertical="top" textRotation="90"/>
    </xf>
    <xf numFmtId="0" fontId="16" fillId="35" borderId="12" xfId="0" applyFont="1" applyFill="1" applyBorder="1" applyAlignment="1">
      <alignment horizontal="center" vertical="top" textRotation="90"/>
    </xf>
    <xf numFmtId="0" fontId="16" fillId="35" borderId="13" xfId="0" applyFont="1" applyFill="1" applyBorder="1" applyAlignment="1">
      <alignment horizontal="center" vertical="top" textRotation="90"/>
    </xf>
    <xf numFmtId="0" fontId="16" fillId="35" borderId="12" xfId="0" applyFont="1" applyFill="1" applyBorder="1" applyAlignment="1">
      <alignment horizontal="center" vertical="top" textRotation="90" shrinkToFit="1"/>
    </xf>
    <xf numFmtId="0" fontId="16" fillId="35" borderId="11" xfId="0" applyFont="1" applyFill="1" applyBorder="1" applyAlignment="1">
      <alignment horizontal="center" vertical="top" textRotation="90" shrinkToFit="1"/>
    </xf>
    <xf numFmtId="0" fontId="16" fillId="35" borderId="17" xfId="0" applyFont="1" applyFill="1" applyBorder="1" applyAlignment="1">
      <alignment horizontal="center" vertical="top" textRotation="90"/>
    </xf>
    <xf numFmtId="0" fontId="16" fillId="35" borderId="13" xfId="0" applyFont="1" applyFill="1" applyBorder="1" applyAlignment="1">
      <alignment horizontal="center" vertical="top" textRotation="90" shrinkToFit="1"/>
    </xf>
    <xf numFmtId="0" fontId="16" fillId="0" borderId="0" xfId="0" applyFont="1"/>
    <xf numFmtId="0" fontId="20" fillId="0" borderId="0" xfId="0" applyFont="1"/>
    <xf numFmtId="0" fontId="21" fillId="0" borderId="0" xfId="0" applyFont="1"/>
    <xf numFmtId="0" fontId="13" fillId="34" borderId="0" xfId="0" applyFont="1" applyFill="1"/>
    <xf numFmtId="0" fontId="17" fillId="35" borderId="0" xfId="0" applyFont="1" applyFill="1"/>
    <xf numFmtId="0" fontId="13" fillId="35" borderId="0" xfId="0" applyFont="1" applyFill="1"/>
    <xf numFmtId="0" fontId="0" fillId="0" borderId="19" xfId="0" applyBorder="1"/>
    <xf numFmtId="0" fontId="0" fillId="0" borderId="13" xfId="0" applyBorder="1"/>
    <xf numFmtId="0" fontId="0" fillId="38" borderId="17" xfId="0" applyFill="1" applyBorder="1"/>
    <xf numFmtId="0" fontId="0" fillId="38" borderId="12" xfId="0" applyFill="1" applyBorder="1"/>
    <xf numFmtId="0" fontId="0" fillId="37" borderId="20" xfId="0" applyFill="1" applyBorder="1"/>
    <xf numFmtId="0" fontId="0" fillId="0" borderId="10" xfId="0" applyBorder="1"/>
    <xf numFmtId="0" fontId="0" fillId="33" borderId="21" xfId="0" applyFill="1" applyBorder="1"/>
    <xf numFmtId="0" fontId="0" fillId="33" borderId="22" xfId="0" applyFill="1" applyBorder="1"/>
    <xf numFmtId="0" fontId="0" fillId="0" borderId="22" xfId="0" applyBorder="1" applyProtection="1"/>
    <xf numFmtId="0" fontId="0" fillId="0" borderId="22" xfId="0" applyNumberFormat="1" applyBorder="1" applyProtection="1"/>
    <xf numFmtId="0" fontId="0" fillId="33" borderId="23" xfId="0" applyFill="1" applyBorder="1"/>
    <xf numFmtId="0" fontId="23" fillId="0" borderId="0" xfId="0" applyFont="1" applyAlignment="1">
      <alignment horizontal="center" vertical="center" wrapText="1"/>
    </xf>
    <xf numFmtId="0" fontId="23" fillId="0" borderId="25" xfId="0" applyFont="1" applyBorder="1" applyAlignment="1">
      <alignment horizontal="right" vertical="top" textRotation="90" wrapText="1"/>
    </xf>
    <xf numFmtId="0" fontId="23" fillId="0" borderId="0" xfId="0" applyFont="1" applyAlignment="1">
      <alignment horizontal="right" vertical="top" textRotation="90" wrapText="1"/>
    </xf>
    <xf numFmtId="0" fontId="0" fillId="0" borderId="0" xfId="0" applyAlignment="1">
      <alignment horizontal="right" vertical="top" textRotation="90"/>
    </xf>
    <xf numFmtId="0" fontId="23" fillId="0" borderId="26" xfId="0" applyFont="1" applyBorder="1" applyAlignment="1">
      <alignment horizontal="center" vertical="center" wrapText="1"/>
    </xf>
    <xf numFmtId="0" fontId="0" fillId="39" borderId="18" xfId="0" applyFill="1" applyBorder="1"/>
    <xf numFmtId="0" fontId="0" fillId="0" borderId="18" xfId="0" applyBorder="1"/>
    <xf numFmtId="0" fontId="23" fillId="0" borderId="19" xfId="0" applyFont="1" applyBorder="1" applyAlignment="1">
      <alignment wrapText="1"/>
    </xf>
    <xf numFmtId="0" fontId="23" fillId="0" borderId="19" xfId="0" applyFont="1" applyBorder="1" applyAlignment="1">
      <alignment horizontal="right" wrapText="1"/>
    </xf>
    <xf numFmtId="22" fontId="23" fillId="0" borderId="19" xfId="0" applyNumberFormat="1" applyFont="1" applyBorder="1" applyAlignment="1">
      <alignment horizontal="right" wrapText="1"/>
    </xf>
    <xf numFmtId="0" fontId="0" fillId="37" borderId="14" xfId="0" applyFill="1" applyBorder="1"/>
    <xf numFmtId="0" fontId="0" fillId="0" borderId="27" xfId="0" applyBorder="1"/>
    <xf numFmtId="0" fontId="0" fillId="0" borderId="20" xfId="0" applyBorder="1"/>
    <xf numFmtId="0" fontId="0" fillId="0" borderId="0" xfId="0" applyNumberFormat="1" applyFont="1" applyFill="1" applyBorder="1"/>
    <xf numFmtId="49" fontId="0" fillId="0" borderId="0" xfId="0" applyNumberFormat="1"/>
    <xf numFmtId="0" fontId="24" fillId="0" borderId="24" xfId="0" applyNumberFormat="1" applyFont="1" applyFill="1" applyBorder="1"/>
    <xf numFmtId="0" fontId="0" fillId="0" borderId="0" xfId="0" applyNumberFormat="1" applyAlignment="1">
      <alignment horizontal="right"/>
    </xf>
    <xf numFmtId="0" fontId="17" fillId="35" borderId="16" xfId="0" applyFont="1" applyFill="1" applyBorder="1" applyAlignment="1">
      <alignment horizontal="center" wrapText="1"/>
    </xf>
    <xf numFmtId="0" fontId="17" fillId="35" borderId="15" xfId="0" applyFont="1" applyFill="1" applyBorder="1" applyAlignment="1">
      <alignment horizontal="center" wrapText="1"/>
    </xf>
    <xf numFmtId="0" fontId="17" fillId="35" borderId="16" xfId="0" applyFont="1" applyFill="1" applyBorder="1" applyAlignment="1">
      <alignment horizontal="center"/>
    </xf>
    <xf numFmtId="0" fontId="17" fillId="35" borderId="14" xfId="0" applyFont="1" applyFill="1" applyBorder="1" applyAlignment="1">
      <alignment horizontal="center"/>
    </xf>
    <xf numFmtId="0" fontId="17" fillId="35" borderId="15" xfId="0" applyFont="1" applyFill="1" applyBorder="1" applyAlignment="1">
      <alignment horizontal="center"/>
    </xf>
    <xf numFmtId="0" fontId="24" fillId="40" borderId="18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632833D-87FF-44EB-9884-984154DDB4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alignment horizontal="center" vertical="top" textRotation="90" wrapText="0" indent="0" justifyLastLine="0" readingOrder="0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numFmt numFmtId="0" formatCode="General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  <protection locked="1" hidden="0"/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alignment horizontal="center" vertical="top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alignment horizontal="right" vertical="top" textRotation="9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33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NASA - TLX UTA 4 vs UTA 9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'NASA Graphs'!$G$2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  <a:prstDash val="sysDash"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 w="38100">
                <a:solidFill>
                  <a:srgbClr val="CC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B-4AF3-87AA-27275438E1B7}"/>
              </c:ext>
            </c:extLst>
          </c:dPt>
          <c:cat>
            <c:strRef>
              <c:f>'NASA Graphs'!$F$3:$F$22</c:f>
              <c:strCache>
                <c:ptCount val="20"/>
                <c:pt idx="0">
                  <c:v>0 - 5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31 - 35</c:v>
                </c:pt>
                <c:pt idx="7">
                  <c:v>36 - 40</c:v>
                </c:pt>
                <c:pt idx="8">
                  <c:v>41 - 45</c:v>
                </c:pt>
                <c:pt idx="9">
                  <c:v>46 - 50</c:v>
                </c:pt>
                <c:pt idx="10">
                  <c:v>51 - 55</c:v>
                </c:pt>
                <c:pt idx="11">
                  <c:v>56 - 60</c:v>
                </c:pt>
                <c:pt idx="12">
                  <c:v>61 - 65</c:v>
                </c:pt>
                <c:pt idx="13">
                  <c:v>66 - 70</c:v>
                </c:pt>
                <c:pt idx="14">
                  <c:v>71 - 75</c:v>
                </c:pt>
                <c:pt idx="15">
                  <c:v>76 - 80</c:v>
                </c:pt>
                <c:pt idx="16">
                  <c:v>81 - 85</c:v>
                </c:pt>
                <c:pt idx="17">
                  <c:v>86 - 90</c:v>
                </c:pt>
                <c:pt idx="18">
                  <c:v>91 - 95</c:v>
                </c:pt>
                <c:pt idx="19">
                  <c:v>96 - 100</c:v>
                </c:pt>
              </c:strCache>
            </c:strRef>
          </c:cat>
          <c:val>
            <c:numRef>
              <c:f>'NASA Graphs'!$G$3:$G$22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B-4AF3-87AA-27275438E1B7}"/>
            </c:ext>
          </c:extLst>
        </c:ser>
        <c:ser>
          <c:idx val="1"/>
          <c:order val="1"/>
          <c:tx>
            <c:strRef>
              <c:f>'NASA Graphs'!$H$2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  <a:prstDash val="sysDot"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 w="25400">
                <a:noFill/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D1-4088-89CC-DFFFC5E95A8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CC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D1-4088-89CC-DFFFC5E95A84}"/>
              </c:ext>
            </c:extLst>
          </c:dPt>
          <c:cat>
            <c:strRef>
              <c:f>'NASA Graphs'!$F$3:$F$22</c:f>
              <c:strCache>
                <c:ptCount val="20"/>
                <c:pt idx="0">
                  <c:v>0 - 5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31 - 35</c:v>
                </c:pt>
                <c:pt idx="7">
                  <c:v>36 - 40</c:v>
                </c:pt>
                <c:pt idx="8">
                  <c:v>41 - 45</c:v>
                </c:pt>
                <c:pt idx="9">
                  <c:v>46 - 50</c:v>
                </c:pt>
                <c:pt idx="10">
                  <c:v>51 - 55</c:v>
                </c:pt>
                <c:pt idx="11">
                  <c:v>56 - 60</c:v>
                </c:pt>
                <c:pt idx="12">
                  <c:v>61 - 65</c:v>
                </c:pt>
                <c:pt idx="13">
                  <c:v>66 - 70</c:v>
                </c:pt>
                <c:pt idx="14">
                  <c:v>71 - 75</c:v>
                </c:pt>
                <c:pt idx="15">
                  <c:v>76 - 80</c:v>
                </c:pt>
                <c:pt idx="16">
                  <c:v>81 - 85</c:v>
                </c:pt>
                <c:pt idx="17">
                  <c:v>86 - 90</c:v>
                </c:pt>
                <c:pt idx="18">
                  <c:v>91 - 95</c:v>
                </c:pt>
                <c:pt idx="19">
                  <c:v>96 - 100</c:v>
                </c:pt>
              </c:strCache>
            </c:strRef>
          </c:cat>
          <c:val>
            <c:numRef>
              <c:f>'NASA Graphs'!$H$3:$H$22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B-4AF3-87AA-27275438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520728368"/>
        <c:axId val="520728688"/>
      </c:barChart>
      <c:catAx>
        <c:axId val="5207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NASA-TLX</a:t>
                </a:r>
                <a:r>
                  <a:rPr lang="pt-PT" baseline="0"/>
                  <a:t> Score ranges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0728688"/>
        <c:crosses val="autoZero"/>
        <c:auto val="1"/>
        <c:lblAlgn val="ctr"/>
        <c:lblOffset val="100"/>
        <c:noMultiLvlLbl val="0"/>
      </c:catAx>
      <c:valAx>
        <c:axId val="5207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</a:t>
                </a:r>
                <a:r>
                  <a:rPr lang="pt-PT" baseline="0"/>
                  <a:t> of users that are present in one score range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07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NASA-TLX score UTA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'NASA Graphs'!$G$2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 w="38100">
                <a:solidFill>
                  <a:srgbClr val="CC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7C-4F4B-86E0-B27AC44F53E3}"/>
              </c:ext>
            </c:extLst>
          </c:dPt>
          <c:cat>
            <c:strRef>
              <c:f>'NASA Graphs'!$F$3:$F$22</c:f>
              <c:strCache>
                <c:ptCount val="20"/>
                <c:pt idx="0">
                  <c:v>0 - 5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31 - 35</c:v>
                </c:pt>
                <c:pt idx="7">
                  <c:v>36 - 40</c:v>
                </c:pt>
                <c:pt idx="8">
                  <c:v>41 - 45</c:v>
                </c:pt>
                <c:pt idx="9">
                  <c:v>46 - 50</c:v>
                </c:pt>
                <c:pt idx="10">
                  <c:v>51 - 55</c:v>
                </c:pt>
                <c:pt idx="11">
                  <c:v>56 - 60</c:v>
                </c:pt>
                <c:pt idx="12">
                  <c:v>61 - 65</c:v>
                </c:pt>
                <c:pt idx="13">
                  <c:v>66 - 70</c:v>
                </c:pt>
                <c:pt idx="14">
                  <c:v>71 - 75</c:v>
                </c:pt>
                <c:pt idx="15">
                  <c:v>76 - 80</c:v>
                </c:pt>
                <c:pt idx="16">
                  <c:v>81 - 85</c:v>
                </c:pt>
                <c:pt idx="17">
                  <c:v>86 - 90</c:v>
                </c:pt>
                <c:pt idx="18">
                  <c:v>91 - 95</c:v>
                </c:pt>
                <c:pt idx="19">
                  <c:v>96 - 100</c:v>
                </c:pt>
              </c:strCache>
            </c:strRef>
          </c:cat>
          <c:val>
            <c:numRef>
              <c:f>'NASA Graphs'!$G$3:$G$22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F4B-86E0-B27AC44F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752568"/>
        <c:axId val="971755448"/>
      </c:barChart>
      <c:catAx>
        <c:axId val="97175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NASA-TLX Score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755448"/>
        <c:crosses val="autoZero"/>
        <c:auto val="1"/>
        <c:lblAlgn val="ctr"/>
        <c:lblOffset val="100"/>
        <c:noMultiLvlLbl val="0"/>
      </c:catAx>
      <c:valAx>
        <c:axId val="9717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0" i="0" baseline="0">
                    <a:effectLst/>
                  </a:rPr>
                  <a:t>Total of users that are present in one score range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7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NASA-TLX</a:t>
            </a:r>
            <a:r>
              <a:rPr lang="en-US" baseline="0"/>
              <a:t> score </a:t>
            </a:r>
            <a:r>
              <a:rPr lang="en-US"/>
              <a:t>UTA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'NASA Graphs'!$H$2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55-4555-8FCB-7364BE5A8AE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38100">
                <a:solidFill>
                  <a:srgbClr val="CC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55-4555-8FCB-7364BE5A8AE9}"/>
              </c:ext>
            </c:extLst>
          </c:dPt>
          <c:cat>
            <c:strRef>
              <c:f>'NASA Graphs'!$F$3:$F$22</c:f>
              <c:strCache>
                <c:ptCount val="20"/>
                <c:pt idx="0">
                  <c:v>0 - 5</c:v>
                </c:pt>
                <c:pt idx="1">
                  <c:v>6 - 10</c:v>
                </c:pt>
                <c:pt idx="2">
                  <c:v>11 - 15</c:v>
                </c:pt>
                <c:pt idx="3">
                  <c:v>16 - 20</c:v>
                </c:pt>
                <c:pt idx="4">
                  <c:v>21 - 25</c:v>
                </c:pt>
                <c:pt idx="5">
                  <c:v>26 - 30</c:v>
                </c:pt>
                <c:pt idx="6">
                  <c:v>31 - 35</c:v>
                </c:pt>
                <c:pt idx="7">
                  <c:v>36 - 40</c:v>
                </c:pt>
                <c:pt idx="8">
                  <c:v>41 - 45</c:v>
                </c:pt>
                <c:pt idx="9">
                  <c:v>46 - 50</c:v>
                </c:pt>
                <c:pt idx="10">
                  <c:v>51 - 55</c:v>
                </c:pt>
                <c:pt idx="11">
                  <c:v>56 - 60</c:v>
                </c:pt>
                <c:pt idx="12">
                  <c:v>61 - 65</c:v>
                </c:pt>
                <c:pt idx="13">
                  <c:v>66 - 70</c:v>
                </c:pt>
                <c:pt idx="14">
                  <c:v>71 - 75</c:v>
                </c:pt>
                <c:pt idx="15">
                  <c:v>76 - 80</c:v>
                </c:pt>
                <c:pt idx="16">
                  <c:v>81 - 85</c:v>
                </c:pt>
                <c:pt idx="17">
                  <c:v>86 - 90</c:v>
                </c:pt>
                <c:pt idx="18">
                  <c:v>91 - 95</c:v>
                </c:pt>
                <c:pt idx="19">
                  <c:v>96 - 100</c:v>
                </c:pt>
              </c:strCache>
            </c:strRef>
          </c:cat>
          <c:val>
            <c:numRef>
              <c:f>'NASA Graphs'!$H$3:$H$22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3-4248-8783-836B7C51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761208"/>
        <c:axId val="971761848"/>
      </c:barChart>
      <c:catAx>
        <c:axId val="97176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NASA-TLX Score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761848"/>
        <c:crosses val="autoZero"/>
        <c:auto val="1"/>
        <c:lblAlgn val="ctr"/>
        <c:lblOffset val="100"/>
        <c:noMultiLvlLbl val="0"/>
      </c:catAx>
      <c:valAx>
        <c:axId val="971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0" i="0" baseline="0">
                    <a:effectLst/>
                  </a:rPr>
                  <a:t>Total of users that are present in one score range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761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/>
    <cx:plotArea>
      <cx:plotAreaRegion>
        <cx:series layoutId="boxWhisker" uniqueId="{BA07033D-C1DD-4A96-8926-D6F64BC7CEF2}" formatIdx="0">
          <cx:tx>
            <cx:txData>
              <cx:f>_xlchart.v1.0</cx:f>
              <cx:v>NASA-TLX [Mental Demand]</cx:v>
            </cx:txData>
          </cx:tx>
          <cx:dataLabels pos="r">
            <cx:visibility seriesName="0" categoryName="0" value="1"/>
            <cx:separator>, </cx:separator>
          </cx:dataLabels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E91C80AC-AF9E-4536-8203-5951AB27C038}" formatIdx="1">
          <cx:tx>
            <cx:txData>
              <cx:f>_xlchart.v1.2</cx:f>
              <cx:v>NASA-TLX [Physical Demand]</cx:v>
            </cx:txData>
          </cx:tx>
          <cx:dataLabels pos="r">
            <cx:visibility seriesName="0" categoryName="0" value="1"/>
            <cx:separator>, </cx:separator>
          </cx:dataLabels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49C6FC6D-4174-44BA-9AFC-D6DB59FC36DA}" formatIdx="2">
          <cx:tx>
            <cx:txData>
              <cx:f>_xlchart.v1.4</cx:f>
              <cx:v>NASA-TLX [Temporal Demand]</cx:v>
            </cx:txData>
          </cx:tx>
          <cx:dataLabels pos="r">
            <cx:visibility seriesName="0" categoryName="0" value="1"/>
            <cx:separator>, </cx:separator>
          </cx:dataLabels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733044F2-4F60-4BE9-A0F5-2A758D7BA63C}" formatIdx="3">
          <cx:tx>
            <cx:txData>
              <cx:f>_xlchart.v1.6</cx:f>
              <cx:v>NASA-TLX [Effort]</cx:v>
            </cx:txData>
          </cx:tx>
          <cx:dataLabels pos="r">
            <cx:visibility seriesName="0" categoryName="0" value="1"/>
            <cx:separator>, </cx:separator>
          </cx:dataLabels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8BD03963-73E9-4101-8E79-465FF2E8DBC0}" formatIdx="5">
          <cx:tx>
            <cx:txData>
              <cx:f>_xlchart.v1.8</cx:f>
              <cx:v>NASA-TLX [Frustration]</cx:v>
            </cx:txData>
          </cx:tx>
          <cx:dataLabels pos="r">
            <cx:visibility seriesName="0" categoryName="0" value="1"/>
            <cx:separator>, </cx:separator>
          </cx:dataLabels>
          <cx:dataId val="4"/>
          <cx:layoutPr>
            <cx:visibility meanLine="1" meanMarker="1" nonoutliers="1" outliers="1"/>
            <cx:statistics quartileMethod="inclusive"/>
          </cx:layoutPr>
        </cx:series>
        <cx:series layoutId="boxWhisker" uniqueId="{00000000-078A-48CA-9C9E-7A29CF8BA937}">
          <cx:tx>
            <cx:txData>
              <cx:f>_xlchart.v1.10</cx:f>
              <cx:v>NASA-TLX [Performance]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0.0700000003"/>
        <cx:tickLabels/>
        <cx:numFmt formatCode=";;" sourceLinked="0"/>
        <cx:spPr>
          <a:ln>
            <a:noFill/>
          </a:ln>
        </cx:spPr>
      </cx:axis>
      <cx:axis id="1">
        <cx:valScaling max="21"/>
        <cx:majorGridlines/>
        <cx:tickLabels/>
      </cx:axis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0</xdr:row>
      <xdr:rowOff>0</xdr:rowOff>
    </xdr:from>
    <xdr:to>
      <xdr:col>21</xdr:col>
      <xdr:colOff>293370</xdr:colOff>
      <xdr:row>22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6191FCA-96ED-44C2-A1EA-CFB530283E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2755" y="0"/>
              <a:ext cx="6701790" cy="4918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0</xdr:row>
      <xdr:rowOff>161924</xdr:rowOff>
    </xdr:from>
    <xdr:to>
      <xdr:col>21</xdr:col>
      <xdr:colOff>476249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3E4E6-7980-4A7C-885F-92104DFEE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19</xdr:row>
      <xdr:rowOff>171450</xdr:rowOff>
    </xdr:from>
    <xdr:to>
      <xdr:col>21</xdr:col>
      <xdr:colOff>476250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B50F7-685E-44F5-A72C-B85ED0DC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37</xdr:row>
      <xdr:rowOff>104775</xdr:rowOff>
    </xdr:from>
    <xdr:to>
      <xdr:col>21</xdr:col>
      <xdr:colOff>495300</xdr:colOff>
      <xdr:row>54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9F0A50-63F3-4226-8D99-40F442917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A6557-1C4B-41D6-96E8-09EEAD252DB8}" name="Tabela2" displayName="Tabela2" ref="A1:I32" totalsRowShown="0" headerRowDxfId="77" tableBorderDxfId="76">
  <autoFilter ref="A1:I32" xr:uid="{2647A016-6CA3-4D0C-942F-DDFC775F21F1}"/>
  <tableColumns count="9">
    <tableColumn id="1" xr3:uid="{EA9B422A-856B-4DE1-A330-816003EEE4A5}" name="User" dataDxfId="75"/>
    <tableColumn id="9" xr3:uid="{19AC1D5D-C627-4975-BE38-A53388FF1DEC}" name="Group" dataDxfId="74"/>
    <tableColumn id="2" xr3:uid="{E30CD2AC-02F6-4F4B-B518-BC67EC3B890D}" name="Option"/>
    <tableColumn id="3" xr3:uid="{67F9C8D2-90D8-4DAD-9DF9-35D2B7C66A05}" name="Mental Demand"/>
    <tableColumn id="4" xr3:uid="{EFC2ABC6-0ECD-4B6C-910A-87C6C2D695CC}" name="Physical Demand"/>
    <tableColumn id="5" xr3:uid="{722299F7-68ED-4C0E-A88E-4BE224F3B5EA}" name="Temporal Demand"/>
    <tableColumn id="6" xr3:uid="{ABF9DB53-AABE-46FB-B7CE-53112EE55798}" name="Effort" dataDxfId="73"/>
    <tableColumn id="7" xr3:uid="{91540F0B-598C-4B37-B11E-4392E32F5969}" name="Performance"/>
    <tableColumn id="8" xr3:uid="{0960C29B-E80D-4050-A416-EA3CCD53D976}" name="Frust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NASA" displayName="NASA" ref="A11:V212" totalsRowShown="0" headerRowDxfId="72">
  <autoFilter ref="A11:V212" xr:uid="{00000000-0009-0000-0100-000008000000}"/>
  <tableColumns count="22">
    <tableColumn id="1" xr3:uid="{00000000-0010-0000-0000-000001000000}" name="ID" dataDxfId="71"/>
    <tableColumn id="2" xr3:uid="{00000000-0010-0000-0000-000002000000}" name="Feature ID" dataDxfId="70"/>
    <tableColumn id="3" xr3:uid="{00000000-0010-0000-0000-000003000000}" name="[Mental Demand]" dataDxfId="69"/>
    <tableColumn id="4" xr3:uid="{00000000-0010-0000-0000-000004000000}" name="[Physical Demand]" dataDxfId="68"/>
    <tableColumn id="5" xr3:uid="{00000000-0010-0000-0000-000005000000}" name="[Temporal Demand]" dataDxfId="67"/>
    <tableColumn id="6" xr3:uid="{00000000-0010-0000-0000-000006000000}" name="[Performance]" dataDxfId="66"/>
    <tableColumn id="17" xr3:uid="{00000000-0010-0000-0000-000011000000}" name="Performance*" dataDxfId="65">
      <calculatedColumnFormula>IF(NASA[[#This Row],['[Performance']]]="","",20-NASA[[#This Row],['[Performance']]]+1)</calculatedColumnFormula>
    </tableColumn>
    <tableColumn id="7" xr3:uid="{00000000-0010-0000-0000-000007000000}" name="[Effort]" dataDxfId="64"/>
    <tableColumn id="8" xr3:uid="{00000000-0010-0000-0000-000008000000}" name="[Frustration]" dataDxfId="63"/>
    <tableColumn id="9" xr3:uid="{00000000-0010-0000-0000-000009000000}" name="Mental Demand" dataDxfId="62">
      <calculatedColumnFormula>IF(NASA[[#This Row],['[Mental Demand']]]="","",(NASA[[#This Row],['[Mental Demand']]])*5)</calculatedColumnFormula>
    </tableColumn>
    <tableColumn id="10" xr3:uid="{00000000-0010-0000-0000-00000A000000}" name="Physical Demand" dataDxfId="61">
      <calculatedColumnFormula>IF(NASA[[#This Row],['[Physical Demand']]]="","",(NASA[[#This Row],['[Physical Demand']]])*5)</calculatedColumnFormula>
    </tableColumn>
    <tableColumn id="11" xr3:uid="{00000000-0010-0000-0000-00000B000000}" name="Temporal Demand" dataDxfId="60">
      <calculatedColumnFormula>IF(NASA[[#This Row],['[Temporal Demand']]]="","",(NASA[[#This Row],['[Temporal Demand']]])*5)</calculatedColumnFormula>
    </tableColumn>
    <tableColumn id="12" xr3:uid="{00000000-0010-0000-0000-00000C000000}" name="Performance" dataDxfId="59">
      <calculatedColumnFormula>IF(NASA[[#This Row],[Performance*]]="","",(NASA[[#This Row],[Performance*]])*5)</calculatedColumnFormula>
    </tableColumn>
    <tableColumn id="13" xr3:uid="{00000000-0010-0000-0000-00000D000000}" name="Effort" dataDxfId="58">
      <calculatedColumnFormula>IF(NASA[[#This Row],['[Effort']]]="","",(NASA[[#This Row],['[Effort']]])*5)</calculatedColumnFormula>
    </tableColumn>
    <tableColumn id="14" xr3:uid="{00000000-0010-0000-0000-00000E000000}" name="Frustration" dataDxfId="57">
      <calculatedColumnFormula>IF(NASA[[#This Row],['[Frustration']]]="","",(NASA[[#This Row],['[Frustration']]])*5)</calculatedColumnFormula>
    </tableColumn>
    <tableColumn id="25" xr3:uid="{00000000-0010-0000-0000-000019000000}" name="W - Mental" dataDxfId="56">
      <calculatedColumnFormula>IF(NASA[[#This Row],[ID]]="","",SUM(AD12,AJ12,AQ12,AV12,BC12))</calculatedColumnFormula>
    </tableColumn>
    <tableColumn id="26" xr3:uid="{00000000-0010-0000-0000-00001A000000}" name="W - Physical" dataDxfId="55">
      <calculatedColumnFormula>IF(NASA[[#This Row],[ID]]="","",SUM(AE12,AM12,AT12,BA12,BD12))</calculatedColumnFormula>
    </tableColumn>
    <tableColumn id="27" xr3:uid="{00000000-0010-0000-0000-00001B000000}" name="W - Temporal" dataDxfId="54">
      <calculatedColumnFormula>IF(NASA[[#This Row],[ID]]="","",SUM(AF12,AK12,AR12,AX12,BF12))</calculatedColumnFormula>
    </tableColumn>
    <tableColumn id="28" xr3:uid="{00000000-0010-0000-0000-00001C000000}" name="W - Performance" dataDxfId="53">
      <calculatedColumnFormula>IF(NASA[[#This Row],[ID]]="","",SUM(AG12,AN12,AU12,AW12,BE12))</calculatedColumnFormula>
    </tableColumn>
    <tableColumn id="29" xr3:uid="{00000000-0010-0000-0000-00001D000000}" name="W - Effort" dataDxfId="52">
      <calculatedColumnFormula>IF(NASA[[#This Row],[ID]]="","",SUM(AH12,AL12,AP12,AY12,BG12))</calculatedColumnFormula>
    </tableColumn>
    <tableColumn id="30" xr3:uid="{00000000-0010-0000-0000-00001E000000}" name="W - Frustration" dataDxfId="51">
      <calculatedColumnFormula>IF(NASA[[#This Row],[ID]]="","",SUM(AI12,AO12,AS12,AZ12,BB12))</calculatedColumnFormula>
    </tableColumn>
    <tableColumn id="31" xr3:uid="{00000000-0010-0000-0000-00001F000000}" name="W - SUM" dataDxfId="50">
      <calculatedColumnFormula>IF(NASA[[#This Row],[ID]]="","",SUM(P12:U12))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Table12" displayName="Table12" ref="AB11:BG212" totalsRowShown="0" headerRowDxfId="49" headerRowBorderDxfId="48">
  <autoFilter ref="AB11:BG212" xr:uid="{00000000-0009-0000-0100-00000C000000}"/>
  <tableColumns count="32">
    <tableColumn id="1" xr3:uid="{00000000-0010-0000-0100-000001000000}" name="User #" dataDxfId="47">
      <calculatedColumnFormula>IF(A12="","",NASA[[#This Row],[ID]])</calculatedColumnFormula>
    </tableColumn>
    <tableColumn id="2" xr3:uid="{00000000-0010-0000-0100-000002000000}" name="Feature ID" dataDxfId="46">
      <calculatedColumnFormula>IF(B12="","",NASA[[#This Row],[Feature ID]])</calculatedColumnFormula>
    </tableColumn>
    <tableColumn id="3" xr3:uid="{00000000-0010-0000-0100-000003000000}" name="Mental Demand" dataDxfId="45">
      <calculatedColumnFormula>IF(NASA[[#This Row],[ID]]="","",IF(J12&gt;K12,1,0))</calculatedColumnFormula>
    </tableColumn>
    <tableColumn id="4" xr3:uid="{00000000-0010-0000-0100-000004000000}" name="Physical Demand" dataDxfId="44">
      <calculatedColumnFormula>IF(NASA[[#This Row],[ID]]="","",IF(J12&gt;K12,0,1))</calculatedColumnFormula>
    </tableColumn>
    <tableColumn id="5" xr3:uid="{00000000-0010-0000-0100-000005000000}" name="Temporal Demand" dataDxfId="43">
      <calculatedColumnFormula>IF(NASA[[#This Row],[ID]]="","",IF(L12&gt;M12,1,0))</calculatedColumnFormula>
    </tableColumn>
    <tableColumn id="6" xr3:uid="{00000000-0010-0000-0100-000006000000}" name="Performance" dataDxfId="42">
      <calculatedColumnFormula>IF(NASA[[#This Row],[ID]]="","",IF(L12&gt;M12,0,1))</calculatedColumnFormula>
    </tableColumn>
    <tableColumn id="7" xr3:uid="{00000000-0010-0000-0100-000007000000}" name="Effort" dataDxfId="41">
      <calculatedColumnFormula>IF(NASA[[#This Row],[ID]]="","",IF(N12&gt;O12,1,0))</calculatedColumnFormula>
    </tableColumn>
    <tableColumn id="8" xr3:uid="{00000000-0010-0000-0100-000008000000}" name="Frustration" dataDxfId="40">
      <calculatedColumnFormula>IF(NASA[[#This Row],[ID]]="","",IF(N12&gt;O12,0,1))</calculatedColumnFormula>
    </tableColumn>
    <tableColumn id="9" xr3:uid="{00000000-0010-0000-0100-000009000000}" name="Mental Demand2" dataDxfId="39">
      <calculatedColumnFormula>IF(NASA[[#This Row],[ID]]="","",IF(J12&gt;L12,1,0))</calculatedColumnFormula>
    </tableColumn>
    <tableColumn id="10" xr3:uid="{00000000-0010-0000-0100-00000A000000}" name="Temporal Demand3" dataDxfId="38">
      <calculatedColumnFormula>IF(NASA[[#This Row],[ID]]="","",IF(J12&gt;L12,0,1))</calculatedColumnFormula>
    </tableColumn>
    <tableColumn id="11" xr3:uid="{00000000-0010-0000-0100-00000B000000}" name="Effort4" dataDxfId="37">
      <calculatedColumnFormula>IF(NASA[[#This Row],[ID]]="","",IF(N12&gt;K12,1,0))</calculatedColumnFormula>
    </tableColumn>
    <tableColumn id="12" xr3:uid="{00000000-0010-0000-0100-00000C000000}" name="Physical Demand5" dataDxfId="36">
      <calculatedColumnFormula>IF(NASA[[#This Row],[ID]]="","",IF(N12&gt;K12,0,1))</calculatedColumnFormula>
    </tableColumn>
    <tableColumn id="13" xr3:uid="{00000000-0010-0000-0100-00000D000000}" name="Performance6" dataDxfId="35">
      <calculatedColumnFormula>IF(NASA[[#This Row],[ID]]="","",IF(M12&gt;O12,1,0))</calculatedColumnFormula>
    </tableColumn>
    <tableColumn id="14" xr3:uid="{00000000-0010-0000-0100-00000E000000}" name="Frustration7" dataDxfId="34">
      <calculatedColumnFormula>IF(NASA[[#This Row],[ID]]="","",IF(M12&gt;O12,0,1))</calculatedColumnFormula>
    </tableColumn>
    <tableColumn id="15" xr3:uid="{00000000-0010-0000-0100-00000F000000}" name="Effort8" dataDxfId="33">
      <calculatedColumnFormula>IF(NASA[[#This Row],[ID]]="","",IF(N12&gt;J12,1,0))</calculatedColumnFormula>
    </tableColumn>
    <tableColumn id="16" xr3:uid="{00000000-0010-0000-0100-000010000000}" name="Mental Demand9" dataDxfId="32">
      <calculatedColumnFormula>IF(NASA[[#This Row],[ID]]="","",IF(N12&gt;J12,0,1))</calculatedColumnFormula>
    </tableColumn>
    <tableColumn id="17" xr3:uid="{00000000-0010-0000-0100-000011000000}" name="Temporal Demand10" dataDxfId="31">
      <calculatedColumnFormula>IF(NASA[[#This Row],[ID]]="","",IF(L12&gt;O12,1,0))</calculatedColumnFormula>
    </tableColumn>
    <tableColumn id="18" xr3:uid="{00000000-0010-0000-0100-000012000000}" name="Frustration11" dataDxfId="30">
      <calculatedColumnFormula>IF(NASA[[#This Row],[ID]]="","",IF(L12&gt;O12,0,1))</calculatedColumnFormula>
    </tableColumn>
    <tableColumn id="19" xr3:uid="{00000000-0010-0000-0100-000013000000}" name="Physical Demand12" dataDxfId="29">
      <calculatedColumnFormula>IF(NASA[[#This Row],[ID]]="","",IF(K12&gt;M12,1,0))</calculatedColumnFormula>
    </tableColumn>
    <tableColumn id="20" xr3:uid="{00000000-0010-0000-0100-000014000000}" name="Performance13" dataDxfId="28">
      <calculatedColumnFormula>IF(NASA[[#This Row],[ID]]="","",IF(K12&gt;M12,0,1))</calculatedColumnFormula>
    </tableColumn>
    <tableColumn id="21" xr3:uid="{00000000-0010-0000-0100-000015000000}" name="Mental Demand14" dataDxfId="27">
      <calculatedColumnFormula>IF(NASA[[#This Row],[ID]]="","",IF(J12&gt;M12,1,0))</calculatedColumnFormula>
    </tableColumn>
    <tableColumn id="22" xr3:uid="{00000000-0010-0000-0100-000016000000}" name="Performance15" dataDxfId="26">
      <calculatedColumnFormula>IF(NASA[[#This Row],[ID]]="","",IF(J12&gt;M12,0,1))</calculatedColumnFormula>
    </tableColumn>
    <tableColumn id="23" xr3:uid="{00000000-0010-0000-0100-000017000000}" name="Temporal Demand16" dataDxfId="25">
      <calculatedColumnFormula>IF(NASA[[#This Row],[ID]]="","",IF(L12&gt;N12,1,0))</calculatedColumnFormula>
    </tableColumn>
    <tableColumn id="24" xr3:uid="{00000000-0010-0000-0100-000018000000}" name="Effort17" dataDxfId="24">
      <calculatedColumnFormula>IF(NASA[[#This Row],[ID]]="","",IF(L12&gt;N12,0,1))</calculatedColumnFormula>
    </tableColumn>
    <tableColumn id="25" xr3:uid="{00000000-0010-0000-0100-000019000000}" name="Frustration18" dataDxfId="23">
      <calculatedColumnFormula>IF(NASA[[#This Row],[ID]]="","",IF(O12&gt;K12,1,0))</calculatedColumnFormula>
    </tableColumn>
    <tableColumn id="26" xr3:uid="{00000000-0010-0000-0100-00001A000000}" name="Physical Demand19" dataDxfId="22">
      <calculatedColumnFormula>IF(NASA[[#This Row],[ID]]="","",IF(O12&gt;K12,0,1))</calculatedColumnFormula>
    </tableColumn>
    <tableColumn id="27" xr3:uid="{00000000-0010-0000-0100-00001B000000}" name="Frustration20" dataDxfId="21">
      <calculatedColumnFormula>IF(NASA[[#This Row],[ID]]="","",IF(O12&gt;J12,1,0))</calculatedColumnFormula>
    </tableColumn>
    <tableColumn id="28" xr3:uid="{00000000-0010-0000-0100-00001C000000}" name="Mental Demand21" dataDxfId="20">
      <calculatedColumnFormula>IF(NASA[[#This Row],[ID]]="","",IF(O12&gt;J12,0,1))</calculatedColumnFormula>
    </tableColumn>
    <tableColumn id="29" xr3:uid="{00000000-0010-0000-0100-00001D000000}" name="Physical Demand22" dataDxfId="19">
      <calculatedColumnFormula>IF(NASA[[#This Row],[ID]]="","",IF(K12&gt;M12,1,0))</calculatedColumnFormula>
    </tableColumn>
    <tableColumn id="30" xr3:uid="{00000000-0010-0000-0100-00001E000000}" name="Performance23" dataDxfId="18">
      <calculatedColumnFormula>IF(NASA[[#This Row],[ID]]="","",IF(K12&gt;M12,0,1))</calculatedColumnFormula>
    </tableColumn>
    <tableColumn id="31" xr3:uid="{00000000-0010-0000-0100-00001F000000}" name="Temporal Demand24" dataDxfId="17">
      <calculatedColumnFormula>IF(NASA[[#This Row],[ID]]="","",IF(L12&gt;N12,1,0))</calculatedColumnFormula>
    </tableColumn>
    <tableColumn id="32" xr3:uid="{00000000-0010-0000-0100-000020000000}" name="Effort25" dataDxfId="16">
      <calculatedColumnFormula>IF(NASA[[#This Row],[ID]]="","",IF(L12&gt;N12,0,1))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NASA_rating" displayName="NASA_rating" ref="A1:P201" totalsRowShown="0">
  <autoFilter ref="A1:P201" xr:uid="{00000000-0009-0000-0100-000009000000}"/>
  <tableColumns count="16">
    <tableColumn id="1" xr3:uid="{00000000-0010-0000-0200-000001000000}" name="ID" dataDxfId="15">
      <calculatedColumnFormula>IF('NASA-TLX - Insert'!A12="","",'NASA-TLX - Insert'!A12)</calculatedColumnFormula>
    </tableColumn>
    <tableColumn id="2" xr3:uid="{00000000-0010-0000-0200-000002000000}" name="Feature ID" dataDxfId="14">
      <calculatedColumnFormula>IF('NASA-TLX - Insert'!B12="","",'NASA-TLX - Insert'!B12)</calculatedColumnFormula>
    </tableColumn>
    <tableColumn id="13" xr3:uid="{CB772EBB-543D-4479-998F-322B62AE34C0}" name="NASA ID" dataDxfId="13">
      <calculatedColumnFormula>IF(NASA_rating[[#This Row],[ID]]="","",_xlfn.CONCAT( TEXT(NASA_rating[[#This Row],[ID]],"0"),NASA_rating[[#This Row],[Feature ID]]))</calculatedColumnFormula>
    </tableColumn>
    <tableColumn id="3" xr3:uid="{00000000-0010-0000-0200-000003000000}" name="Mental Demand" dataDxfId="12">
      <calculatedColumnFormula>IFERROR('NASA-TLX - Insert'!J12*'NASA-TLX - Insert'!P12,"")</calculatedColumnFormula>
    </tableColumn>
    <tableColumn id="4" xr3:uid="{00000000-0010-0000-0200-000004000000}" name="Physical Demand" dataDxfId="11">
      <calculatedColumnFormula>IFERROR('NASA-TLX - Insert'!K12*'NASA-TLX - Insert'!Q12,"")</calculatedColumnFormula>
    </tableColumn>
    <tableColumn id="5" xr3:uid="{00000000-0010-0000-0200-000005000000}" name="Temporal demand" dataDxfId="10">
      <calculatedColumnFormula>IFERROR('NASA-TLX - Insert'!L12*'NASA-TLX - Insert'!R12,"")</calculatedColumnFormula>
    </tableColumn>
    <tableColumn id="6" xr3:uid="{00000000-0010-0000-0200-000006000000}" name="Performance" dataDxfId="9">
      <calculatedColumnFormula>IFERROR('NASA-TLX - Insert'!M12*'NASA-TLX - Insert'!S12,"")</calculatedColumnFormula>
    </tableColumn>
    <tableColumn id="7" xr3:uid="{00000000-0010-0000-0200-000007000000}" name="Effort" dataDxfId="8">
      <calculatedColumnFormula>IFERROR('NASA-TLX - Insert'!N12*'NASA-TLX - Insert'!T12,"")</calculatedColumnFormula>
    </tableColumn>
    <tableColumn id="8" xr3:uid="{00000000-0010-0000-0200-000008000000}" name="Frustration" dataDxfId="7">
      <calculatedColumnFormula>IFERROR('NASA-TLX - Insert'!O12*'NASA-TLX - Insert'!U12,"")</calculatedColumnFormula>
    </tableColumn>
    <tableColumn id="9" xr3:uid="{00000000-0010-0000-0200-000009000000}" name="SUM" dataDxfId="6">
      <calculatedColumnFormula>IF(NASA_rating[[#This Row],[ID]]="","",SUM(NASA_rating[[#This Row],[Mental Demand]:[Frustration]]))</calculatedColumnFormula>
    </tableColumn>
    <tableColumn id="10" xr3:uid="{00000000-0010-0000-0200-00000A000000}" name="Weighted rating" dataDxfId="5">
      <calculatedColumnFormula>IFERROR(NASA_rating[[#This Row],[SUM]]/15,"")</calculatedColumnFormula>
    </tableColumn>
    <tableColumn id="11" xr3:uid="{5708E14E-E0D3-4CD1-B201-FD7164602542}" name="UTA 4" dataDxfId="4">
      <calculatedColumnFormula>IF(L$1=NASA_rating[[#This Row],[Feature ID]],NASA_rating[[#This Row],[Weighted rating]],"")</calculatedColumnFormula>
    </tableColumn>
    <tableColumn id="12" xr3:uid="{700946AA-702C-41C6-8291-163085DB4904}" name="UTA 9" dataDxfId="3">
      <calculatedColumnFormula>IF(M$1=NASA_rating[[#This Row],[Feature ID]],NASA_rating[[#This Row],[Weighted rating]],"")</calculatedColumnFormula>
    </tableColumn>
    <tableColumn id="16" xr3:uid="{F2C594A3-201D-4D79-9233-B4A656BE10CE}" name="UTA 4 W\ Outliers" dataDxfId="1">
      <calculatedColumnFormula>IF(L$1=NASA_rating[[#This Row],[Feature ID]],NASA_rating[[#This Row],[Weighted rating]],"")</calculatedColumnFormula>
    </tableColumn>
    <tableColumn id="15" xr3:uid="{50A4CCDD-FCCA-4AAA-9C20-3A6949B9F770}" name="UTA 9 W\ Outliers" dataDxfId="0">
      <calculatedColumnFormula>IF(M$1=NASA_rating[[#This Row],[Feature ID]],NASA_rating[[#This Row],[Weighted rating]],"")</calculatedColumnFormula>
    </tableColumn>
    <tableColumn id="14" xr3:uid="{FF0AF375-460C-491B-B459-92606C5C55BA}" name="Ob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CAC1-8043-47AC-9A48-F3980CE0E361}">
  <dimension ref="A1:I32"/>
  <sheetViews>
    <sheetView workbookViewId="0">
      <selection activeCell="L17" sqref="L17"/>
    </sheetView>
  </sheetViews>
  <sheetFormatPr defaultRowHeight="15" x14ac:dyDescent="0.25"/>
  <sheetData>
    <row r="1" spans="1:9" ht="93" thickBot="1" x14ac:dyDescent="0.3">
      <c r="A1" s="37" t="s">
        <v>79</v>
      </c>
      <c r="B1" s="38" t="s">
        <v>73</v>
      </c>
      <c r="C1" s="39" t="s">
        <v>72</v>
      </c>
      <c r="D1" s="39" t="s">
        <v>10</v>
      </c>
      <c r="E1" s="39" t="s">
        <v>11</v>
      </c>
      <c r="F1" s="39" t="s">
        <v>12</v>
      </c>
      <c r="G1" s="39" t="s">
        <v>14</v>
      </c>
      <c r="H1" s="39" t="s">
        <v>13</v>
      </c>
      <c r="I1" s="39" t="s">
        <v>15</v>
      </c>
    </row>
    <row r="2" spans="1:9" ht="15.75" thickBot="1" x14ac:dyDescent="0.3">
      <c r="A2" s="40">
        <v>1</v>
      </c>
      <c r="B2" s="36" t="s">
        <v>75</v>
      </c>
      <c r="C2" s="2" t="s">
        <v>74</v>
      </c>
      <c r="D2" s="2">
        <v>1</v>
      </c>
      <c r="E2" s="2">
        <v>1</v>
      </c>
      <c r="F2" s="2">
        <v>1</v>
      </c>
      <c r="G2" s="41">
        <v>3</v>
      </c>
      <c r="H2" s="2">
        <v>18</v>
      </c>
      <c r="I2" s="2">
        <v>5</v>
      </c>
    </row>
    <row r="3" spans="1:9" ht="15.75" thickBot="1" x14ac:dyDescent="0.3">
      <c r="A3" s="40">
        <v>2</v>
      </c>
      <c r="B3" s="36" t="s">
        <v>76</v>
      </c>
      <c r="C3" s="2" t="s">
        <v>74</v>
      </c>
      <c r="D3" s="2">
        <v>3</v>
      </c>
      <c r="E3" s="2">
        <v>2</v>
      </c>
      <c r="F3" s="2">
        <v>2</v>
      </c>
      <c r="G3" s="42">
        <v>2</v>
      </c>
      <c r="H3" s="2">
        <v>17</v>
      </c>
      <c r="I3" s="2">
        <v>2</v>
      </c>
    </row>
    <row r="4" spans="1:9" ht="15.75" thickBot="1" x14ac:dyDescent="0.3">
      <c r="A4" s="40">
        <v>3</v>
      </c>
      <c r="B4" s="36" t="s">
        <v>76</v>
      </c>
      <c r="C4" s="2" t="s">
        <v>74</v>
      </c>
      <c r="D4" s="2">
        <v>17</v>
      </c>
      <c r="E4" s="2">
        <v>5</v>
      </c>
      <c r="F4" s="2">
        <v>10</v>
      </c>
      <c r="G4" s="41">
        <v>15</v>
      </c>
      <c r="H4" s="2">
        <v>15</v>
      </c>
      <c r="I4" s="2">
        <v>8</v>
      </c>
    </row>
    <row r="5" spans="1:9" ht="15.75" thickBot="1" x14ac:dyDescent="0.3">
      <c r="A5" s="40">
        <v>4</v>
      </c>
      <c r="B5" s="36" t="s">
        <v>76</v>
      </c>
      <c r="C5" s="2" t="s">
        <v>74</v>
      </c>
      <c r="D5" s="2">
        <v>4</v>
      </c>
      <c r="E5" s="2">
        <v>1</v>
      </c>
      <c r="F5" s="2">
        <v>1</v>
      </c>
      <c r="G5" s="42">
        <v>2</v>
      </c>
      <c r="H5" s="2">
        <v>19</v>
      </c>
      <c r="I5" s="2">
        <v>2</v>
      </c>
    </row>
    <row r="6" spans="1:9" ht="15.75" thickBot="1" x14ac:dyDescent="0.3">
      <c r="A6" s="40">
        <v>5</v>
      </c>
      <c r="B6" s="36" t="s">
        <v>76</v>
      </c>
      <c r="C6" s="2" t="s">
        <v>74</v>
      </c>
      <c r="D6" s="2">
        <v>2</v>
      </c>
      <c r="E6" s="2">
        <v>2</v>
      </c>
      <c r="F6" s="2">
        <v>3</v>
      </c>
      <c r="G6" s="41">
        <v>4</v>
      </c>
      <c r="H6" s="2">
        <v>14</v>
      </c>
      <c r="I6" s="2">
        <v>2</v>
      </c>
    </row>
    <row r="7" spans="1:9" ht="15.75" thickBot="1" x14ac:dyDescent="0.3">
      <c r="A7" s="40">
        <v>6</v>
      </c>
      <c r="B7" s="36" t="s">
        <v>76</v>
      </c>
      <c r="C7" s="2" t="s">
        <v>74</v>
      </c>
      <c r="D7" s="2">
        <v>4</v>
      </c>
      <c r="E7" s="2">
        <v>2</v>
      </c>
      <c r="F7" s="2">
        <v>6</v>
      </c>
      <c r="G7" s="42">
        <v>4</v>
      </c>
      <c r="H7" s="2">
        <v>19</v>
      </c>
      <c r="I7" s="2">
        <v>1</v>
      </c>
    </row>
    <row r="8" spans="1:9" ht="15.75" thickBot="1" x14ac:dyDescent="0.3">
      <c r="A8" s="40">
        <v>7</v>
      </c>
      <c r="B8" s="36" t="s">
        <v>77</v>
      </c>
      <c r="C8" s="2" t="s">
        <v>74</v>
      </c>
      <c r="D8" s="2">
        <v>3</v>
      </c>
      <c r="E8" s="2">
        <v>3</v>
      </c>
      <c r="F8" s="2">
        <v>14</v>
      </c>
      <c r="G8" s="41">
        <v>12</v>
      </c>
      <c r="H8" s="2">
        <v>14</v>
      </c>
      <c r="I8" s="2">
        <v>15</v>
      </c>
    </row>
    <row r="9" spans="1:9" ht="15.75" thickBot="1" x14ac:dyDescent="0.3">
      <c r="A9" s="40">
        <v>8</v>
      </c>
      <c r="B9" s="36" t="s">
        <v>75</v>
      </c>
      <c r="C9" s="2" t="s">
        <v>74</v>
      </c>
      <c r="D9" s="2">
        <v>5</v>
      </c>
      <c r="E9" s="2">
        <v>5</v>
      </c>
      <c r="F9" s="2">
        <v>2</v>
      </c>
      <c r="G9" s="42">
        <v>1</v>
      </c>
      <c r="H9" s="2">
        <v>18</v>
      </c>
      <c r="I9" s="2">
        <v>8</v>
      </c>
    </row>
    <row r="10" spans="1:9" ht="15.75" thickBot="1" x14ac:dyDescent="0.3">
      <c r="A10" s="40">
        <v>9</v>
      </c>
      <c r="B10" s="36" t="s">
        <v>77</v>
      </c>
      <c r="C10" s="2" t="s">
        <v>74</v>
      </c>
      <c r="D10" s="2">
        <v>18</v>
      </c>
      <c r="E10" s="2">
        <v>16</v>
      </c>
      <c r="F10" s="2">
        <v>16</v>
      </c>
      <c r="G10" s="41">
        <v>17</v>
      </c>
      <c r="H10" s="2">
        <v>17</v>
      </c>
      <c r="I10" s="2">
        <v>15</v>
      </c>
    </row>
    <row r="11" spans="1:9" ht="15.75" thickBot="1" x14ac:dyDescent="0.3">
      <c r="A11" s="40">
        <v>10</v>
      </c>
      <c r="B11" s="36" t="s">
        <v>75</v>
      </c>
      <c r="C11" s="2" t="s">
        <v>74</v>
      </c>
      <c r="D11" s="2">
        <v>2</v>
      </c>
      <c r="E11" s="2">
        <v>2</v>
      </c>
      <c r="F11" s="2">
        <v>2</v>
      </c>
      <c r="G11" s="42">
        <v>2</v>
      </c>
      <c r="H11" s="2">
        <v>17</v>
      </c>
      <c r="I11" s="2">
        <v>1</v>
      </c>
    </row>
    <row r="12" spans="1:9" ht="15.75" thickBot="1" x14ac:dyDescent="0.3">
      <c r="A12" s="40">
        <v>11</v>
      </c>
      <c r="B12" s="36" t="s">
        <v>78</v>
      </c>
      <c r="C12" s="2" t="s">
        <v>74</v>
      </c>
      <c r="D12" s="2">
        <v>1</v>
      </c>
      <c r="E12" s="2">
        <v>1</v>
      </c>
      <c r="F12" s="2">
        <v>1</v>
      </c>
      <c r="G12" s="41">
        <v>1</v>
      </c>
      <c r="H12" s="2">
        <v>17</v>
      </c>
      <c r="I12" s="2">
        <v>1</v>
      </c>
    </row>
    <row r="13" spans="1:9" ht="15.75" thickBot="1" x14ac:dyDescent="0.3">
      <c r="A13" s="40">
        <v>12</v>
      </c>
      <c r="B13" s="36" t="s">
        <v>78</v>
      </c>
      <c r="C13" s="2" t="s">
        <v>74</v>
      </c>
      <c r="D13" s="2">
        <v>2</v>
      </c>
      <c r="E13" s="2">
        <v>2</v>
      </c>
      <c r="F13" s="2">
        <v>2</v>
      </c>
      <c r="G13" s="42">
        <v>2</v>
      </c>
      <c r="H13" s="2">
        <v>18</v>
      </c>
      <c r="I13" s="2">
        <v>2</v>
      </c>
    </row>
    <row r="14" spans="1:9" ht="15.75" thickBot="1" x14ac:dyDescent="0.3">
      <c r="A14" s="40">
        <v>13</v>
      </c>
      <c r="B14" s="36" t="s">
        <v>78</v>
      </c>
      <c r="C14" s="2" t="s">
        <v>74</v>
      </c>
      <c r="D14" s="2">
        <v>5</v>
      </c>
      <c r="E14" s="2">
        <v>2</v>
      </c>
      <c r="F14" s="2">
        <v>1</v>
      </c>
      <c r="G14" s="41">
        <v>5</v>
      </c>
      <c r="H14" s="2">
        <v>20</v>
      </c>
      <c r="I14" s="2">
        <v>2</v>
      </c>
    </row>
    <row r="15" spans="1:9" ht="15.75" thickBot="1" x14ac:dyDescent="0.3">
      <c r="A15" s="40">
        <v>14</v>
      </c>
      <c r="B15" s="36" t="s">
        <v>78</v>
      </c>
      <c r="C15" s="2" t="s">
        <v>74</v>
      </c>
      <c r="D15" s="2">
        <v>1</v>
      </c>
      <c r="E15" s="2">
        <v>1</v>
      </c>
      <c r="F15" s="2">
        <v>3</v>
      </c>
      <c r="G15" s="42">
        <v>1</v>
      </c>
      <c r="H15" s="2">
        <v>11</v>
      </c>
      <c r="I15" s="2">
        <v>10</v>
      </c>
    </row>
    <row r="16" spans="1:9" ht="15.75" thickBot="1" x14ac:dyDescent="0.3">
      <c r="A16" s="40">
        <v>15</v>
      </c>
      <c r="B16" s="36" t="s">
        <v>76</v>
      </c>
      <c r="C16" s="2" t="s">
        <v>74</v>
      </c>
      <c r="D16" s="2">
        <v>1</v>
      </c>
      <c r="E16" s="2">
        <v>1</v>
      </c>
      <c r="F16" s="2">
        <v>3</v>
      </c>
      <c r="G16" s="41">
        <v>2</v>
      </c>
      <c r="H16" s="2">
        <v>20</v>
      </c>
      <c r="I16" s="2">
        <v>1</v>
      </c>
    </row>
    <row r="17" spans="1:9" ht="15.75" thickBot="1" x14ac:dyDescent="0.3">
      <c r="A17" s="40">
        <v>16</v>
      </c>
      <c r="B17" s="36" t="s">
        <v>76</v>
      </c>
      <c r="C17" s="2" t="s">
        <v>74</v>
      </c>
      <c r="D17" s="2">
        <v>2</v>
      </c>
      <c r="E17" s="2">
        <v>1</v>
      </c>
      <c r="F17" s="2">
        <v>2</v>
      </c>
      <c r="G17" s="42">
        <v>2</v>
      </c>
      <c r="H17" s="2">
        <v>8</v>
      </c>
      <c r="I17" s="2">
        <v>9</v>
      </c>
    </row>
    <row r="18" spans="1:9" ht="15.75" thickBot="1" x14ac:dyDescent="0.3">
      <c r="A18" s="40">
        <v>17</v>
      </c>
      <c r="B18" s="36" t="s">
        <v>78</v>
      </c>
      <c r="C18" s="2" t="s">
        <v>74</v>
      </c>
      <c r="D18" s="2">
        <v>3</v>
      </c>
      <c r="E18" s="2">
        <v>3</v>
      </c>
      <c r="F18" s="2">
        <v>3</v>
      </c>
      <c r="G18" s="41">
        <v>3</v>
      </c>
      <c r="H18" s="2">
        <v>16</v>
      </c>
      <c r="I18" s="2">
        <v>3</v>
      </c>
    </row>
    <row r="19" spans="1:9" ht="15.75" thickBot="1" x14ac:dyDescent="0.3">
      <c r="A19" s="40">
        <v>18</v>
      </c>
      <c r="B19" s="36" t="s">
        <v>76</v>
      </c>
      <c r="C19" s="2" t="s">
        <v>74</v>
      </c>
      <c r="D19" s="2">
        <v>2</v>
      </c>
      <c r="E19" s="2">
        <v>1</v>
      </c>
      <c r="F19" s="2">
        <v>1</v>
      </c>
      <c r="G19" s="42">
        <v>1</v>
      </c>
      <c r="H19" s="2">
        <v>18</v>
      </c>
      <c r="I19" s="2">
        <v>2</v>
      </c>
    </row>
    <row r="20" spans="1:9" ht="15.75" thickBot="1" x14ac:dyDescent="0.3">
      <c r="A20" s="40">
        <v>19</v>
      </c>
      <c r="B20" s="36" t="s">
        <v>78</v>
      </c>
      <c r="C20" s="2" t="s">
        <v>74</v>
      </c>
      <c r="D20" s="2">
        <v>18</v>
      </c>
      <c r="E20" s="2">
        <v>12</v>
      </c>
      <c r="F20" s="2">
        <v>6</v>
      </c>
      <c r="G20" s="41">
        <v>15</v>
      </c>
      <c r="H20" s="2">
        <v>14</v>
      </c>
      <c r="I20" s="2">
        <v>15</v>
      </c>
    </row>
    <row r="21" spans="1:9" ht="15.75" thickBot="1" x14ac:dyDescent="0.3">
      <c r="A21" s="40">
        <v>20</v>
      </c>
      <c r="B21" s="36" t="s">
        <v>75</v>
      </c>
      <c r="C21" s="2" t="s">
        <v>74</v>
      </c>
      <c r="D21" s="2">
        <v>1</v>
      </c>
      <c r="E21" s="2">
        <v>2</v>
      </c>
      <c r="F21" s="2">
        <v>4</v>
      </c>
      <c r="G21" s="42">
        <v>1</v>
      </c>
      <c r="H21" s="2">
        <v>14</v>
      </c>
      <c r="I21" s="2">
        <v>18</v>
      </c>
    </row>
    <row r="22" spans="1:9" ht="15.75" thickBot="1" x14ac:dyDescent="0.3">
      <c r="A22" s="40">
        <v>21</v>
      </c>
      <c r="B22" s="36" t="s">
        <v>75</v>
      </c>
      <c r="C22" s="2" t="s">
        <v>74</v>
      </c>
      <c r="D22" s="2">
        <v>2</v>
      </c>
      <c r="E22" s="2">
        <v>1</v>
      </c>
      <c r="F22" s="2">
        <v>2</v>
      </c>
      <c r="G22" s="41">
        <v>3</v>
      </c>
      <c r="H22" s="2">
        <v>19</v>
      </c>
      <c r="I22" s="2">
        <v>9</v>
      </c>
    </row>
    <row r="23" spans="1:9" ht="15.75" thickBot="1" x14ac:dyDescent="0.3">
      <c r="A23" s="40">
        <v>22</v>
      </c>
      <c r="B23" s="36" t="s">
        <v>78</v>
      </c>
      <c r="C23" s="2" t="s">
        <v>74</v>
      </c>
      <c r="D23" s="2">
        <v>2</v>
      </c>
      <c r="E23" s="2">
        <v>2</v>
      </c>
      <c r="F23" s="2">
        <v>2</v>
      </c>
      <c r="G23" s="42">
        <v>2</v>
      </c>
      <c r="H23" s="2">
        <v>17</v>
      </c>
      <c r="I23" s="2">
        <v>2</v>
      </c>
    </row>
    <row r="24" spans="1:9" ht="15.75" thickBot="1" x14ac:dyDescent="0.3">
      <c r="A24" s="40">
        <v>23</v>
      </c>
      <c r="B24" s="36" t="s">
        <v>78</v>
      </c>
      <c r="C24" s="2" t="s">
        <v>74</v>
      </c>
      <c r="D24" s="2">
        <v>1</v>
      </c>
      <c r="E24" s="2">
        <v>1</v>
      </c>
      <c r="F24" s="2">
        <v>2</v>
      </c>
      <c r="G24" s="41">
        <v>1</v>
      </c>
      <c r="H24" s="2">
        <v>17</v>
      </c>
      <c r="I24" s="2">
        <v>18</v>
      </c>
    </row>
    <row r="25" spans="1:9" ht="15.75" thickBot="1" x14ac:dyDescent="0.3">
      <c r="A25" s="40">
        <v>24</v>
      </c>
      <c r="B25" s="36" t="s">
        <v>78</v>
      </c>
      <c r="C25" s="2" t="s">
        <v>74</v>
      </c>
      <c r="D25" s="2">
        <v>1</v>
      </c>
      <c r="E25" s="2">
        <v>1</v>
      </c>
      <c r="F25" s="2">
        <v>1</v>
      </c>
      <c r="G25" s="42">
        <v>1</v>
      </c>
      <c r="H25" s="2">
        <v>12</v>
      </c>
      <c r="I25" s="2">
        <v>1</v>
      </c>
    </row>
    <row r="26" spans="1:9" ht="15.75" thickBot="1" x14ac:dyDescent="0.3">
      <c r="A26" s="40">
        <v>25</v>
      </c>
      <c r="B26" s="36" t="s">
        <v>78</v>
      </c>
      <c r="C26" s="2" t="s">
        <v>74</v>
      </c>
      <c r="D26" s="2">
        <v>5</v>
      </c>
      <c r="E26" s="2">
        <v>1</v>
      </c>
      <c r="F26" s="2">
        <v>10</v>
      </c>
      <c r="G26" s="41">
        <v>1</v>
      </c>
      <c r="H26" s="2">
        <v>15</v>
      </c>
      <c r="I26" s="2">
        <v>5</v>
      </c>
    </row>
    <row r="27" spans="1:9" ht="15.75" thickBot="1" x14ac:dyDescent="0.3">
      <c r="A27" s="40">
        <v>26</v>
      </c>
      <c r="B27" s="36" t="s">
        <v>78</v>
      </c>
      <c r="C27" s="2" t="s">
        <v>74</v>
      </c>
      <c r="D27" s="2">
        <v>8</v>
      </c>
      <c r="E27" s="2">
        <v>5</v>
      </c>
      <c r="F27" s="2">
        <v>6</v>
      </c>
      <c r="G27" s="42">
        <v>5</v>
      </c>
      <c r="H27" s="2">
        <v>13</v>
      </c>
      <c r="I27" s="2">
        <v>14</v>
      </c>
    </row>
    <row r="28" spans="1:9" ht="15.75" thickBot="1" x14ac:dyDescent="0.3">
      <c r="A28" s="40">
        <v>27</v>
      </c>
      <c r="B28" s="36" t="s">
        <v>75</v>
      </c>
      <c r="C28" s="2" t="s">
        <v>74</v>
      </c>
      <c r="D28" s="2">
        <v>1</v>
      </c>
      <c r="E28" s="2">
        <v>1</v>
      </c>
      <c r="F28" s="2">
        <v>10</v>
      </c>
      <c r="G28" s="41">
        <v>1</v>
      </c>
      <c r="H28" s="2">
        <v>18</v>
      </c>
      <c r="I28" s="2">
        <v>10</v>
      </c>
    </row>
    <row r="29" spans="1:9" ht="15.75" thickBot="1" x14ac:dyDescent="0.3">
      <c r="A29" s="40">
        <v>28</v>
      </c>
      <c r="B29" s="36" t="s">
        <v>77</v>
      </c>
      <c r="C29" s="2" t="s">
        <v>74</v>
      </c>
      <c r="D29" s="2">
        <v>12</v>
      </c>
      <c r="E29" s="2">
        <v>10</v>
      </c>
      <c r="F29" s="2">
        <v>6</v>
      </c>
      <c r="G29" s="42">
        <v>5</v>
      </c>
      <c r="H29" s="2">
        <v>18</v>
      </c>
      <c r="I29" s="2">
        <v>12</v>
      </c>
    </row>
    <row r="30" spans="1:9" ht="15.75" thickBot="1" x14ac:dyDescent="0.3">
      <c r="A30" s="40">
        <v>29</v>
      </c>
      <c r="B30" s="36" t="s">
        <v>75</v>
      </c>
      <c r="C30" s="2" t="s">
        <v>74</v>
      </c>
      <c r="D30" s="2">
        <v>12</v>
      </c>
      <c r="E30" s="2">
        <v>17</v>
      </c>
      <c r="F30" s="2">
        <v>10</v>
      </c>
      <c r="G30" s="41">
        <v>10</v>
      </c>
      <c r="H30" s="2">
        <v>10</v>
      </c>
      <c r="I30" s="2">
        <v>2</v>
      </c>
    </row>
    <row r="31" spans="1:9" ht="15.75" thickBot="1" x14ac:dyDescent="0.3">
      <c r="A31" s="40">
        <v>30</v>
      </c>
      <c r="B31" s="36" t="s">
        <v>78</v>
      </c>
      <c r="C31" s="2" t="s">
        <v>74</v>
      </c>
      <c r="D31" s="2">
        <v>1</v>
      </c>
      <c r="E31" s="2">
        <v>1</v>
      </c>
      <c r="F31" s="2">
        <v>1</v>
      </c>
      <c r="G31" s="42">
        <v>1</v>
      </c>
      <c r="H31" s="2">
        <v>18</v>
      </c>
      <c r="I31" s="2">
        <v>1</v>
      </c>
    </row>
    <row r="32" spans="1:9" ht="15.75" thickBot="1" x14ac:dyDescent="0.3">
      <c r="A32" s="40">
        <v>31</v>
      </c>
      <c r="B32" s="36" t="s">
        <v>76</v>
      </c>
      <c r="C32" s="2" t="s">
        <v>74</v>
      </c>
      <c r="D32" s="2">
        <v>2</v>
      </c>
      <c r="E32" s="2">
        <v>2</v>
      </c>
      <c r="F32" s="2">
        <v>2</v>
      </c>
      <c r="G32" s="41">
        <v>2</v>
      </c>
      <c r="H32" s="2">
        <v>17</v>
      </c>
      <c r="I32" s="2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C2AC-2588-4A2F-A659-AB99ADBE7A10}">
  <dimension ref="A1:J11"/>
  <sheetViews>
    <sheetView workbookViewId="0">
      <selection activeCell="I26" sqref="I26"/>
    </sheetView>
  </sheetViews>
  <sheetFormatPr defaultRowHeight="15" x14ac:dyDescent="0.25"/>
  <cols>
    <col min="1" max="1" width="15.28515625" bestFit="1" customWidth="1"/>
  </cols>
  <sheetData>
    <row r="1" spans="1:10" ht="64.5" x14ac:dyDescent="0.25">
      <c r="A1" s="43" t="s">
        <v>80</v>
      </c>
      <c r="B1" s="43" t="s">
        <v>0</v>
      </c>
      <c r="C1" s="43" t="s">
        <v>81</v>
      </c>
      <c r="D1" s="43" t="s">
        <v>82</v>
      </c>
      <c r="E1" s="43" t="s">
        <v>83</v>
      </c>
      <c r="F1" s="43" t="s">
        <v>84</v>
      </c>
      <c r="G1" s="43" t="s">
        <v>116</v>
      </c>
      <c r="H1" s="43" t="s">
        <v>86</v>
      </c>
      <c r="I1" s="43" t="s">
        <v>85</v>
      </c>
    </row>
    <row r="2" spans="1:10" x14ac:dyDescent="0.25">
      <c r="A2" s="45">
        <v>44046.431597222225</v>
      </c>
      <c r="B2" s="44">
        <v>3</v>
      </c>
      <c r="C2" s="44">
        <v>2</v>
      </c>
      <c r="D2" s="43">
        <v>1</v>
      </c>
      <c r="E2" s="44">
        <v>2</v>
      </c>
      <c r="F2" s="44">
        <v>3</v>
      </c>
      <c r="G2" s="44">
        <v>19</v>
      </c>
      <c r="H2" s="43">
        <v>1</v>
      </c>
      <c r="I2" s="25">
        <f>20-G2+1</f>
        <v>2</v>
      </c>
    </row>
    <row r="3" spans="1:10" x14ac:dyDescent="0.25">
      <c r="A3" s="45">
        <v>44047.807534722226</v>
      </c>
      <c r="B3" s="44">
        <v>36</v>
      </c>
      <c r="C3" s="44">
        <v>2</v>
      </c>
      <c r="D3" s="43">
        <v>1</v>
      </c>
      <c r="E3" s="44">
        <v>2</v>
      </c>
      <c r="F3" s="44">
        <v>2</v>
      </c>
      <c r="G3" s="44">
        <v>19</v>
      </c>
      <c r="H3" s="44">
        <v>2</v>
      </c>
      <c r="I3" s="25">
        <f t="shared" ref="I3:I11" si="0">20-G3+1</f>
        <v>2</v>
      </c>
    </row>
    <row r="4" spans="1:10" x14ac:dyDescent="0.25">
      <c r="A4" s="45">
        <v>44047.851620370369</v>
      </c>
      <c r="B4" s="44">
        <v>2</v>
      </c>
      <c r="C4" s="44">
        <v>2</v>
      </c>
      <c r="D4" s="44">
        <v>2</v>
      </c>
      <c r="E4" s="44">
        <v>2</v>
      </c>
      <c r="F4" s="44">
        <v>2</v>
      </c>
      <c r="G4" s="44">
        <v>19</v>
      </c>
      <c r="H4" s="44">
        <v>2</v>
      </c>
      <c r="I4" s="25">
        <f t="shared" si="0"/>
        <v>2</v>
      </c>
    </row>
    <row r="5" spans="1:10" x14ac:dyDescent="0.25">
      <c r="A5" s="45">
        <v>44048.828773148147</v>
      </c>
      <c r="B5" s="44">
        <v>11</v>
      </c>
      <c r="C5" s="43">
        <v>1</v>
      </c>
      <c r="D5" s="43">
        <v>1</v>
      </c>
      <c r="E5" s="43">
        <v>1</v>
      </c>
      <c r="F5" s="43">
        <v>1</v>
      </c>
      <c r="G5" s="43">
        <v>20</v>
      </c>
      <c r="H5" s="43">
        <v>1</v>
      </c>
      <c r="I5" s="25">
        <f t="shared" si="0"/>
        <v>1</v>
      </c>
    </row>
    <row r="6" spans="1:10" x14ac:dyDescent="0.25">
      <c r="A6" s="45">
        <v>44049.455659722225</v>
      </c>
      <c r="B6" s="44">
        <v>37</v>
      </c>
      <c r="C6" s="44">
        <v>12</v>
      </c>
      <c r="D6" s="44">
        <v>6</v>
      </c>
      <c r="E6" s="44">
        <v>10</v>
      </c>
      <c r="F6" s="44">
        <v>7</v>
      </c>
      <c r="G6" s="44">
        <v>15</v>
      </c>
      <c r="H6" s="44">
        <v>6</v>
      </c>
      <c r="I6" s="25">
        <f t="shared" si="0"/>
        <v>6</v>
      </c>
    </row>
    <row r="7" spans="1:10" x14ac:dyDescent="0.25">
      <c r="A7" s="45">
        <v>44049.658125000002</v>
      </c>
      <c r="B7" s="44">
        <v>15</v>
      </c>
      <c r="C7" s="43">
        <v>1</v>
      </c>
      <c r="D7" s="43">
        <v>1</v>
      </c>
      <c r="E7" s="44">
        <v>4</v>
      </c>
      <c r="F7" s="44">
        <v>2</v>
      </c>
      <c r="G7" s="43">
        <v>20</v>
      </c>
      <c r="H7" s="43">
        <v>1</v>
      </c>
      <c r="I7" s="25">
        <f t="shared" si="0"/>
        <v>1</v>
      </c>
    </row>
    <row r="8" spans="1:10" x14ac:dyDescent="0.25">
      <c r="A8" s="45">
        <v>44049.758252314816</v>
      </c>
      <c r="B8" s="44">
        <v>5</v>
      </c>
      <c r="C8" s="44">
        <v>3</v>
      </c>
      <c r="D8" s="44">
        <v>4</v>
      </c>
      <c r="E8" s="44">
        <v>4</v>
      </c>
      <c r="F8" s="44">
        <v>3</v>
      </c>
      <c r="G8" s="44">
        <v>15</v>
      </c>
      <c r="H8" s="44">
        <v>2</v>
      </c>
      <c r="I8" s="25">
        <f t="shared" si="0"/>
        <v>6</v>
      </c>
    </row>
    <row r="9" spans="1:10" x14ac:dyDescent="0.25">
      <c r="A9" s="45">
        <v>44050.657372685186</v>
      </c>
      <c r="B9" s="44">
        <v>8</v>
      </c>
      <c r="C9" s="43">
        <v>1</v>
      </c>
      <c r="D9" s="43">
        <v>1</v>
      </c>
      <c r="E9" s="43">
        <v>1</v>
      </c>
      <c r="F9" s="43">
        <v>1</v>
      </c>
      <c r="G9" s="43">
        <v>20</v>
      </c>
      <c r="H9" s="43">
        <v>1</v>
      </c>
      <c r="I9" s="25">
        <f t="shared" si="0"/>
        <v>1</v>
      </c>
    </row>
    <row r="10" spans="1:10" x14ac:dyDescent="0.25">
      <c r="A10" s="45">
        <v>44057.39916666667</v>
      </c>
      <c r="B10" s="44">
        <v>6</v>
      </c>
      <c r="C10" s="44">
        <v>10</v>
      </c>
      <c r="D10" s="44">
        <v>6</v>
      </c>
      <c r="E10" s="44">
        <v>10</v>
      </c>
      <c r="F10" s="44">
        <v>6</v>
      </c>
      <c r="G10" s="44">
        <v>15</v>
      </c>
      <c r="H10" s="43">
        <v>1</v>
      </c>
      <c r="I10" s="47">
        <f t="shared" si="0"/>
        <v>6</v>
      </c>
    </row>
    <row r="11" spans="1:10" x14ac:dyDescent="0.25">
      <c r="A11" s="45">
        <v>44119.440729166665</v>
      </c>
      <c r="B11" s="44">
        <v>33</v>
      </c>
      <c r="C11" s="43">
        <v>1</v>
      </c>
      <c r="D11" s="43">
        <v>1</v>
      </c>
      <c r="E11" s="43">
        <v>1</v>
      </c>
      <c r="F11" s="43">
        <v>1</v>
      </c>
      <c r="G11" s="43">
        <v>20</v>
      </c>
      <c r="H11" s="43">
        <v>1</v>
      </c>
      <c r="I11" s="25">
        <f t="shared" si="0"/>
        <v>1</v>
      </c>
      <c r="J1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12"/>
  <sheetViews>
    <sheetView topLeftCell="B1" zoomScaleNormal="100" workbookViewId="0">
      <selection activeCell="AC44" sqref="AC44"/>
    </sheetView>
  </sheetViews>
  <sheetFormatPr defaultRowHeight="15" x14ac:dyDescent="0.25"/>
  <cols>
    <col min="1" max="1" width="3.7109375" bestFit="1" customWidth="1"/>
    <col min="2" max="2" width="8.5703125" bestFit="1" customWidth="1"/>
    <col min="3" max="6" width="3.7109375" bestFit="1" customWidth="1"/>
    <col min="7" max="7" width="3.7109375" style="2" bestFit="1" customWidth="1"/>
    <col min="8" max="15" width="3.7109375" bestFit="1" customWidth="1"/>
    <col min="16" max="16" width="3.85546875" customWidth="1"/>
    <col min="17" max="25" width="3.7109375" bestFit="1" customWidth="1"/>
    <col min="26" max="26" width="10.140625" bestFit="1" customWidth="1"/>
    <col min="27" max="27" width="3.7109375" bestFit="1" customWidth="1"/>
    <col min="28" max="28" width="3.7109375" customWidth="1"/>
    <col min="29" max="29" width="8.5703125" bestFit="1" customWidth="1"/>
    <col min="30" max="59" width="3.7109375" customWidth="1"/>
  </cols>
  <sheetData>
    <row r="1" spans="1:59" s="2" customFormat="1" ht="23.25" x14ac:dyDescent="0.35">
      <c r="B1" s="20" t="s">
        <v>56</v>
      </c>
    </row>
    <row r="2" spans="1:59" s="2" customFormat="1" ht="15.75" x14ac:dyDescent="0.25">
      <c r="B2" s="21" t="s">
        <v>62</v>
      </c>
      <c r="Z2" s="19" t="s">
        <v>0</v>
      </c>
      <c r="AA2" s="2" t="s">
        <v>63</v>
      </c>
    </row>
    <row r="3" spans="1:59" x14ac:dyDescent="0.25">
      <c r="B3" t="s">
        <v>69</v>
      </c>
      <c r="Z3" s="19" t="s">
        <v>1</v>
      </c>
      <c r="AA3" t="s">
        <v>61</v>
      </c>
      <c r="AW3" s="2"/>
    </row>
    <row r="4" spans="1:59" s="2" customFormat="1" ht="15.75" x14ac:dyDescent="0.25">
      <c r="B4" s="21" t="s">
        <v>64</v>
      </c>
    </row>
    <row r="5" spans="1:59" s="2" customFormat="1" x14ac:dyDescent="0.25">
      <c r="B5" s="2" t="s">
        <v>59</v>
      </c>
    </row>
    <row r="6" spans="1:59" s="2" customFormat="1" x14ac:dyDescent="0.25">
      <c r="B6" s="2" t="s">
        <v>60</v>
      </c>
    </row>
    <row r="7" spans="1:59" s="2" customFormat="1" x14ac:dyDescent="0.25">
      <c r="B7" s="2" t="s">
        <v>68</v>
      </c>
    </row>
    <row r="8" spans="1:59" s="2" customFormat="1" x14ac:dyDescent="0.25">
      <c r="B8" s="2" t="s">
        <v>70</v>
      </c>
    </row>
    <row r="9" spans="1:59" s="2" customFormat="1" x14ac:dyDescent="0.25"/>
    <row r="10" spans="1:59" x14ac:dyDescent="0.25">
      <c r="C10" s="22" t="s">
        <v>57</v>
      </c>
      <c r="D10" s="22"/>
      <c r="E10" s="22"/>
      <c r="F10" s="22"/>
      <c r="G10" s="22"/>
      <c r="H10" s="22"/>
      <c r="I10" s="22"/>
      <c r="J10" s="24" t="s">
        <v>58</v>
      </c>
      <c r="K10" s="23"/>
      <c r="L10" s="23"/>
      <c r="M10" s="23"/>
      <c r="N10" s="23"/>
      <c r="O10" s="23"/>
      <c r="P10" s="11" t="s">
        <v>16</v>
      </c>
      <c r="Q10" s="8"/>
      <c r="R10" s="8"/>
      <c r="S10" s="8"/>
      <c r="T10" s="8"/>
      <c r="U10" s="8"/>
      <c r="V10" s="8"/>
      <c r="AC10" s="3"/>
      <c r="AD10" s="55">
        <v>1</v>
      </c>
      <c r="AE10" s="56"/>
      <c r="AF10" s="55">
        <v>2</v>
      </c>
      <c r="AG10" s="57"/>
      <c r="AH10" s="55">
        <v>3</v>
      </c>
      <c r="AI10" s="57"/>
      <c r="AJ10" s="55">
        <v>4</v>
      </c>
      <c r="AK10" s="57"/>
      <c r="AL10" s="53">
        <v>5</v>
      </c>
      <c r="AM10" s="54"/>
      <c r="AN10" s="53">
        <v>6</v>
      </c>
      <c r="AO10" s="54"/>
      <c r="AP10" s="53">
        <v>7</v>
      </c>
      <c r="AQ10" s="54"/>
      <c r="AR10" s="53">
        <v>8</v>
      </c>
      <c r="AS10" s="54"/>
      <c r="AT10" s="55">
        <v>9</v>
      </c>
      <c r="AU10" s="57"/>
      <c r="AV10" s="55">
        <v>10</v>
      </c>
      <c r="AW10" s="57"/>
      <c r="AX10" s="55">
        <v>11</v>
      </c>
      <c r="AY10" s="57"/>
      <c r="AZ10" s="55">
        <v>12</v>
      </c>
      <c r="BA10" s="57"/>
      <c r="BB10" s="55">
        <v>13</v>
      </c>
      <c r="BC10" s="57"/>
      <c r="BD10" s="55">
        <v>14</v>
      </c>
      <c r="BE10" s="57"/>
      <c r="BF10" s="55">
        <v>15</v>
      </c>
      <c r="BG10" s="56"/>
    </row>
    <row r="11" spans="1:59" ht="110.25" customHeight="1" x14ac:dyDescent="0.25">
      <c r="A11" s="6" t="s">
        <v>0</v>
      </c>
      <c r="B11" s="6" t="s">
        <v>1</v>
      </c>
      <c r="C11" s="6" t="s">
        <v>3</v>
      </c>
      <c r="D11" s="6" t="s">
        <v>4</v>
      </c>
      <c r="E11" s="6" t="s">
        <v>5</v>
      </c>
      <c r="F11" s="6" t="s">
        <v>6</v>
      </c>
      <c r="G11" s="7" t="s">
        <v>18</v>
      </c>
      <c r="H11" s="6" t="s">
        <v>7</v>
      </c>
      <c r="I11" s="6" t="s">
        <v>8</v>
      </c>
      <c r="J11" s="7" t="s">
        <v>10</v>
      </c>
      <c r="K11" s="7" t="s">
        <v>11</v>
      </c>
      <c r="L11" s="7" t="s">
        <v>12</v>
      </c>
      <c r="M11" s="7" t="s">
        <v>13</v>
      </c>
      <c r="N11" s="7" t="s">
        <v>14</v>
      </c>
      <c r="O11" s="7" t="s">
        <v>15</v>
      </c>
      <c r="P11" s="9" t="s">
        <v>19</v>
      </c>
      <c r="Q11" s="9" t="s">
        <v>20</v>
      </c>
      <c r="R11" s="9" t="s">
        <v>22</v>
      </c>
      <c r="S11" s="9" t="s">
        <v>21</v>
      </c>
      <c r="T11" s="9" t="s">
        <v>23</v>
      </c>
      <c r="U11" s="9" t="s">
        <v>24</v>
      </c>
      <c r="V11" s="10" t="s">
        <v>25</v>
      </c>
      <c r="AB11" s="12" t="s">
        <v>17</v>
      </c>
      <c r="AC11" s="17" t="s">
        <v>1</v>
      </c>
      <c r="AD11" s="13" t="s">
        <v>10</v>
      </c>
      <c r="AE11" s="12" t="s">
        <v>11</v>
      </c>
      <c r="AF11" s="13" t="s">
        <v>12</v>
      </c>
      <c r="AG11" s="12" t="s">
        <v>13</v>
      </c>
      <c r="AH11" s="13" t="s">
        <v>14</v>
      </c>
      <c r="AI11" s="14" t="s">
        <v>15</v>
      </c>
      <c r="AJ11" s="12" t="s">
        <v>28</v>
      </c>
      <c r="AK11" s="12" t="s">
        <v>29</v>
      </c>
      <c r="AL11" s="15" t="s">
        <v>30</v>
      </c>
      <c r="AM11" s="16" t="s">
        <v>31</v>
      </c>
      <c r="AN11" s="15" t="s">
        <v>32</v>
      </c>
      <c r="AO11" s="16" t="s">
        <v>33</v>
      </c>
      <c r="AP11" s="15" t="s">
        <v>34</v>
      </c>
      <c r="AQ11" s="16" t="s">
        <v>35</v>
      </c>
      <c r="AR11" s="15" t="s">
        <v>36</v>
      </c>
      <c r="AS11" s="16" t="s">
        <v>37</v>
      </c>
      <c r="AT11" s="15" t="s">
        <v>38</v>
      </c>
      <c r="AU11" s="16" t="s">
        <v>39</v>
      </c>
      <c r="AV11" s="15" t="s">
        <v>40</v>
      </c>
      <c r="AW11" s="16" t="s">
        <v>41</v>
      </c>
      <c r="AX11" s="15" t="s">
        <v>42</v>
      </c>
      <c r="AY11" s="16" t="s">
        <v>43</v>
      </c>
      <c r="AZ11" s="15" t="s">
        <v>44</v>
      </c>
      <c r="BA11" s="16" t="s">
        <v>45</v>
      </c>
      <c r="BB11" s="15" t="s">
        <v>46</v>
      </c>
      <c r="BC11" s="16" t="s">
        <v>47</v>
      </c>
      <c r="BD11" s="15" t="s">
        <v>48</v>
      </c>
      <c r="BE11" s="16" t="s">
        <v>49</v>
      </c>
      <c r="BF11" s="15" t="s">
        <v>50</v>
      </c>
      <c r="BG11" s="18" t="s">
        <v>51</v>
      </c>
    </row>
    <row r="12" spans="1:59" x14ac:dyDescent="0.25">
      <c r="A12" s="31">
        <v>1</v>
      </c>
      <c r="B12" s="32" t="s">
        <v>74</v>
      </c>
      <c r="C12" s="32">
        <v>1</v>
      </c>
      <c r="D12" s="32">
        <v>1</v>
      </c>
      <c r="E12" s="32">
        <v>1</v>
      </c>
      <c r="F12" s="4">
        <v>18</v>
      </c>
      <c r="G12" s="33">
        <f>IF(NASA[[#This Row],['[Performance']]]="","",20-NASA[[#This Row],['[Performance']]]+1)</f>
        <v>3</v>
      </c>
      <c r="H12" s="32">
        <v>3</v>
      </c>
      <c r="I12" s="35">
        <v>5</v>
      </c>
      <c r="J12" s="30">
        <f>IF(NASA[[#This Row],['[Mental Demand']]]="","",(NASA[[#This Row],['[Mental Demand']]])*5)</f>
        <v>5</v>
      </c>
      <c r="K12">
        <f>IF(NASA[[#This Row],['[Physical Demand']]]="","",(NASA[[#This Row],['[Physical Demand']]])*5)</f>
        <v>5</v>
      </c>
      <c r="L12">
        <f>IF(NASA[[#This Row],['[Temporal Demand']]]="","",(NASA[[#This Row],['[Temporal Demand']]])*5)</f>
        <v>5</v>
      </c>
      <c r="M12">
        <f>IF(NASA[[#This Row],[Performance*]]="","",(NASA[[#This Row],[Performance*]])*5)</f>
        <v>15</v>
      </c>
      <c r="N12">
        <f>IF(NASA[[#This Row],['[Effort']]]="","",(NASA[[#This Row],['[Effort']]])*5)</f>
        <v>15</v>
      </c>
      <c r="O12">
        <f>IF(NASA[[#This Row],['[Frustration']]]="","",(NASA[[#This Row],['[Frustration']]])*5)</f>
        <v>25</v>
      </c>
      <c r="P12" s="5">
        <f>IF(NASA[[#This Row],[ID]]="","",SUM(AD12,AJ12,AQ12,AV12,BC12))</f>
        <v>0</v>
      </c>
      <c r="Q12" s="1">
        <f>IF(NASA[[#This Row],[ID]]="","",SUM(AE12,AM12,AT12,BA12,BD12))</f>
        <v>1</v>
      </c>
      <c r="R12" s="1">
        <f>IF(NASA[[#This Row],[ID]]="","",SUM(AF12,AK12,AR12,AX12,BF12))</f>
        <v>1</v>
      </c>
      <c r="S12" s="1">
        <f>IF(NASA[[#This Row],[ID]]="","",SUM(AG12,AN12,AU12,AW12,BE12))</f>
        <v>4</v>
      </c>
      <c r="T12" s="1">
        <f>IF(NASA[[#This Row],[ID]]="","",SUM(AH12,AL12,AP12,AY12,BG12))</f>
        <v>4</v>
      </c>
      <c r="U12" s="1">
        <f>IF(NASA[[#This Row],[ID]]="","",SUM(AI12,AO12,AS12,AZ12,BB12))</f>
        <v>5</v>
      </c>
      <c r="V12" s="5">
        <f>IF(NASA[[#This Row],[ID]]="","",SUM(P12:U12))</f>
        <v>15</v>
      </c>
      <c r="AB12" s="2">
        <f>IF(A12="","",NASA[[#This Row],[ID]])</f>
        <v>1</v>
      </c>
      <c r="AC12" t="str">
        <f>IF(B12="","",NASA[[#This Row],[Feature ID]])</f>
        <v>UTA 4</v>
      </c>
      <c r="AD12">
        <f>IF(NASA[[#This Row],[ID]]="","",IF(J12&gt;K12,1,0))</f>
        <v>0</v>
      </c>
      <c r="AE12" s="2">
        <f>IF(NASA[[#This Row],[ID]]="","",IF(J12&gt;K12,0,1))</f>
        <v>1</v>
      </c>
      <c r="AF12" s="2">
        <f>IF(NASA[[#This Row],[ID]]="","",IF(L12&gt;M12,1,0))</f>
        <v>0</v>
      </c>
      <c r="AG12" s="2">
        <f>IF(NASA[[#This Row],[ID]]="","",IF(L12&gt;M12,0,1))</f>
        <v>1</v>
      </c>
      <c r="AH12" s="2">
        <f>IF(NASA[[#This Row],[ID]]="","",IF(N12&gt;O12,1,0))</f>
        <v>0</v>
      </c>
      <c r="AI12" s="2">
        <f>IF(NASA[[#This Row],[ID]]="","",IF(N12&gt;O12,0,1))</f>
        <v>1</v>
      </c>
      <c r="AJ12" s="2">
        <f>IF(NASA[[#This Row],[ID]]="","",IF(J12&gt;L12,1,0))</f>
        <v>0</v>
      </c>
      <c r="AK12" s="2">
        <f>IF(NASA[[#This Row],[ID]]="","",IF(J12&gt;L12,0,1))</f>
        <v>1</v>
      </c>
      <c r="AL12" s="2">
        <f>IF(NASA[[#This Row],[ID]]="","",IF(N12&gt;K12,1,0))</f>
        <v>1</v>
      </c>
      <c r="AM12" s="2">
        <f>IF(NASA[[#This Row],[ID]]="","",IF(N12&gt;K12,0,1))</f>
        <v>0</v>
      </c>
      <c r="AN12" s="2">
        <f>IF(NASA[[#This Row],[ID]]="","",IF(M12&gt;O12,1,0))</f>
        <v>0</v>
      </c>
      <c r="AO12" s="2">
        <f>IF(NASA[[#This Row],[ID]]="","",IF(M12&gt;O12,0,1))</f>
        <v>1</v>
      </c>
      <c r="AP12" s="2">
        <f>IF(NASA[[#This Row],[ID]]="","",IF(N12&gt;J12,1,0))</f>
        <v>1</v>
      </c>
      <c r="AQ12" s="2">
        <f>IF(NASA[[#This Row],[ID]]="","",IF(N12&gt;J12,0,1))</f>
        <v>0</v>
      </c>
      <c r="AR12" s="2">
        <f>IF(NASA[[#This Row],[ID]]="","",IF(L12&gt;O12,1,0))</f>
        <v>0</v>
      </c>
      <c r="AS12" s="2">
        <f>IF(NASA[[#This Row],[ID]]="","",IF(L12&gt;O12,0,1))</f>
        <v>1</v>
      </c>
      <c r="AT12" s="2">
        <f>IF(NASA[[#This Row],[ID]]="","",IF(K12&gt;M12,1,0))</f>
        <v>0</v>
      </c>
      <c r="AU12" s="2">
        <f>IF(NASA[[#This Row],[ID]]="","",IF(K12&gt;M12,0,1))</f>
        <v>1</v>
      </c>
      <c r="AV12" s="2">
        <f>IF(NASA[[#This Row],[ID]]="","",IF(J12&gt;M12,1,0))</f>
        <v>0</v>
      </c>
      <c r="AW12" s="2">
        <f>IF(NASA[[#This Row],[ID]]="","",IF(J12&gt;M12,0,1))</f>
        <v>1</v>
      </c>
      <c r="AX12" s="2">
        <f>IF(NASA[[#This Row],[ID]]="","",IF(L12&gt;N12,1,0))</f>
        <v>0</v>
      </c>
      <c r="AY12" s="2">
        <f>IF(NASA[[#This Row],[ID]]="","",IF(L12&gt;N12,0,1))</f>
        <v>1</v>
      </c>
      <c r="AZ12" s="2">
        <f>IF(NASA[[#This Row],[ID]]="","",IF(O12&gt;K12,1,0))</f>
        <v>1</v>
      </c>
      <c r="BA12" s="2">
        <f>IF(NASA[[#This Row],[ID]]="","",IF(O12&gt;K12,0,1))</f>
        <v>0</v>
      </c>
      <c r="BB12" s="2">
        <f>IF(NASA[[#This Row],[ID]]="","",IF(O12&gt;J12,1,0))</f>
        <v>1</v>
      </c>
      <c r="BC12" s="2">
        <f>IF(NASA[[#This Row],[ID]]="","",IF(O12&gt;J12,0,1))</f>
        <v>0</v>
      </c>
      <c r="BD12" s="2">
        <f>IF(NASA[[#This Row],[ID]]="","",IF(K12&gt;M12,1,0))</f>
        <v>0</v>
      </c>
      <c r="BE12" s="2">
        <f>IF(NASA[[#This Row],[ID]]="","",IF(K12&gt;M12,0,1))</f>
        <v>1</v>
      </c>
      <c r="BF12" s="2">
        <f>IF(NASA[[#This Row],[ID]]="","",IF(L12&gt;N12,1,0))</f>
        <v>0</v>
      </c>
      <c r="BG12" s="2">
        <f>IF(NASA[[#This Row],[ID]]="","",IF(L12&gt;N12,0,1))</f>
        <v>1</v>
      </c>
    </row>
    <row r="13" spans="1:59" x14ac:dyDescent="0.25">
      <c r="A13" s="31">
        <v>2</v>
      </c>
      <c r="B13" s="32" t="s">
        <v>74</v>
      </c>
      <c r="C13" s="32">
        <v>3</v>
      </c>
      <c r="D13" s="32">
        <v>2</v>
      </c>
      <c r="E13" s="32">
        <v>2</v>
      </c>
      <c r="F13" s="4">
        <v>17</v>
      </c>
      <c r="G13" s="33">
        <f>IF(NASA[[#This Row],['[Performance']]]="","",20-NASA[[#This Row],['[Performance']]]+1)</f>
        <v>4</v>
      </c>
      <c r="H13" s="32">
        <v>2</v>
      </c>
      <c r="I13" s="35">
        <v>2</v>
      </c>
      <c r="J13" s="30">
        <f>IF(NASA[[#This Row],['[Mental Demand']]]="","",(NASA[[#This Row],['[Mental Demand']]])*5)</f>
        <v>15</v>
      </c>
      <c r="K13">
        <f>IF(NASA[[#This Row],['[Physical Demand']]]="","",(NASA[[#This Row],['[Physical Demand']]])*5)</f>
        <v>10</v>
      </c>
      <c r="L13">
        <f>IF(NASA[[#This Row],['[Temporal Demand']]]="","",(NASA[[#This Row],['[Temporal Demand']]])*5)</f>
        <v>10</v>
      </c>
      <c r="M13">
        <f>IF(NASA[[#This Row],[Performance*]]="","",(NASA[[#This Row],[Performance*]])*5)</f>
        <v>20</v>
      </c>
      <c r="N13">
        <f>IF(NASA[[#This Row],['[Effort']]]="","",(NASA[[#This Row],['[Effort']]])*5)</f>
        <v>10</v>
      </c>
      <c r="O13">
        <f>IF(NASA[[#This Row],['[Frustration']]]="","",(NASA[[#This Row],['[Frustration']]])*5)</f>
        <v>10</v>
      </c>
      <c r="P13" s="5">
        <f>IF(NASA[[#This Row],[ID]]="","",SUM(AD13,AJ13,AQ13,AV13,BC13))</f>
        <v>4</v>
      </c>
      <c r="Q13" s="1">
        <f>IF(NASA[[#This Row],[ID]]="","",SUM(AE13,AM13,AT13,BA13,BD13))</f>
        <v>2</v>
      </c>
      <c r="R13" s="1">
        <f>IF(NASA[[#This Row],[ID]]="","",SUM(AF13,AK13,AR13,AX13,BF13))</f>
        <v>0</v>
      </c>
      <c r="S13" s="1">
        <f>IF(NASA[[#This Row],[ID]]="","",SUM(AG13,AN13,AU13,AW13,BE13))</f>
        <v>5</v>
      </c>
      <c r="T13" s="1">
        <f>IF(NASA[[#This Row],[ID]]="","",SUM(AH13,AL13,AP13,AY13,BG13))</f>
        <v>2</v>
      </c>
      <c r="U13" s="1">
        <f>IF(NASA[[#This Row],[ID]]="","",SUM(AI13,AO13,AS13,AZ13,BB13))</f>
        <v>2</v>
      </c>
      <c r="V13" s="5">
        <f>IF(NASA[[#This Row],[ID]]="","",SUM(P13:U13))</f>
        <v>15</v>
      </c>
      <c r="AB13" s="2">
        <f>IF(A13="","",NASA[[#This Row],[ID]])</f>
        <v>2</v>
      </c>
      <c r="AC13" s="2" t="str">
        <f>IF(B13="","",NASA[[#This Row],[Feature ID]])</f>
        <v>UTA 4</v>
      </c>
      <c r="AD13" s="2">
        <f>IF(NASA[[#This Row],[ID]]="","",IF(J13&gt;K13,1,0))</f>
        <v>1</v>
      </c>
      <c r="AE13" s="2">
        <f>IF(NASA[[#This Row],[ID]]="","",IF(J13&gt;K13,0,1))</f>
        <v>0</v>
      </c>
      <c r="AF13" s="2">
        <f>IF(NASA[[#This Row],[ID]]="","",IF(L13&gt;M13,1,0))</f>
        <v>0</v>
      </c>
      <c r="AG13" s="2">
        <f>IF(NASA[[#This Row],[ID]]="","",IF(L13&gt;M13,0,1))</f>
        <v>1</v>
      </c>
      <c r="AH13" s="2">
        <f>IF(NASA[[#This Row],[ID]]="","",IF(N13&gt;O13,1,0))</f>
        <v>0</v>
      </c>
      <c r="AI13" s="2">
        <f>IF(NASA[[#This Row],[ID]]="","",IF(N13&gt;O13,0,1))</f>
        <v>1</v>
      </c>
      <c r="AJ13" s="2">
        <f>IF(NASA[[#This Row],[ID]]="","",IF(J13&gt;L13,1,0))</f>
        <v>1</v>
      </c>
      <c r="AK13" s="2">
        <f>IF(NASA[[#This Row],[ID]]="","",IF(J13&gt;L13,0,1))</f>
        <v>0</v>
      </c>
      <c r="AL13" s="2">
        <f>IF(NASA[[#This Row],[ID]]="","",IF(N13&gt;K13,1,0))</f>
        <v>0</v>
      </c>
      <c r="AM13" s="2">
        <f>IF(NASA[[#This Row],[ID]]="","",IF(N13&gt;K13,0,1))</f>
        <v>1</v>
      </c>
      <c r="AN13" s="2">
        <f>IF(NASA[[#This Row],[ID]]="","",IF(M13&gt;O13,1,0))</f>
        <v>1</v>
      </c>
      <c r="AO13" s="2">
        <f>IF(NASA[[#This Row],[ID]]="","",IF(M13&gt;O13,0,1))</f>
        <v>0</v>
      </c>
      <c r="AP13" s="2">
        <f>IF(NASA[[#This Row],[ID]]="","",IF(N13&gt;J13,1,0))</f>
        <v>0</v>
      </c>
      <c r="AQ13" s="2">
        <f>IF(NASA[[#This Row],[ID]]="","",IF(N13&gt;J13,0,1))</f>
        <v>1</v>
      </c>
      <c r="AR13" s="2">
        <f>IF(NASA[[#This Row],[ID]]="","",IF(L13&gt;O13,1,0))</f>
        <v>0</v>
      </c>
      <c r="AS13" s="2">
        <f>IF(NASA[[#This Row],[ID]]="","",IF(L13&gt;O13,0,1))</f>
        <v>1</v>
      </c>
      <c r="AT13" s="2">
        <f>IF(NASA[[#This Row],[ID]]="","",IF(K13&gt;M13,1,0))</f>
        <v>0</v>
      </c>
      <c r="AU13" s="2">
        <f>IF(NASA[[#This Row],[ID]]="","",IF(K13&gt;M13,0,1))</f>
        <v>1</v>
      </c>
      <c r="AV13" s="2">
        <f>IF(NASA[[#This Row],[ID]]="","",IF(J13&gt;M13,1,0))</f>
        <v>0</v>
      </c>
      <c r="AW13" s="2">
        <f>IF(NASA[[#This Row],[ID]]="","",IF(J13&gt;M13,0,1))</f>
        <v>1</v>
      </c>
      <c r="AX13" s="2">
        <f>IF(NASA[[#This Row],[ID]]="","",IF(L13&gt;N13,1,0))</f>
        <v>0</v>
      </c>
      <c r="AY13" s="2">
        <f>IF(NASA[[#This Row],[ID]]="","",IF(L13&gt;N13,0,1))</f>
        <v>1</v>
      </c>
      <c r="AZ13" s="2">
        <f>IF(NASA[[#This Row],[ID]]="","",IF(O13&gt;K13,1,0))</f>
        <v>0</v>
      </c>
      <c r="BA13" s="2">
        <f>IF(NASA[[#This Row],[ID]]="","",IF(O13&gt;K13,0,1))</f>
        <v>1</v>
      </c>
      <c r="BB13" s="2">
        <f>IF(NASA[[#This Row],[ID]]="","",IF(O13&gt;J13,1,0))</f>
        <v>0</v>
      </c>
      <c r="BC13" s="2">
        <f>IF(NASA[[#This Row],[ID]]="","",IF(O13&gt;J13,0,1))</f>
        <v>1</v>
      </c>
      <c r="BD13" s="2">
        <f>IF(NASA[[#This Row],[ID]]="","",IF(K13&gt;M13,1,0))</f>
        <v>0</v>
      </c>
      <c r="BE13" s="2">
        <f>IF(NASA[[#This Row],[ID]]="","",IF(K13&gt;M13,0,1))</f>
        <v>1</v>
      </c>
      <c r="BF13" s="2">
        <f>IF(NASA[[#This Row],[ID]]="","",IF(L13&gt;N13,1,0))</f>
        <v>0</v>
      </c>
      <c r="BG13" s="2">
        <f>IF(NASA[[#This Row],[ID]]="","",IF(L13&gt;N13,0,1))</f>
        <v>1</v>
      </c>
    </row>
    <row r="14" spans="1:59" x14ac:dyDescent="0.25">
      <c r="A14" s="31">
        <v>3</v>
      </c>
      <c r="B14" s="32" t="s">
        <v>74</v>
      </c>
      <c r="C14" s="32">
        <v>17</v>
      </c>
      <c r="D14" s="32">
        <v>5</v>
      </c>
      <c r="E14" s="32">
        <v>10</v>
      </c>
      <c r="F14" s="4">
        <v>15</v>
      </c>
      <c r="G14" s="33">
        <f>IF(NASA[[#This Row],['[Performance']]]="","",20-NASA[[#This Row],['[Performance']]]+1)</f>
        <v>6</v>
      </c>
      <c r="H14" s="32">
        <v>15</v>
      </c>
      <c r="I14" s="35">
        <v>8</v>
      </c>
      <c r="J14" s="30">
        <f>IF(NASA[[#This Row],['[Mental Demand']]]="","",(NASA[[#This Row],['[Mental Demand']]])*5)</f>
        <v>85</v>
      </c>
      <c r="K14">
        <f>IF(NASA[[#This Row],['[Physical Demand']]]="","",(NASA[[#This Row],['[Physical Demand']]])*5)</f>
        <v>25</v>
      </c>
      <c r="L14">
        <f>IF(NASA[[#This Row],['[Temporal Demand']]]="","",(NASA[[#This Row],['[Temporal Demand']]])*5)</f>
        <v>50</v>
      </c>
      <c r="M14">
        <f>IF(NASA[[#This Row],[Performance*]]="","",(NASA[[#This Row],[Performance*]])*5)</f>
        <v>30</v>
      </c>
      <c r="N14">
        <f>IF(NASA[[#This Row],['[Effort']]]="","",(NASA[[#This Row],['[Effort']]])*5)</f>
        <v>75</v>
      </c>
      <c r="O14">
        <f>IF(NASA[[#This Row],['[Frustration']]]="","",(NASA[[#This Row],['[Frustration']]])*5)</f>
        <v>40</v>
      </c>
      <c r="P14" s="5">
        <f>IF(NASA[[#This Row],[ID]]="","",SUM(AD14,AJ14,AQ14,AV14,BC14))</f>
        <v>5</v>
      </c>
      <c r="Q14" s="1">
        <f>IF(NASA[[#This Row],[ID]]="","",SUM(AE14,AM14,AT14,BA14,BD14))</f>
        <v>0</v>
      </c>
      <c r="R14" s="1">
        <f>IF(NASA[[#This Row],[ID]]="","",SUM(AF14,AK14,AR14,AX14,BF14))</f>
        <v>2</v>
      </c>
      <c r="S14" s="1">
        <f>IF(NASA[[#This Row],[ID]]="","",SUM(AG14,AN14,AU14,AW14,BE14))</f>
        <v>2</v>
      </c>
      <c r="T14" s="1">
        <f>IF(NASA[[#This Row],[ID]]="","",SUM(AH14,AL14,AP14,AY14,BG14))</f>
        <v>4</v>
      </c>
      <c r="U14" s="1">
        <f>IF(NASA[[#This Row],[ID]]="","",SUM(AI14,AO14,AS14,AZ14,BB14))</f>
        <v>2</v>
      </c>
      <c r="V14" s="5">
        <f>IF(NASA[[#This Row],[ID]]="","",SUM(P14:U14))</f>
        <v>15</v>
      </c>
      <c r="AB14" s="2">
        <f>IF(A14="","",NASA[[#This Row],[ID]])</f>
        <v>3</v>
      </c>
      <c r="AC14" s="2" t="str">
        <f>IF(B14="","",NASA[[#This Row],[Feature ID]])</f>
        <v>UTA 4</v>
      </c>
      <c r="AD14" s="2">
        <f>IF(NASA[[#This Row],[ID]]="","",IF(J14&gt;K14,1,0))</f>
        <v>1</v>
      </c>
      <c r="AE14" s="2">
        <f>IF(NASA[[#This Row],[ID]]="","",IF(J14&gt;K14,0,1))</f>
        <v>0</v>
      </c>
      <c r="AF14" s="2">
        <f>IF(NASA[[#This Row],[ID]]="","",IF(L14&gt;M14,1,0))</f>
        <v>1</v>
      </c>
      <c r="AG14" s="2">
        <f>IF(NASA[[#This Row],[ID]]="","",IF(L14&gt;M14,0,1))</f>
        <v>0</v>
      </c>
      <c r="AH14" s="2">
        <f>IF(NASA[[#This Row],[ID]]="","",IF(N14&gt;O14,1,0))</f>
        <v>1</v>
      </c>
      <c r="AI14" s="2">
        <f>IF(NASA[[#This Row],[ID]]="","",IF(N14&gt;O14,0,1))</f>
        <v>0</v>
      </c>
      <c r="AJ14" s="2">
        <f>IF(NASA[[#This Row],[ID]]="","",IF(J14&gt;L14,1,0))</f>
        <v>1</v>
      </c>
      <c r="AK14" s="2">
        <f>IF(NASA[[#This Row],[ID]]="","",IF(J14&gt;L14,0,1))</f>
        <v>0</v>
      </c>
      <c r="AL14" s="2">
        <f>IF(NASA[[#This Row],[ID]]="","",IF(N14&gt;K14,1,0))</f>
        <v>1</v>
      </c>
      <c r="AM14" s="2">
        <f>IF(NASA[[#This Row],[ID]]="","",IF(N14&gt;K14,0,1))</f>
        <v>0</v>
      </c>
      <c r="AN14" s="2">
        <f>IF(NASA[[#This Row],[ID]]="","",IF(M14&gt;O14,1,0))</f>
        <v>0</v>
      </c>
      <c r="AO14" s="2">
        <f>IF(NASA[[#This Row],[ID]]="","",IF(M14&gt;O14,0,1))</f>
        <v>1</v>
      </c>
      <c r="AP14" s="2">
        <f>IF(NASA[[#This Row],[ID]]="","",IF(N14&gt;J14,1,0))</f>
        <v>0</v>
      </c>
      <c r="AQ14" s="2">
        <f>IF(NASA[[#This Row],[ID]]="","",IF(N14&gt;J14,0,1))</f>
        <v>1</v>
      </c>
      <c r="AR14" s="2">
        <f>IF(NASA[[#This Row],[ID]]="","",IF(L14&gt;O14,1,0))</f>
        <v>1</v>
      </c>
      <c r="AS14" s="2">
        <f>IF(NASA[[#This Row],[ID]]="","",IF(L14&gt;O14,0,1))</f>
        <v>0</v>
      </c>
      <c r="AT14" s="2">
        <f>IF(NASA[[#This Row],[ID]]="","",IF(K14&gt;M14,1,0))</f>
        <v>0</v>
      </c>
      <c r="AU14" s="2">
        <f>IF(NASA[[#This Row],[ID]]="","",IF(K14&gt;M14,0,1))</f>
        <v>1</v>
      </c>
      <c r="AV14" s="2">
        <f>IF(NASA[[#This Row],[ID]]="","",IF(J14&gt;M14,1,0))</f>
        <v>1</v>
      </c>
      <c r="AW14" s="2">
        <f>IF(NASA[[#This Row],[ID]]="","",IF(J14&gt;M14,0,1))</f>
        <v>0</v>
      </c>
      <c r="AX14" s="2">
        <f>IF(NASA[[#This Row],[ID]]="","",IF(L14&gt;N14,1,0))</f>
        <v>0</v>
      </c>
      <c r="AY14" s="2">
        <f>IF(NASA[[#This Row],[ID]]="","",IF(L14&gt;N14,0,1))</f>
        <v>1</v>
      </c>
      <c r="AZ14" s="2">
        <f>IF(NASA[[#This Row],[ID]]="","",IF(O14&gt;K14,1,0))</f>
        <v>1</v>
      </c>
      <c r="BA14" s="2">
        <f>IF(NASA[[#This Row],[ID]]="","",IF(O14&gt;K14,0,1))</f>
        <v>0</v>
      </c>
      <c r="BB14" s="2">
        <f>IF(NASA[[#This Row],[ID]]="","",IF(O14&gt;J14,1,0))</f>
        <v>0</v>
      </c>
      <c r="BC14" s="2">
        <f>IF(NASA[[#This Row],[ID]]="","",IF(O14&gt;J14,0,1))</f>
        <v>1</v>
      </c>
      <c r="BD14" s="2">
        <f>IF(NASA[[#This Row],[ID]]="","",IF(K14&gt;M14,1,0))</f>
        <v>0</v>
      </c>
      <c r="BE14" s="2">
        <f>IF(NASA[[#This Row],[ID]]="","",IF(K14&gt;M14,0,1))</f>
        <v>1</v>
      </c>
      <c r="BF14" s="2">
        <f>IF(NASA[[#This Row],[ID]]="","",IF(L14&gt;N14,1,0))</f>
        <v>0</v>
      </c>
      <c r="BG14" s="2">
        <f>IF(NASA[[#This Row],[ID]]="","",IF(L14&gt;N14,0,1))</f>
        <v>1</v>
      </c>
    </row>
    <row r="15" spans="1:59" x14ac:dyDescent="0.25">
      <c r="A15" s="31">
        <v>4</v>
      </c>
      <c r="B15" s="32" t="s">
        <v>74</v>
      </c>
      <c r="C15" s="32">
        <v>4</v>
      </c>
      <c r="D15" s="32">
        <v>1</v>
      </c>
      <c r="E15" s="32">
        <v>1</v>
      </c>
      <c r="F15" s="4">
        <v>19</v>
      </c>
      <c r="G15" s="33">
        <f>IF(NASA[[#This Row],['[Performance']]]="","",20-NASA[[#This Row],['[Performance']]]+1)</f>
        <v>2</v>
      </c>
      <c r="H15" s="32">
        <v>2</v>
      </c>
      <c r="I15" s="35">
        <v>2</v>
      </c>
      <c r="J15" s="30">
        <f>IF(NASA[[#This Row],['[Mental Demand']]]="","",(NASA[[#This Row],['[Mental Demand']]])*5)</f>
        <v>20</v>
      </c>
      <c r="K15">
        <f>IF(NASA[[#This Row],['[Physical Demand']]]="","",(NASA[[#This Row],['[Physical Demand']]])*5)</f>
        <v>5</v>
      </c>
      <c r="L15">
        <f>IF(NASA[[#This Row],['[Temporal Demand']]]="","",(NASA[[#This Row],['[Temporal Demand']]])*5)</f>
        <v>5</v>
      </c>
      <c r="M15">
        <f>IF(NASA[[#This Row],[Performance*]]="","",(NASA[[#This Row],[Performance*]])*5)</f>
        <v>10</v>
      </c>
      <c r="N15">
        <f>IF(NASA[[#This Row],['[Effort']]]="","",(NASA[[#This Row],['[Effort']]])*5)</f>
        <v>10</v>
      </c>
      <c r="O15">
        <f>IF(NASA[[#This Row],['[Frustration']]]="","",(NASA[[#This Row],['[Frustration']]])*5)</f>
        <v>10</v>
      </c>
      <c r="P15" s="5">
        <f>IF(NASA[[#This Row],[ID]]="","",SUM(AD15,AJ15,AQ15,AV15,BC15))</f>
        <v>5</v>
      </c>
      <c r="Q15" s="1">
        <f>IF(NASA[[#This Row],[ID]]="","",SUM(AE15,AM15,AT15,BA15,BD15))</f>
        <v>0</v>
      </c>
      <c r="R15" s="1">
        <f>IF(NASA[[#This Row],[ID]]="","",SUM(AF15,AK15,AR15,AX15,BF15))</f>
        <v>0</v>
      </c>
      <c r="S15" s="1">
        <f>IF(NASA[[#This Row],[ID]]="","",SUM(AG15,AN15,AU15,AW15,BE15))</f>
        <v>3</v>
      </c>
      <c r="T15" s="1">
        <f>IF(NASA[[#This Row],[ID]]="","",SUM(AH15,AL15,AP15,AY15,BG15))</f>
        <v>3</v>
      </c>
      <c r="U15" s="1">
        <f>IF(NASA[[#This Row],[ID]]="","",SUM(AI15,AO15,AS15,AZ15,BB15))</f>
        <v>4</v>
      </c>
      <c r="V15" s="5">
        <f>IF(NASA[[#This Row],[ID]]="","",SUM(P15:U15))</f>
        <v>15</v>
      </c>
      <c r="AB15" s="2">
        <f>IF(A15="","",NASA[[#This Row],[ID]])</f>
        <v>4</v>
      </c>
      <c r="AC15" s="2" t="str">
        <f>IF(B15="","",NASA[[#This Row],[Feature ID]])</f>
        <v>UTA 4</v>
      </c>
      <c r="AD15" s="2">
        <f>IF(NASA[[#This Row],[ID]]="","",IF(J15&gt;K15,1,0))</f>
        <v>1</v>
      </c>
      <c r="AE15" s="2">
        <f>IF(NASA[[#This Row],[ID]]="","",IF(J15&gt;K15,0,1))</f>
        <v>0</v>
      </c>
      <c r="AF15" s="2">
        <f>IF(NASA[[#This Row],[ID]]="","",IF(L15&gt;M15,1,0))</f>
        <v>0</v>
      </c>
      <c r="AG15" s="2">
        <f>IF(NASA[[#This Row],[ID]]="","",IF(L15&gt;M15,0,1))</f>
        <v>1</v>
      </c>
      <c r="AH15" s="2">
        <f>IF(NASA[[#This Row],[ID]]="","",IF(N15&gt;O15,1,0))</f>
        <v>0</v>
      </c>
      <c r="AI15" s="2">
        <f>IF(NASA[[#This Row],[ID]]="","",IF(N15&gt;O15,0,1))</f>
        <v>1</v>
      </c>
      <c r="AJ15" s="2">
        <f>IF(NASA[[#This Row],[ID]]="","",IF(J15&gt;L15,1,0))</f>
        <v>1</v>
      </c>
      <c r="AK15" s="2">
        <f>IF(NASA[[#This Row],[ID]]="","",IF(J15&gt;L15,0,1))</f>
        <v>0</v>
      </c>
      <c r="AL15" s="2">
        <f>IF(NASA[[#This Row],[ID]]="","",IF(N15&gt;K15,1,0))</f>
        <v>1</v>
      </c>
      <c r="AM15" s="2">
        <f>IF(NASA[[#This Row],[ID]]="","",IF(N15&gt;K15,0,1))</f>
        <v>0</v>
      </c>
      <c r="AN15" s="2">
        <f>IF(NASA[[#This Row],[ID]]="","",IF(M15&gt;O15,1,0))</f>
        <v>0</v>
      </c>
      <c r="AO15" s="2">
        <f>IF(NASA[[#This Row],[ID]]="","",IF(M15&gt;O15,0,1))</f>
        <v>1</v>
      </c>
      <c r="AP15" s="2">
        <f>IF(NASA[[#This Row],[ID]]="","",IF(N15&gt;J15,1,0))</f>
        <v>0</v>
      </c>
      <c r="AQ15" s="2">
        <f>IF(NASA[[#This Row],[ID]]="","",IF(N15&gt;J15,0,1))</f>
        <v>1</v>
      </c>
      <c r="AR15" s="2">
        <f>IF(NASA[[#This Row],[ID]]="","",IF(L15&gt;O15,1,0))</f>
        <v>0</v>
      </c>
      <c r="AS15" s="2">
        <f>IF(NASA[[#This Row],[ID]]="","",IF(L15&gt;O15,0,1))</f>
        <v>1</v>
      </c>
      <c r="AT15" s="2">
        <f>IF(NASA[[#This Row],[ID]]="","",IF(K15&gt;M15,1,0))</f>
        <v>0</v>
      </c>
      <c r="AU15" s="2">
        <f>IF(NASA[[#This Row],[ID]]="","",IF(K15&gt;M15,0,1))</f>
        <v>1</v>
      </c>
      <c r="AV15" s="2">
        <f>IF(NASA[[#This Row],[ID]]="","",IF(J15&gt;M15,1,0))</f>
        <v>1</v>
      </c>
      <c r="AW15" s="2">
        <f>IF(NASA[[#This Row],[ID]]="","",IF(J15&gt;M15,0,1))</f>
        <v>0</v>
      </c>
      <c r="AX15" s="2">
        <f>IF(NASA[[#This Row],[ID]]="","",IF(L15&gt;N15,1,0))</f>
        <v>0</v>
      </c>
      <c r="AY15" s="2">
        <f>IF(NASA[[#This Row],[ID]]="","",IF(L15&gt;N15,0,1))</f>
        <v>1</v>
      </c>
      <c r="AZ15" s="2">
        <f>IF(NASA[[#This Row],[ID]]="","",IF(O15&gt;K15,1,0))</f>
        <v>1</v>
      </c>
      <c r="BA15" s="2">
        <f>IF(NASA[[#This Row],[ID]]="","",IF(O15&gt;K15,0,1))</f>
        <v>0</v>
      </c>
      <c r="BB15" s="2">
        <f>IF(NASA[[#This Row],[ID]]="","",IF(O15&gt;J15,1,0))</f>
        <v>0</v>
      </c>
      <c r="BC15" s="2">
        <f>IF(NASA[[#This Row],[ID]]="","",IF(O15&gt;J15,0,1))</f>
        <v>1</v>
      </c>
      <c r="BD15" s="2">
        <f>IF(NASA[[#This Row],[ID]]="","",IF(K15&gt;M15,1,0))</f>
        <v>0</v>
      </c>
      <c r="BE15" s="2">
        <f>IF(NASA[[#This Row],[ID]]="","",IF(K15&gt;M15,0,1))</f>
        <v>1</v>
      </c>
      <c r="BF15" s="2">
        <f>IF(NASA[[#This Row],[ID]]="","",IF(L15&gt;N15,1,0))</f>
        <v>0</v>
      </c>
      <c r="BG15" s="2">
        <f>IF(NASA[[#This Row],[ID]]="","",IF(L15&gt;N15,0,1))</f>
        <v>1</v>
      </c>
    </row>
    <row r="16" spans="1:59" x14ac:dyDescent="0.25">
      <c r="A16" s="31">
        <v>5</v>
      </c>
      <c r="B16" s="32" t="s">
        <v>74</v>
      </c>
      <c r="C16" s="32">
        <v>2</v>
      </c>
      <c r="D16" s="32">
        <v>2</v>
      </c>
      <c r="E16" s="32">
        <v>3</v>
      </c>
      <c r="F16" s="4">
        <v>14</v>
      </c>
      <c r="G16" s="33">
        <f>IF(NASA[[#This Row],['[Performance']]]="","",20-NASA[[#This Row],['[Performance']]]+1)</f>
        <v>7</v>
      </c>
      <c r="H16" s="32">
        <v>4</v>
      </c>
      <c r="I16" s="35">
        <v>2</v>
      </c>
      <c r="J16" s="30">
        <f>IF(NASA[[#This Row],['[Mental Demand']]]="","",(NASA[[#This Row],['[Mental Demand']]])*5)</f>
        <v>10</v>
      </c>
      <c r="K16">
        <f>IF(NASA[[#This Row],['[Physical Demand']]]="","",(NASA[[#This Row],['[Physical Demand']]])*5)</f>
        <v>10</v>
      </c>
      <c r="L16">
        <f>IF(NASA[[#This Row],['[Temporal Demand']]]="","",(NASA[[#This Row],['[Temporal Demand']]])*5)</f>
        <v>15</v>
      </c>
      <c r="M16">
        <f>IF(NASA[[#This Row],[Performance*]]="","",(NASA[[#This Row],[Performance*]])*5)</f>
        <v>35</v>
      </c>
      <c r="N16">
        <f>IF(NASA[[#This Row],['[Effort']]]="","",(NASA[[#This Row],['[Effort']]])*5)</f>
        <v>20</v>
      </c>
      <c r="O16">
        <f>IF(NASA[[#This Row],['[Frustration']]]="","",(NASA[[#This Row],['[Frustration']]])*5)</f>
        <v>10</v>
      </c>
      <c r="P16" s="5">
        <f>IF(NASA[[#This Row],[ID]]="","",SUM(AD16,AJ16,AQ16,AV16,BC16))</f>
        <v>1</v>
      </c>
      <c r="Q16" s="1">
        <f>IF(NASA[[#This Row],[ID]]="","",SUM(AE16,AM16,AT16,BA16,BD16))</f>
        <v>2</v>
      </c>
      <c r="R16" s="1">
        <f>IF(NASA[[#This Row],[ID]]="","",SUM(AF16,AK16,AR16,AX16,BF16))</f>
        <v>2</v>
      </c>
      <c r="S16" s="1">
        <f>IF(NASA[[#This Row],[ID]]="","",SUM(AG16,AN16,AU16,AW16,BE16))</f>
        <v>5</v>
      </c>
      <c r="T16" s="1">
        <f>IF(NASA[[#This Row],[ID]]="","",SUM(AH16,AL16,AP16,AY16,BG16))</f>
        <v>5</v>
      </c>
      <c r="U16" s="1">
        <f>IF(NASA[[#This Row],[ID]]="","",SUM(AI16,AO16,AS16,AZ16,BB16))</f>
        <v>0</v>
      </c>
      <c r="V16" s="5">
        <f>IF(NASA[[#This Row],[ID]]="","",SUM(P16:U16))</f>
        <v>15</v>
      </c>
      <c r="AB16" s="2">
        <f>IF(A16="","",NASA[[#This Row],[ID]])</f>
        <v>5</v>
      </c>
      <c r="AC16" s="2" t="str">
        <f>IF(B16="","",NASA[[#This Row],[Feature ID]])</f>
        <v>UTA 4</v>
      </c>
      <c r="AD16" s="2">
        <f>IF(NASA[[#This Row],[ID]]="","",IF(J16&gt;K16,1,0))</f>
        <v>0</v>
      </c>
      <c r="AE16" s="2">
        <f>IF(NASA[[#This Row],[ID]]="","",IF(J16&gt;K16,0,1))</f>
        <v>1</v>
      </c>
      <c r="AF16" s="2">
        <f>IF(NASA[[#This Row],[ID]]="","",IF(L16&gt;M16,1,0))</f>
        <v>0</v>
      </c>
      <c r="AG16" s="2">
        <f>IF(NASA[[#This Row],[ID]]="","",IF(L16&gt;M16,0,1))</f>
        <v>1</v>
      </c>
      <c r="AH16" s="2">
        <f>IF(NASA[[#This Row],[ID]]="","",IF(N16&gt;O16,1,0))</f>
        <v>1</v>
      </c>
      <c r="AI16" s="2">
        <f>IF(NASA[[#This Row],[ID]]="","",IF(N16&gt;O16,0,1))</f>
        <v>0</v>
      </c>
      <c r="AJ16" s="2">
        <f>IF(NASA[[#This Row],[ID]]="","",IF(J16&gt;L16,1,0))</f>
        <v>0</v>
      </c>
      <c r="AK16" s="2">
        <f>IF(NASA[[#This Row],[ID]]="","",IF(J16&gt;L16,0,1))</f>
        <v>1</v>
      </c>
      <c r="AL16" s="2">
        <f>IF(NASA[[#This Row],[ID]]="","",IF(N16&gt;K16,1,0))</f>
        <v>1</v>
      </c>
      <c r="AM16" s="2">
        <f>IF(NASA[[#This Row],[ID]]="","",IF(N16&gt;K16,0,1))</f>
        <v>0</v>
      </c>
      <c r="AN16" s="2">
        <f>IF(NASA[[#This Row],[ID]]="","",IF(M16&gt;O16,1,0))</f>
        <v>1</v>
      </c>
      <c r="AO16" s="2">
        <f>IF(NASA[[#This Row],[ID]]="","",IF(M16&gt;O16,0,1))</f>
        <v>0</v>
      </c>
      <c r="AP16" s="2">
        <f>IF(NASA[[#This Row],[ID]]="","",IF(N16&gt;J16,1,0))</f>
        <v>1</v>
      </c>
      <c r="AQ16" s="2">
        <f>IF(NASA[[#This Row],[ID]]="","",IF(N16&gt;J16,0,1))</f>
        <v>0</v>
      </c>
      <c r="AR16" s="2">
        <f>IF(NASA[[#This Row],[ID]]="","",IF(L16&gt;O16,1,0))</f>
        <v>1</v>
      </c>
      <c r="AS16" s="2">
        <f>IF(NASA[[#This Row],[ID]]="","",IF(L16&gt;O16,0,1))</f>
        <v>0</v>
      </c>
      <c r="AT16" s="2">
        <f>IF(NASA[[#This Row],[ID]]="","",IF(K16&gt;M16,1,0))</f>
        <v>0</v>
      </c>
      <c r="AU16" s="2">
        <f>IF(NASA[[#This Row],[ID]]="","",IF(K16&gt;M16,0,1))</f>
        <v>1</v>
      </c>
      <c r="AV16" s="2">
        <f>IF(NASA[[#This Row],[ID]]="","",IF(J16&gt;M16,1,0))</f>
        <v>0</v>
      </c>
      <c r="AW16" s="2">
        <f>IF(NASA[[#This Row],[ID]]="","",IF(J16&gt;M16,0,1))</f>
        <v>1</v>
      </c>
      <c r="AX16" s="2">
        <f>IF(NASA[[#This Row],[ID]]="","",IF(L16&gt;N16,1,0))</f>
        <v>0</v>
      </c>
      <c r="AY16" s="2">
        <f>IF(NASA[[#This Row],[ID]]="","",IF(L16&gt;N16,0,1))</f>
        <v>1</v>
      </c>
      <c r="AZ16" s="2">
        <f>IF(NASA[[#This Row],[ID]]="","",IF(O16&gt;K16,1,0))</f>
        <v>0</v>
      </c>
      <c r="BA16" s="2">
        <f>IF(NASA[[#This Row],[ID]]="","",IF(O16&gt;K16,0,1))</f>
        <v>1</v>
      </c>
      <c r="BB16" s="2">
        <f>IF(NASA[[#This Row],[ID]]="","",IF(O16&gt;J16,1,0))</f>
        <v>0</v>
      </c>
      <c r="BC16" s="2">
        <f>IF(NASA[[#This Row],[ID]]="","",IF(O16&gt;J16,0,1))</f>
        <v>1</v>
      </c>
      <c r="BD16" s="2">
        <f>IF(NASA[[#This Row],[ID]]="","",IF(K16&gt;M16,1,0))</f>
        <v>0</v>
      </c>
      <c r="BE16" s="2">
        <f>IF(NASA[[#This Row],[ID]]="","",IF(K16&gt;M16,0,1))</f>
        <v>1</v>
      </c>
      <c r="BF16" s="2">
        <f>IF(NASA[[#This Row],[ID]]="","",IF(L16&gt;N16,1,0))</f>
        <v>0</v>
      </c>
      <c r="BG16" s="2">
        <f>IF(NASA[[#This Row],[ID]]="","",IF(L16&gt;N16,0,1))</f>
        <v>1</v>
      </c>
    </row>
    <row r="17" spans="1:59" x14ac:dyDescent="0.25">
      <c r="A17" s="31">
        <v>6</v>
      </c>
      <c r="B17" s="32" t="s">
        <v>74</v>
      </c>
      <c r="C17" s="32">
        <v>4</v>
      </c>
      <c r="D17" s="32">
        <v>2</v>
      </c>
      <c r="E17" s="32">
        <v>6</v>
      </c>
      <c r="F17" s="4">
        <v>19</v>
      </c>
      <c r="G17" s="33">
        <f>IF(NASA[[#This Row],['[Performance']]]="","",20-NASA[[#This Row],['[Performance']]]+1)</f>
        <v>2</v>
      </c>
      <c r="H17" s="32">
        <v>4</v>
      </c>
      <c r="I17" s="35">
        <v>1</v>
      </c>
      <c r="J17" s="30">
        <f>IF(NASA[[#This Row],['[Mental Demand']]]="","",(NASA[[#This Row],['[Mental Demand']]])*5)</f>
        <v>20</v>
      </c>
      <c r="K17">
        <f>IF(NASA[[#This Row],['[Physical Demand']]]="","",(NASA[[#This Row],['[Physical Demand']]])*5)</f>
        <v>10</v>
      </c>
      <c r="L17">
        <f>IF(NASA[[#This Row],['[Temporal Demand']]]="","",(NASA[[#This Row],['[Temporal Demand']]])*5)</f>
        <v>30</v>
      </c>
      <c r="M17">
        <f>IF(NASA[[#This Row],[Performance*]]="","",(NASA[[#This Row],[Performance*]])*5)</f>
        <v>10</v>
      </c>
      <c r="N17">
        <f>IF(NASA[[#This Row],['[Effort']]]="","",(NASA[[#This Row],['[Effort']]])*5)</f>
        <v>20</v>
      </c>
      <c r="O17">
        <f>IF(NASA[[#This Row],['[Frustration']]]="","",(NASA[[#This Row],['[Frustration']]])*5)</f>
        <v>5</v>
      </c>
      <c r="P17" s="5">
        <f>IF(NASA[[#This Row],[ID]]="","",SUM(AD17,AJ17,AQ17,AV17,BC17))</f>
        <v>4</v>
      </c>
      <c r="Q17" s="1">
        <f>IF(NASA[[#This Row],[ID]]="","",SUM(AE17,AM17,AT17,BA17,BD17))</f>
        <v>1</v>
      </c>
      <c r="R17" s="1">
        <f>IF(NASA[[#This Row],[ID]]="","",SUM(AF17,AK17,AR17,AX17,BF17))</f>
        <v>5</v>
      </c>
      <c r="S17" s="1">
        <f>IF(NASA[[#This Row],[ID]]="","",SUM(AG17,AN17,AU17,AW17,BE17))</f>
        <v>3</v>
      </c>
      <c r="T17" s="1">
        <f>IF(NASA[[#This Row],[ID]]="","",SUM(AH17,AL17,AP17,AY17,BG17))</f>
        <v>2</v>
      </c>
      <c r="U17" s="1">
        <f>IF(NASA[[#This Row],[ID]]="","",SUM(AI17,AO17,AS17,AZ17,BB17))</f>
        <v>0</v>
      </c>
      <c r="V17" s="5">
        <f>IF(NASA[[#This Row],[ID]]="","",SUM(P17:U17))</f>
        <v>15</v>
      </c>
      <c r="AB17" s="2">
        <f>IF(A17="","",NASA[[#This Row],[ID]])</f>
        <v>6</v>
      </c>
      <c r="AC17" s="2" t="str">
        <f>IF(B17="","",NASA[[#This Row],[Feature ID]])</f>
        <v>UTA 4</v>
      </c>
      <c r="AD17" s="2">
        <f>IF(NASA[[#This Row],[ID]]="","",IF(J17&gt;K17,1,0))</f>
        <v>1</v>
      </c>
      <c r="AE17" s="2">
        <f>IF(NASA[[#This Row],[ID]]="","",IF(J17&gt;K17,0,1))</f>
        <v>0</v>
      </c>
      <c r="AF17" s="2">
        <f>IF(NASA[[#This Row],[ID]]="","",IF(L17&gt;M17,1,0))</f>
        <v>1</v>
      </c>
      <c r="AG17" s="2">
        <f>IF(NASA[[#This Row],[ID]]="","",IF(L17&gt;M17,0,1))</f>
        <v>0</v>
      </c>
      <c r="AH17" s="2">
        <f>IF(NASA[[#This Row],[ID]]="","",IF(N17&gt;O17,1,0))</f>
        <v>1</v>
      </c>
      <c r="AI17" s="2">
        <f>IF(NASA[[#This Row],[ID]]="","",IF(N17&gt;O17,0,1))</f>
        <v>0</v>
      </c>
      <c r="AJ17" s="2">
        <f>IF(NASA[[#This Row],[ID]]="","",IF(J17&gt;L17,1,0))</f>
        <v>0</v>
      </c>
      <c r="AK17" s="2">
        <f>IF(NASA[[#This Row],[ID]]="","",IF(J17&gt;L17,0,1))</f>
        <v>1</v>
      </c>
      <c r="AL17" s="2">
        <f>IF(NASA[[#This Row],[ID]]="","",IF(N17&gt;K17,1,0))</f>
        <v>1</v>
      </c>
      <c r="AM17" s="2">
        <f>IF(NASA[[#This Row],[ID]]="","",IF(N17&gt;K17,0,1))</f>
        <v>0</v>
      </c>
      <c r="AN17" s="2">
        <f>IF(NASA[[#This Row],[ID]]="","",IF(M17&gt;O17,1,0))</f>
        <v>1</v>
      </c>
      <c r="AO17" s="2">
        <f>IF(NASA[[#This Row],[ID]]="","",IF(M17&gt;O17,0,1))</f>
        <v>0</v>
      </c>
      <c r="AP17" s="2">
        <f>IF(NASA[[#This Row],[ID]]="","",IF(N17&gt;J17,1,0))</f>
        <v>0</v>
      </c>
      <c r="AQ17" s="2">
        <f>IF(NASA[[#This Row],[ID]]="","",IF(N17&gt;J17,0,1))</f>
        <v>1</v>
      </c>
      <c r="AR17" s="2">
        <f>IF(NASA[[#This Row],[ID]]="","",IF(L17&gt;O17,1,0))</f>
        <v>1</v>
      </c>
      <c r="AS17" s="2">
        <f>IF(NASA[[#This Row],[ID]]="","",IF(L17&gt;O17,0,1))</f>
        <v>0</v>
      </c>
      <c r="AT17" s="2">
        <f>IF(NASA[[#This Row],[ID]]="","",IF(K17&gt;M17,1,0))</f>
        <v>0</v>
      </c>
      <c r="AU17" s="2">
        <f>IF(NASA[[#This Row],[ID]]="","",IF(K17&gt;M17,0,1))</f>
        <v>1</v>
      </c>
      <c r="AV17" s="2">
        <f>IF(NASA[[#This Row],[ID]]="","",IF(J17&gt;M17,1,0))</f>
        <v>1</v>
      </c>
      <c r="AW17" s="2">
        <f>IF(NASA[[#This Row],[ID]]="","",IF(J17&gt;M17,0,1))</f>
        <v>0</v>
      </c>
      <c r="AX17" s="2">
        <f>IF(NASA[[#This Row],[ID]]="","",IF(L17&gt;N17,1,0))</f>
        <v>1</v>
      </c>
      <c r="AY17" s="2">
        <f>IF(NASA[[#This Row],[ID]]="","",IF(L17&gt;N17,0,1))</f>
        <v>0</v>
      </c>
      <c r="AZ17" s="2">
        <f>IF(NASA[[#This Row],[ID]]="","",IF(O17&gt;K17,1,0))</f>
        <v>0</v>
      </c>
      <c r="BA17" s="2">
        <f>IF(NASA[[#This Row],[ID]]="","",IF(O17&gt;K17,0,1))</f>
        <v>1</v>
      </c>
      <c r="BB17" s="2">
        <f>IF(NASA[[#This Row],[ID]]="","",IF(O17&gt;J17,1,0))</f>
        <v>0</v>
      </c>
      <c r="BC17" s="2">
        <f>IF(NASA[[#This Row],[ID]]="","",IF(O17&gt;J17,0,1))</f>
        <v>1</v>
      </c>
      <c r="BD17" s="2">
        <f>IF(NASA[[#This Row],[ID]]="","",IF(K17&gt;M17,1,0))</f>
        <v>0</v>
      </c>
      <c r="BE17" s="2">
        <f>IF(NASA[[#This Row],[ID]]="","",IF(K17&gt;M17,0,1))</f>
        <v>1</v>
      </c>
      <c r="BF17" s="2">
        <f>IF(NASA[[#This Row],[ID]]="","",IF(L17&gt;N17,1,0))</f>
        <v>1</v>
      </c>
      <c r="BG17" s="2">
        <f>IF(NASA[[#This Row],[ID]]="","",IF(L17&gt;N17,0,1))</f>
        <v>0</v>
      </c>
    </row>
    <row r="18" spans="1:59" x14ac:dyDescent="0.25">
      <c r="A18" s="31">
        <v>7</v>
      </c>
      <c r="B18" s="32" t="s">
        <v>74</v>
      </c>
      <c r="C18" s="32">
        <v>3</v>
      </c>
      <c r="D18" s="32">
        <v>3</v>
      </c>
      <c r="E18" s="32">
        <v>14</v>
      </c>
      <c r="F18" s="4">
        <v>14</v>
      </c>
      <c r="G18" s="33">
        <f>IF(NASA[[#This Row],['[Performance']]]="","",20-NASA[[#This Row],['[Performance']]]+1)</f>
        <v>7</v>
      </c>
      <c r="H18" s="32">
        <v>12</v>
      </c>
      <c r="I18" s="35">
        <v>15</v>
      </c>
      <c r="J18" s="30">
        <f>IF(NASA[[#This Row],['[Mental Demand']]]="","",(NASA[[#This Row],['[Mental Demand']]])*5)</f>
        <v>15</v>
      </c>
      <c r="K18">
        <f>IF(NASA[[#This Row],['[Physical Demand']]]="","",(NASA[[#This Row],['[Physical Demand']]])*5)</f>
        <v>15</v>
      </c>
      <c r="L18">
        <f>IF(NASA[[#This Row],['[Temporal Demand']]]="","",(NASA[[#This Row],['[Temporal Demand']]])*5)</f>
        <v>70</v>
      </c>
      <c r="M18">
        <f>IF(NASA[[#This Row],[Performance*]]="","",(NASA[[#This Row],[Performance*]])*5)</f>
        <v>35</v>
      </c>
      <c r="N18">
        <f>IF(NASA[[#This Row],['[Effort']]]="","",(NASA[[#This Row],['[Effort']]])*5)</f>
        <v>60</v>
      </c>
      <c r="O18">
        <f>IF(NASA[[#This Row],['[Frustration']]]="","",(NASA[[#This Row],['[Frustration']]])*5)</f>
        <v>75</v>
      </c>
      <c r="P18" s="5">
        <f>IF(NASA[[#This Row],[ID]]="","",SUM(AD18,AJ18,AQ18,AV18,BC18))</f>
        <v>0</v>
      </c>
      <c r="Q18" s="1">
        <f>IF(NASA[[#This Row],[ID]]="","",SUM(AE18,AM18,AT18,BA18,BD18))</f>
        <v>1</v>
      </c>
      <c r="R18" s="1">
        <f>IF(NASA[[#This Row],[ID]]="","",SUM(AF18,AK18,AR18,AX18,BF18))</f>
        <v>4</v>
      </c>
      <c r="S18" s="1">
        <f>IF(NASA[[#This Row],[ID]]="","",SUM(AG18,AN18,AU18,AW18,BE18))</f>
        <v>3</v>
      </c>
      <c r="T18" s="1">
        <f>IF(NASA[[#This Row],[ID]]="","",SUM(AH18,AL18,AP18,AY18,BG18))</f>
        <v>2</v>
      </c>
      <c r="U18" s="1">
        <f>IF(NASA[[#This Row],[ID]]="","",SUM(AI18,AO18,AS18,AZ18,BB18))</f>
        <v>5</v>
      </c>
      <c r="V18" s="5">
        <f>IF(NASA[[#This Row],[ID]]="","",SUM(P18:U18))</f>
        <v>15</v>
      </c>
      <c r="AB18" s="2">
        <f>IF(A18="","",NASA[[#This Row],[ID]])</f>
        <v>7</v>
      </c>
      <c r="AC18" s="2" t="str">
        <f>IF(B18="","",NASA[[#This Row],[Feature ID]])</f>
        <v>UTA 4</v>
      </c>
      <c r="AD18" s="2">
        <f>IF(NASA[[#This Row],[ID]]="","",IF(J18&gt;K18,1,0))</f>
        <v>0</v>
      </c>
      <c r="AE18" s="2">
        <f>IF(NASA[[#This Row],[ID]]="","",IF(J18&gt;K18,0,1))</f>
        <v>1</v>
      </c>
      <c r="AF18" s="2">
        <f>IF(NASA[[#This Row],[ID]]="","",IF(L18&gt;M18,1,0))</f>
        <v>1</v>
      </c>
      <c r="AG18" s="2">
        <f>IF(NASA[[#This Row],[ID]]="","",IF(L18&gt;M18,0,1))</f>
        <v>0</v>
      </c>
      <c r="AH18" s="2">
        <f>IF(NASA[[#This Row],[ID]]="","",IF(N18&gt;O18,1,0))</f>
        <v>0</v>
      </c>
      <c r="AI18" s="2">
        <f>IF(NASA[[#This Row],[ID]]="","",IF(N18&gt;O18,0,1))</f>
        <v>1</v>
      </c>
      <c r="AJ18" s="2">
        <f>IF(NASA[[#This Row],[ID]]="","",IF(J18&gt;L18,1,0))</f>
        <v>0</v>
      </c>
      <c r="AK18" s="2">
        <f>IF(NASA[[#This Row],[ID]]="","",IF(J18&gt;L18,0,1))</f>
        <v>1</v>
      </c>
      <c r="AL18" s="2">
        <f>IF(NASA[[#This Row],[ID]]="","",IF(N18&gt;K18,1,0))</f>
        <v>1</v>
      </c>
      <c r="AM18" s="2">
        <f>IF(NASA[[#This Row],[ID]]="","",IF(N18&gt;K18,0,1))</f>
        <v>0</v>
      </c>
      <c r="AN18" s="2">
        <f>IF(NASA[[#This Row],[ID]]="","",IF(M18&gt;O18,1,0))</f>
        <v>0</v>
      </c>
      <c r="AO18" s="2">
        <f>IF(NASA[[#This Row],[ID]]="","",IF(M18&gt;O18,0,1))</f>
        <v>1</v>
      </c>
      <c r="AP18" s="2">
        <f>IF(NASA[[#This Row],[ID]]="","",IF(N18&gt;J18,1,0))</f>
        <v>1</v>
      </c>
      <c r="AQ18" s="2">
        <f>IF(NASA[[#This Row],[ID]]="","",IF(N18&gt;J18,0,1))</f>
        <v>0</v>
      </c>
      <c r="AR18" s="2">
        <f>IF(NASA[[#This Row],[ID]]="","",IF(L18&gt;O18,1,0))</f>
        <v>0</v>
      </c>
      <c r="AS18" s="2">
        <f>IF(NASA[[#This Row],[ID]]="","",IF(L18&gt;O18,0,1))</f>
        <v>1</v>
      </c>
      <c r="AT18" s="2">
        <f>IF(NASA[[#This Row],[ID]]="","",IF(K18&gt;M18,1,0))</f>
        <v>0</v>
      </c>
      <c r="AU18" s="2">
        <f>IF(NASA[[#This Row],[ID]]="","",IF(K18&gt;M18,0,1))</f>
        <v>1</v>
      </c>
      <c r="AV18" s="2">
        <f>IF(NASA[[#This Row],[ID]]="","",IF(J18&gt;M18,1,0))</f>
        <v>0</v>
      </c>
      <c r="AW18" s="2">
        <f>IF(NASA[[#This Row],[ID]]="","",IF(J18&gt;M18,0,1))</f>
        <v>1</v>
      </c>
      <c r="AX18" s="2">
        <f>IF(NASA[[#This Row],[ID]]="","",IF(L18&gt;N18,1,0))</f>
        <v>1</v>
      </c>
      <c r="AY18" s="2">
        <f>IF(NASA[[#This Row],[ID]]="","",IF(L18&gt;N18,0,1))</f>
        <v>0</v>
      </c>
      <c r="AZ18" s="2">
        <f>IF(NASA[[#This Row],[ID]]="","",IF(O18&gt;K18,1,0))</f>
        <v>1</v>
      </c>
      <c r="BA18" s="2">
        <f>IF(NASA[[#This Row],[ID]]="","",IF(O18&gt;K18,0,1))</f>
        <v>0</v>
      </c>
      <c r="BB18" s="2">
        <f>IF(NASA[[#This Row],[ID]]="","",IF(O18&gt;J18,1,0))</f>
        <v>1</v>
      </c>
      <c r="BC18" s="2">
        <f>IF(NASA[[#This Row],[ID]]="","",IF(O18&gt;J18,0,1))</f>
        <v>0</v>
      </c>
      <c r="BD18" s="2">
        <f>IF(NASA[[#This Row],[ID]]="","",IF(K18&gt;M18,1,0))</f>
        <v>0</v>
      </c>
      <c r="BE18" s="2">
        <f>IF(NASA[[#This Row],[ID]]="","",IF(K18&gt;M18,0,1))</f>
        <v>1</v>
      </c>
      <c r="BF18" s="2">
        <f>IF(NASA[[#This Row],[ID]]="","",IF(L18&gt;N18,1,0))</f>
        <v>1</v>
      </c>
      <c r="BG18" s="2">
        <f>IF(NASA[[#This Row],[ID]]="","",IF(L18&gt;N18,0,1))</f>
        <v>0</v>
      </c>
    </row>
    <row r="19" spans="1:59" x14ac:dyDescent="0.25">
      <c r="A19" s="31">
        <v>8</v>
      </c>
      <c r="B19" s="32" t="s">
        <v>74</v>
      </c>
      <c r="C19" s="32">
        <v>5</v>
      </c>
      <c r="D19" s="32">
        <v>5</v>
      </c>
      <c r="E19" s="32">
        <v>2</v>
      </c>
      <c r="F19" s="4">
        <v>18</v>
      </c>
      <c r="G19" s="33">
        <f>IF(NASA[[#This Row],['[Performance']]]="","",20-NASA[[#This Row],['[Performance']]]+1)</f>
        <v>3</v>
      </c>
      <c r="H19" s="32">
        <v>1</v>
      </c>
      <c r="I19" s="35">
        <v>8</v>
      </c>
      <c r="J19" s="30">
        <f>IF(NASA[[#This Row],['[Mental Demand']]]="","",(NASA[[#This Row],['[Mental Demand']]])*5)</f>
        <v>25</v>
      </c>
      <c r="K19">
        <f>IF(NASA[[#This Row],['[Physical Demand']]]="","",(NASA[[#This Row],['[Physical Demand']]])*5)</f>
        <v>25</v>
      </c>
      <c r="L19">
        <f>IF(NASA[[#This Row],['[Temporal Demand']]]="","",(NASA[[#This Row],['[Temporal Demand']]])*5)</f>
        <v>10</v>
      </c>
      <c r="M19">
        <f>IF(NASA[[#This Row],[Performance*]]="","",(NASA[[#This Row],[Performance*]])*5)</f>
        <v>15</v>
      </c>
      <c r="N19">
        <f>IF(NASA[[#This Row],['[Effort']]]="","",(NASA[[#This Row],['[Effort']]])*5)</f>
        <v>5</v>
      </c>
      <c r="O19">
        <f>IF(NASA[[#This Row],['[Frustration']]]="","",(NASA[[#This Row],['[Frustration']]])*5)</f>
        <v>40</v>
      </c>
      <c r="P19" s="5">
        <f>IF(NASA[[#This Row],[ID]]="","",SUM(AD19,AJ19,AQ19,AV19,BC19))</f>
        <v>3</v>
      </c>
      <c r="Q19" s="1">
        <f>IF(NASA[[#This Row],[ID]]="","",SUM(AE19,AM19,AT19,BA19,BD19))</f>
        <v>4</v>
      </c>
      <c r="R19" s="1">
        <f>IF(NASA[[#This Row],[ID]]="","",SUM(AF19,AK19,AR19,AX19,BF19))</f>
        <v>2</v>
      </c>
      <c r="S19" s="1">
        <f>IF(NASA[[#This Row],[ID]]="","",SUM(AG19,AN19,AU19,AW19,BE19))</f>
        <v>1</v>
      </c>
      <c r="T19" s="1">
        <f>IF(NASA[[#This Row],[ID]]="","",SUM(AH19,AL19,AP19,AY19,BG19))</f>
        <v>0</v>
      </c>
      <c r="U19" s="1">
        <f>IF(NASA[[#This Row],[ID]]="","",SUM(AI19,AO19,AS19,AZ19,BB19))</f>
        <v>5</v>
      </c>
      <c r="V19" s="5">
        <f>IF(NASA[[#This Row],[ID]]="","",SUM(P19:U19))</f>
        <v>15</v>
      </c>
      <c r="AB19" s="2">
        <f>IF(A19="","",NASA[[#This Row],[ID]])</f>
        <v>8</v>
      </c>
      <c r="AC19" s="2" t="str">
        <f>IF(B19="","",NASA[[#This Row],[Feature ID]])</f>
        <v>UTA 4</v>
      </c>
      <c r="AD19" s="2">
        <f>IF(NASA[[#This Row],[ID]]="","",IF(J19&gt;K19,1,0))</f>
        <v>0</v>
      </c>
      <c r="AE19" s="2">
        <f>IF(NASA[[#This Row],[ID]]="","",IF(J19&gt;K19,0,1))</f>
        <v>1</v>
      </c>
      <c r="AF19" s="2">
        <f>IF(NASA[[#This Row],[ID]]="","",IF(L19&gt;M19,1,0))</f>
        <v>0</v>
      </c>
      <c r="AG19" s="2">
        <f>IF(NASA[[#This Row],[ID]]="","",IF(L19&gt;M19,0,1))</f>
        <v>1</v>
      </c>
      <c r="AH19" s="2">
        <f>IF(NASA[[#This Row],[ID]]="","",IF(N19&gt;O19,1,0))</f>
        <v>0</v>
      </c>
      <c r="AI19" s="2">
        <f>IF(NASA[[#This Row],[ID]]="","",IF(N19&gt;O19,0,1))</f>
        <v>1</v>
      </c>
      <c r="AJ19" s="2">
        <f>IF(NASA[[#This Row],[ID]]="","",IF(J19&gt;L19,1,0))</f>
        <v>1</v>
      </c>
      <c r="AK19" s="2">
        <f>IF(NASA[[#This Row],[ID]]="","",IF(J19&gt;L19,0,1))</f>
        <v>0</v>
      </c>
      <c r="AL19" s="2">
        <f>IF(NASA[[#This Row],[ID]]="","",IF(N19&gt;K19,1,0))</f>
        <v>0</v>
      </c>
      <c r="AM19" s="2">
        <f>IF(NASA[[#This Row],[ID]]="","",IF(N19&gt;K19,0,1))</f>
        <v>1</v>
      </c>
      <c r="AN19" s="2">
        <f>IF(NASA[[#This Row],[ID]]="","",IF(M19&gt;O19,1,0))</f>
        <v>0</v>
      </c>
      <c r="AO19" s="2">
        <f>IF(NASA[[#This Row],[ID]]="","",IF(M19&gt;O19,0,1))</f>
        <v>1</v>
      </c>
      <c r="AP19" s="2">
        <f>IF(NASA[[#This Row],[ID]]="","",IF(N19&gt;J19,1,0))</f>
        <v>0</v>
      </c>
      <c r="AQ19" s="2">
        <f>IF(NASA[[#This Row],[ID]]="","",IF(N19&gt;J19,0,1))</f>
        <v>1</v>
      </c>
      <c r="AR19" s="2">
        <f>IF(NASA[[#This Row],[ID]]="","",IF(L19&gt;O19,1,0))</f>
        <v>0</v>
      </c>
      <c r="AS19" s="2">
        <f>IF(NASA[[#This Row],[ID]]="","",IF(L19&gt;O19,0,1))</f>
        <v>1</v>
      </c>
      <c r="AT19" s="2">
        <f>IF(NASA[[#This Row],[ID]]="","",IF(K19&gt;M19,1,0))</f>
        <v>1</v>
      </c>
      <c r="AU19" s="2">
        <f>IF(NASA[[#This Row],[ID]]="","",IF(K19&gt;M19,0,1))</f>
        <v>0</v>
      </c>
      <c r="AV19" s="2">
        <f>IF(NASA[[#This Row],[ID]]="","",IF(J19&gt;M19,1,0))</f>
        <v>1</v>
      </c>
      <c r="AW19" s="2">
        <f>IF(NASA[[#This Row],[ID]]="","",IF(J19&gt;M19,0,1))</f>
        <v>0</v>
      </c>
      <c r="AX19" s="2">
        <f>IF(NASA[[#This Row],[ID]]="","",IF(L19&gt;N19,1,0))</f>
        <v>1</v>
      </c>
      <c r="AY19" s="2">
        <f>IF(NASA[[#This Row],[ID]]="","",IF(L19&gt;N19,0,1))</f>
        <v>0</v>
      </c>
      <c r="AZ19" s="2">
        <f>IF(NASA[[#This Row],[ID]]="","",IF(O19&gt;K19,1,0))</f>
        <v>1</v>
      </c>
      <c r="BA19" s="2">
        <f>IF(NASA[[#This Row],[ID]]="","",IF(O19&gt;K19,0,1))</f>
        <v>0</v>
      </c>
      <c r="BB19" s="2">
        <f>IF(NASA[[#This Row],[ID]]="","",IF(O19&gt;J19,1,0))</f>
        <v>1</v>
      </c>
      <c r="BC19" s="2">
        <f>IF(NASA[[#This Row],[ID]]="","",IF(O19&gt;J19,0,1))</f>
        <v>0</v>
      </c>
      <c r="BD19" s="2">
        <f>IF(NASA[[#This Row],[ID]]="","",IF(K19&gt;M19,1,0))</f>
        <v>1</v>
      </c>
      <c r="BE19" s="2">
        <f>IF(NASA[[#This Row],[ID]]="","",IF(K19&gt;M19,0,1))</f>
        <v>0</v>
      </c>
      <c r="BF19" s="2">
        <f>IF(NASA[[#This Row],[ID]]="","",IF(L19&gt;N19,1,0))</f>
        <v>1</v>
      </c>
      <c r="BG19" s="2">
        <f>IF(NASA[[#This Row],[ID]]="","",IF(L19&gt;N19,0,1))</f>
        <v>0</v>
      </c>
    </row>
    <row r="20" spans="1:59" x14ac:dyDescent="0.25">
      <c r="A20" s="31">
        <v>9</v>
      </c>
      <c r="B20" s="32" t="s">
        <v>74</v>
      </c>
      <c r="C20" s="32">
        <v>18</v>
      </c>
      <c r="D20" s="32">
        <v>16</v>
      </c>
      <c r="E20" s="32">
        <v>16</v>
      </c>
      <c r="F20" s="4">
        <v>17</v>
      </c>
      <c r="G20" s="33">
        <f>IF(NASA[[#This Row],['[Performance']]]="","",20-NASA[[#This Row],['[Performance']]]+1)</f>
        <v>4</v>
      </c>
      <c r="H20" s="32">
        <v>17</v>
      </c>
      <c r="I20" s="35">
        <v>15</v>
      </c>
      <c r="J20" s="30">
        <f>IF(NASA[[#This Row],['[Mental Demand']]]="","",(NASA[[#This Row],['[Mental Demand']]])*5)</f>
        <v>90</v>
      </c>
      <c r="K20">
        <f>IF(NASA[[#This Row],['[Physical Demand']]]="","",(NASA[[#This Row],['[Physical Demand']]])*5)</f>
        <v>80</v>
      </c>
      <c r="L20">
        <f>IF(NASA[[#This Row],['[Temporal Demand']]]="","",(NASA[[#This Row],['[Temporal Demand']]])*5)</f>
        <v>80</v>
      </c>
      <c r="M20">
        <f>IF(NASA[[#This Row],[Performance*]]="","",(NASA[[#This Row],[Performance*]])*5)</f>
        <v>20</v>
      </c>
      <c r="N20">
        <f>IF(NASA[[#This Row],['[Effort']]]="","",(NASA[[#This Row],['[Effort']]])*5)</f>
        <v>85</v>
      </c>
      <c r="O20">
        <f>IF(NASA[[#This Row],['[Frustration']]]="","",(NASA[[#This Row],['[Frustration']]])*5)</f>
        <v>75</v>
      </c>
      <c r="P20" s="5">
        <f>IF(NASA[[#This Row],[ID]]="","",SUM(AD20,AJ20,AQ20,AV20,BC20))</f>
        <v>5</v>
      </c>
      <c r="Q20" s="1">
        <f>IF(NASA[[#This Row],[ID]]="","",SUM(AE20,AM20,AT20,BA20,BD20))</f>
        <v>3</v>
      </c>
      <c r="R20" s="1">
        <f>IF(NASA[[#This Row],[ID]]="","",SUM(AF20,AK20,AR20,AX20,BF20))</f>
        <v>2</v>
      </c>
      <c r="S20" s="1">
        <f>IF(NASA[[#This Row],[ID]]="","",SUM(AG20,AN20,AU20,AW20,BE20))</f>
        <v>0</v>
      </c>
      <c r="T20" s="1">
        <f>IF(NASA[[#This Row],[ID]]="","",SUM(AH20,AL20,AP20,AY20,BG20))</f>
        <v>4</v>
      </c>
      <c r="U20" s="1">
        <f>IF(NASA[[#This Row],[ID]]="","",SUM(AI20,AO20,AS20,AZ20,BB20))</f>
        <v>1</v>
      </c>
      <c r="V20" s="5">
        <f>IF(NASA[[#This Row],[ID]]="","",SUM(P20:U20))</f>
        <v>15</v>
      </c>
      <c r="AB20" s="2">
        <f>IF(A20="","",NASA[[#This Row],[ID]])</f>
        <v>9</v>
      </c>
      <c r="AC20" s="2" t="str">
        <f>IF(B20="","",NASA[[#This Row],[Feature ID]])</f>
        <v>UTA 4</v>
      </c>
      <c r="AD20" s="2">
        <f>IF(NASA[[#This Row],[ID]]="","",IF(J20&gt;K20,1,0))</f>
        <v>1</v>
      </c>
      <c r="AE20" s="2">
        <f>IF(NASA[[#This Row],[ID]]="","",IF(J20&gt;K20,0,1))</f>
        <v>0</v>
      </c>
      <c r="AF20" s="2">
        <f>IF(NASA[[#This Row],[ID]]="","",IF(L20&gt;M20,1,0))</f>
        <v>1</v>
      </c>
      <c r="AG20" s="2">
        <f>IF(NASA[[#This Row],[ID]]="","",IF(L20&gt;M20,0,1))</f>
        <v>0</v>
      </c>
      <c r="AH20" s="2">
        <f>IF(NASA[[#This Row],[ID]]="","",IF(N20&gt;O20,1,0))</f>
        <v>1</v>
      </c>
      <c r="AI20" s="2">
        <f>IF(NASA[[#This Row],[ID]]="","",IF(N20&gt;O20,0,1))</f>
        <v>0</v>
      </c>
      <c r="AJ20" s="2">
        <f>IF(NASA[[#This Row],[ID]]="","",IF(J20&gt;L20,1,0))</f>
        <v>1</v>
      </c>
      <c r="AK20" s="2">
        <f>IF(NASA[[#This Row],[ID]]="","",IF(J20&gt;L20,0,1))</f>
        <v>0</v>
      </c>
      <c r="AL20" s="2">
        <f>IF(NASA[[#This Row],[ID]]="","",IF(N20&gt;K20,1,0))</f>
        <v>1</v>
      </c>
      <c r="AM20" s="2">
        <f>IF(NASA[[#This Row],[ID]]="","",IF(N20&gt;K20,0,1))</f>
        <v>0</v>
      </c>
      <c r="AN20" s="2">
        <f>IF(NASA[[#This Row],[ID]]="","",IF(M20&gt;O20,1,0))</f>
        <v>0</v>
      </c>
      <c r="AO20" s="2">
        <f>IF(NASA[[#This Row],[ID]]="","",IF(M20&gt;O20,0,1))</f>
        <v>1</v>
      </c>
      <c r="AP20" s="2">
        <f>IF(NASA[[#This Row],[ID]]="","",IF(N20&gt;J20,1,0))</f>
        <v>0</v>
      </c>
      <c r="AQ20" s="2">
        <f>IF(NASA[[#This Row],[ID]]="","",IF(N20&gt;J20,0,1))</f>
        <v>1</v>
      </c>
      <c r="AR20" s="2">
        <f>IF(NASA[[#This Row],[ID]]="","",IF(L20&gt;O20,1,0))</f>
        <v>1</v>
      </c>
      <c r="AS20" s="2">
        <f>IF(NASA[[#This Row],[ID]]="","",IF(L20&gt;O20,0,1))</f>
        <v>0</v>
      </c>
      <c r="AT20" s="2">
        <f>IF(NASA[[#This Row],[ID]]="","",IF(K20&gt;M20,1,0))</f>
        <v>1</v>
      </c>
      <c r="AU20" s="2">
        <f>IF(NASA[[#This Row],[ID]]="","",IF(K20&gt;M20,0,1))</f>
        <v>0</v>
      </c>
      <c r="AV20" s="2">
        <f>IF(NASA[[#This Row],[ID]]="","",IF(J20&gt;M20,1,0))</f>
        <v>1</v>
      </c>
      <c r="AW20" s="2">
        <f>IF(NASA[[#This Row],[ID]]="","",IF(J20&gt;M20,0,1))</f>
        <v>0</v>
      </c>
      <c r="AX20" s="2">
        <f>IF(NASA[[#This Row],[ID]]="","",IF(L20&gt;N20,1,0))</f>
        <v>0</v>
      </c>
      <c r="AY20" s="2">
        <f>IF(NASA[[#This Row],[ID]]="","",IF(L20&gt;N20,0,1))</f>
        <v>1</v>
      </c>
      <c r="AZ20" s="2">
        <f>IF(NASA[[#This Row],[ID]]="","",IF(O20&gt;K20,1,0))</f>
        <v>0</v>
      </c>
      <c r="BA20" s="2">
        <f>IF(NASA[[#This Row],[ID]]="","",IF(O20&gt;K20,0,1))</f>
        <v>1</v>
      </c>
      <c r="BB20" s="2">
        <f>IF(NASA[[#This Row],[ID]]="","",IF(O20&gt;J20,1,0))</f>
        <v>0</v>
      </c>
      <c r="BC20" s="2">
        <f>IF(NASA[[#This Row],[ID]]="","",IF(O20&gt;J20,0,1))</f>
        <v>1</v>
      </c>
      <c r="BD20" s="2">
        <f>IF(NASA[[#This Row],[ID]]="","",IF(K20&gt;M20,1,0))</f>
        <v>1</v>
      </c>
      <c r="BE20" s="2">
        <f>IF(NASA[[#This Row],[ID]]="","",IF(K20&gt;M20,0,1))</f>
        <v>0</v>
      </c>
      <c r="BF20" s="2">
        <f>IF(NASA[[#This Row],[ID]]="","",IF(L20&gt;N20,1,0))</f>
        <v>0</v>
      </c>
      <c r="BG20" s="2">
        <f>IF(NASA[[#This Row],[ID]]="","",IF(L20&gt;N20,0,1))</f>
        <v>1</v>
      </c>
    </row>
    <row r="21" spans="1:59" x14ac:dyDescent="0.25">
      <c r="A21" s="31">
        <v>10</v>
      </c>
      <c r="B21" s="32" t="s">
        <v>74</v>
      </c>
      <c r="C21" s="32">
        <v>2</v>
      </c>
      <c r="D21" s="32">
        <v>2</v>
      </c>
      <c r="E21" s="32">
        <v>2</v>
      </c>
      <c r="F21" s="4">
        <v>17</v>
      </c>
      <c r="G21" s="33">
        <f>IF(NASA[[#This Row],['[Performance']]]="","",20-NASA[[#This Row],['[Performance']]]+1)</f>
        <v>4</v>
      </c>
      <c r="H21" s="32">
        <v>2</v>
      </c>
      <c r="I21" s="35">
        <v>1</v>
      </c>
      <c r="J21" s="30">
        <f>IF(NASA[[#This Row],['[Mental Demand']]]="","",(NASA[[#This Row],['[Mental Demand']]])*5)</f>
        <v>10</v>
      </c>
      <c r="K21">
        <f>IF(NASA[[#This Row],['[Physical Demand']]]="","",(NASA[[#This Row],['[Physical Demand']]])*5)</f>
        <v>10</v>
      </c>
      <c r="L21">
        <f>IF(NASA[[#This Row],['[Temporal Demand']]]="","",(NASA[[#This Row],['[Temporal Demand']]])*5)</f>
        <v>10</v>
      </c>
      <c r="M21">
        <f>IF(NASA[[#This Row],[Performance*]]="","",(NASA[[#This Row],[Performance*]])*5)</f>
        <v>20</v>
      </c>
      <c r="N21">
        <f>IF(NASA[[#This Row],['[Effort']]]="","",(NASA[[#This Row],['[Effort']]])*5)</f>
        <v>10</v>
      </c>
      <c r="O21">
        <f>IF(NASA[[#This Row],['[Frustration']]]="","",(NASA[[#This Row],['[Frustration']]])*5)</f>
        <v>5</v>
      </c>
      <c r="P21" s="5">
        <f>IF(NASA[[#This Row],[ID]]="","",SUM(AD21,AJ21,AQ21,AV21,BC21))</f>
        <v>2</v>
      </c>
      <c r="Q21" s="1">
        <f>IF(NASA[[#This Row],[ID]]="","",SUM(AE21,AM21,AT21,BA21,BD21))</f>
        <v>3</v>
      </c>
      <c r="R21" s="1">
        <f>IF(NASA[[#This Row],[ID]]="","",SUM(AF21,AK21,AR21,AX21,BF21))</f>
        <v>2</v>
      </c>
      <c r="S21" s="1">
        <f>IF(NASA[[#This Row],[ID]]="","",SUM(AG21,AN21,AU21,AW21,BE21))</f>
        <v>5</v>
      </c>
      <c r="T21" s="1">
        <f>IF(NASA[[#This Row],[ID]]="","",SUM(AH21,AL21,AP21,AY21,BG21))</f>
        <v>3</v>
      </c>
      <c r="U21" s="1">
        <f>IF(NASA[[#This Row],[ID]]="","",SUM(AI21,AO21,AS21,AZ21,BB21))</f>
        <v>0</v>
      </c>
      <c r="V21" s="5">
        <f>IF(NASA[[#This Row],[ID]]="","",SUM(P21:U21))</f>
        <v>15</v>
      </c>
      <c r="AB21" s="2">
        <f>IF(A21="","",NASA[[#This Row],[ID]])</f>
        <v>10</v>
      </c>
      <c r="AC21" s="2" t="str">
        <f>IF(B21="","",NASA[[#This Row],[Feature ID]])</f>
        <v>UTA 4</v>
      </c>
      <c r="AD21" s="2">
        <f>IF(NASA[[#This Row],[ID]]="","",IF(J21&gt;K21,1,0))</f>
        <v>0</v>
      </c>
      <c r="AE21" s="2">
        <f>IF(NASA[[#This Row],[ID]]="","",IF(J21&gt;K21,0,1))</f>
        <v>1</v>
      </c>
      <c r="AF21" s="2">
        <f>IF(NASA[[#This Row],[ID]]="","",IF(L21&gt;M21,1,0))</f>
        <v>0</v>
      </c>
      <c r="AG21" s="2">
        <f>IF(NASA[[#This Row],[ID]]="","",IF(L21&gt;M21,0,1))</f>
        <v>1</v>
      </c>
      <c r="AH21" s="2">
        <f>IF(NASA[[#This Row],[ID]]="","",IF(N21&gt;O21,1,0))</f>
        <v>1</v>
      </c>
      <c r="AI21" s="2">
        <f>IF(NASA[[#This Row],[ID]]="","",IF(N21&gt;O21,0,1))</f>
        <v>0</v>
      </c>
      <c r="AJ21" s="2">
        <f>IF(NASA[[#This Row],[ID]]="","",IF(J21&gt;L21,1,0))</f>
        <v>0</v>
      </c>
      <c r="AK21" s="2">
        <f>IF(NASA[[#This Row],[ID]]="","",IF(J21&gt;L21,0,1))</f>
        <v>1</v>
      </c>
      <c r="AL21" s="2">
        <f>IF(NASA[[#This Row],[ID]]="","",IF(N21&gt;K21,1,0))</f>
        <v>0</v>
      </c>
      <c r="AM21" s="2">
        <f>IF(NASA[[#This Row],[ID]]="","",IF(N21&gt;K21,0,1))</f>
        <v>1</v>
      </c>
      <c r="AN21" s="2">
        <f>IF(NASA[[#This Row],[ID]]="","",IF(M21&gt;O21,1,0))</f>
        <v>1</v>
      </c>
      <c r="AO21" s="2">
        <f>IF(NASA[[#This Row],[ID]]="","",IF(M21&gt;O21,0,1))</f>
        <v>0</v>
      </c>
      <c r="AP21" s="2">
        <f>IF(NASA[[#This Row],[ID]]="","",IF(N21&gt;J21,1,0))</f>
        <v>0</v>
      </c>
      <c r="AQ21" s="2">
        <f>IF(NASA[[#This Row],[ID]]="","",IF(N21&gt;J21,0,1))</f>
        <v>1</v>
      </c>
      <c r="AR21" s="2">
        <f>IF(NASA[[#This Row],[ID]]="","",IF(L21&gt;O21,1,0))</f>
        <v>1</v>
      </c>
      <c r="AS21" s="2">
        <f>IF(NASA[[#This Row],[ID]]="","",IF(L21&gt;O21,0,1))</f>
        <v>0</v>
      </c>
      <c r="AT21" s="2">
        <f>IF(NASA[[#This Row],[ID]]="","",IF(K21&gt;M21,1,0))</f>
        <v>0</v>
      </c>
      <c r="AU21" s="2">
        <f>IF(NASA[[#This Row],[ID]]="","",IF(K21&gt;M21,0,1))</f>
        <v>1</v>
      </c>
      <c r="AV21" s="2">
        <f>IF(NASA[[#This Row],[ID]]="","",IF(J21&gt;M21,1,0))</f>
        <v>0</v>
      </c>
      <c r="AW21" s="2">
        <f>IF(NASA[[#This Row],[ID]]="","",IF(J21&gt;M21,0,1))</f>
        <v>1</v>
      </c>
      <c r="AX21" s="2">
        <f>IF(NASA[[#This Row],[ID]]="","",IF(L21&gt;N21,1,0))</f>
        <v>0</v>
      </c>
      <c r="AY21" s="2">
        <f>IF(NASA[[#This Row],[ID]]="","",IF(L21&gt;N21,0,1))</f>
        <v>1</v>
      </c>
      <c r="AZ21" s="2">
        <f>IF(NASA[[#This Row],[ID]]="","",IF(O21&gt;K21,1,0))</f>
        <v>0</v>
      </c>
      <c r="BA21" s="2">
        <f>IF(NASA[[#This Row],[ID]]="","",IF(O21&gt;K21,0,1))</f>
        <v>1</v>
      </c>
      <c r="BB21" s="2">
        <f>IF(NASA[[#This Row],[ID]]="","",IF(O21&gt;J21,1,0))</f>
        <v>0</v>
      </c>
      <c r="BC21" s="2">
        <f>IF(NASA[[#This Row],[ID]]="","",IF(O21&gt;J21,0,1))</f>
        <v>1</v>
      </c>
      <c r="BD21" s="2">
        <f>IF(NASA[[#This Row],[ID]]="","",IF(K21&gt;M21,1,0))</f>
        <v>0</v>
      </c>
      <c r="BE21" s="2">
        <f>IF(NASA[[#This Row],[ID]]="","",IF(K21&gt;M21,0,1))</f>
        <v>1</v>
      </c>
      <c r="BF21" s="2">
        <f>IF(NASA[[#This Row],[ID]]="","",IF(L21&gt;N21,1,0))</f>
        <v>0</v>
      </c>
      <c r="BG21" s="2">
        <f>IF(NASA[[#This Row],[ID]]="","",IF(L21&gt;N21,0,1))</f>
        <v>1</v>
      </c>
    </row>
    <row r="22" spans="1:59" x14ac:dyDescent="0.25">
      <c r="A22" s="31">
        <v>11</v>
      </c>
      <c r="B22" s="32" t="s">
        <v>74</v>
      </c>
      <c r="C22" s="32">
        <v>1</v>
      </c>
      <c r="D22" s="32">
        <v>1</v>
      </c>
      <c r="E22" s="32">
        <v>1</v>
      </c>
      <c r="F22" s="4">
        <v>17</v>
      </c>
      <c r="G22" s="33">
        <f>IF(NASA[[#This Row],['[Performance']]]="","",20-NASA[[#This Row],['[Performance']]]+1)</f>
        <v>4</v>
      </c>
      <c r="H22" s="32">
        <v>1</v>
      </c>
      <c r="I22" s="35">
        <v>1</v>
      </c>
      <c r="J22" s="30">
        <f>IF(NASA[[#This Row],['[Mental Demand']]]="","",(NASA[[#This Row],['[Mental Demand']]])*5)</f>
        <v>5</v>
      </c>
      <c r="K22">
        <f>IF(NASA[[#This Row],['[Physical Demand']]]="","",(NASA[[#This Row],['[Physical Demand']]])*5)</f>
        <v>5</v>
      </c>
      <c r="L22">
        <f>IF(NASA[[#This Row],['[Temporal Demand']]]="","",(NASA[[#This Row],['[Temporal Demand']]])*5)</f>
        <v>5</v>
      </c>
      <c r="M22">
        <f>IF(NASA[[#This Row],[Performance*]]="","",(NASA[[#This Row],[Performance*]])*5)</f>
        <v>20</v>
      </c>
      <c r="N22">
        <f>IF(NASA[[#This Row],['[Effort']]]="","",(NASA[[#This Row],['[Effort']]])*5)</f>
        <v>5</v>
      </c>
      <c r="O22">
        <f>IF(NASA[[#This Row],['[Frustration']]]="","",(NASA[[#This Row],['[Frustration']]])*5)</f>
        <v>5</v>
      </c>
      <c r="P22" s="5">
        <f>IF(NASA[[#This Row],[ID]]="","",SUM(AD22,AJ22,AQ22,AV22,BC22))</f>
        <v>2</v>
      </c>
      <c r="Q22" s="1">
        <f>IF(NASA[[#This Row],[ID]]="","",SUM(AE22,AM22,AT22,BA22,BD22))</f>
        <v>3</v>
      </c>
      <c r="R22" s="1">
        <f>IF(NASA[[#This Row],[ID]]="","",SUM(AF22,AK22,AR22,AX22,BF22))</f>
        <v>1</v>
      </c>
      <c r="S22" s="1">
        <f>IF(NASA[[#This Row],[ID]]="","",SUM(AG22,AN22,AU22,AW22,BE22))</f>
        <v>5</v>
      </c>
      <c r="T22" s="1">
        <f>IF(NASA[[#This Row],[ID]]="","",SUM(AH22,AL22,AP22,AY22,BG22))</f>
        <v>2</v>
      </c>
      <c r="U22" s="1">
        <f>IF(NASA[[#This Row],[ID]]="","",SUM(AI22,AO22,AS22,AZ22,BB22))</f>
        <v>2</v>
      </c>
      <c r="V22" s="5">
        <f>IF(NASA[[#This Row],[ID]]="","",SUM(P22:U22))</f>
        <v>15</v>
      </c>
      <c r="AB22" s="2">
        <f>IF(A22="","",NASA[[#This Row],[ID]])</f>
        <v>11</v>
      </c>
      <c r="AC22" s="2" t="str">
        <f>IF(B22="","",NASA[[#This Row],[Feature ID]])</f>
        <v>UTA 4</v>
      </c>
      <c r="AD22" s="2">
        <f>IF(NASA[[#This Row],[ID]]="","",IF(J22&gt;K22,1,0))</f>
        <v>0</v>
      </c>
      <c r="AE22" s="2">
        <f>IF(NASA[[#This Row],[ID]]="","",IF(J22&gt;K22,0,1))</f>
        <v>1</v>
      </c>
      <c r="AF22" s="2">
        <f>IF(NASA[[#This Row],[ID]]="","",IF(L22&gt;M22,1,0))</f>
        <v>0</v>
      </c>
      <c r="AG22" s="2">
        <f>IF(NASA[[#This Row],[ID]]="","",IF(L22&gt;M22,0,1))</f>
        <v>1</v>
      </c>
      <c r="AH22" s="2">
        <f>IF(NASA[[#This Row],[ID]]="","",IF(N22&gt;O22,1,0))</f>
        <v>0</v>
      </c>
      <c r="AI22" s="2">
        <f>IF(NASA[[#This Row],[ID]]="","",IF(N22&gt;O22,0,1))</f>
        <v>1</v>
      </c>
      <c r="AJ22" s="2">
        <f>IF(NASA[[#This Row],[ID]]="","",IF(J22&gt;L22,1,0))</f>
        <v>0</v>
      </c>
      <c r="AK22" s="2">
        <f>IF(NASA[[#This Row],[ID]]="","",IF(J22&gt;L22,0,1))</f>
        <v>1</v>
      </c>
      <c r="AL22" s="2">
        <f>IF(NASA[[#This Row],[ID]]="","",IF(N22&gt;K22,1,0))</f>
        <v>0</v>
      </c>
      <c r="AM22" s="2">
        <f>IF(NASA[[#This Row],[ID]]="","",IF(N22&gt;K22,0,1))</f>
        <v>1</v>
      </c>
      <c r="AN22" s="2">
        <f>IF(NASA[[#This Row],[ID]]="","",IF(M22&gt;O22,1,0))</f>
        <v>1</v>
      </c>
      <c r="AO22" s="2">
        <f>IF(NASA[[#This Row],[ID]]="","",IF(M22&gt;O22,0,1))</f>
        <v>0</v>
      </c>
      <c r="AP22" s="2">
        <f>IF(NASA[[#This Row],[ID]]="","",IF(N22&gt;J22,1,0))</f>
        <v>0</v>
      </c>
      <c r="AQ22" s="2">
        <f>IF(NASA[[#This Row],[ID]]="","",IF(N22&gt;J22,0,1))</f>
        <v>1</v>
      </c>
      <c r="AR22" s="2">
        <f>IF(NASA[[#This Row],[ID]]="","",IF(L22&gt;O22,1,0))</f>
        <v>0</v>
      </c>
      <c r="AS22" s="2">
        <f>IF(NASA[[#This Row],[ID]]="","",IF(L22&gt;O22,0,1))</f>
        <v>1</v>
      </c>
      <c r="AT22" s="2">
        <f>IF(NASA[[#This Row],[ID]]="","",IF(K22&gt;M22,1,0))</f>
        <v>0</v>
      </c>
      <c r="AU22" s="2">
        <f>IF(NASA[[#This Row],[ID]]="","",IF(K22&gt;M22,0,1))</f>
        <v>1</v>
      </c>
      <c r="AV22" s="2">
        <f>IF(NASA[[#This Row],[ID]]="","",IF(J22&gt;M22,1,0))</f>
        <v>0</v>
      </c>
      <c r="AW22" s="2">
        <f>IF(NASA[[#This Row],[ID]]="","",IF(J22&gt;M22,0,1))</f>
        <v>1</v>
      </c>
      <c r="AX22" s="2">
        <f>IF(NASA[[#This Row],[ID]]="","",IF(L22&gt;N22,1,0))</f>
        <v>0</v>
      </c>
      <c r="AY22" s="2">
        <f>IF(NASA[[#This Row],[ID]]="","",IF(L22&gt;N22,0,1))</f>
        <v>1</v>
      </c>
      <c r="AZ22" s="2">
        <f>IF(NASA[[#This Row],[ID]]="","",IF(O22&gt;K22,1,0))</f>
        <v>0</v>
      </c>
      <c r="BA22" s="2">
        <f>IF(NASA[[#This Row],[ID]]="","",IF(O22&gt;K22,0,1))</f>
        <v>1</v>
      </c>
      <c r="BB22" s="2">
        <f>IF(NASA[[#This Row],[ID]]="","",IF(O22&gt;J22,1,0))</f>
        <v>0</v>
      </c>
      <c r="BC22" s="2">
        <f>IF(NASA[[#This Row],[ID]]="","",IF(O22&gt;J22,0,1))</f>
        <v>1</v>
      </c>
      <c r="BD22" s="2">
        <f>IF(NASA[[#This Row],[ID]]="","",IF(K22&gt;M22,1,0))</f>
        <v>0</v>
      </c>
      <c r="BE22" s="2">
        <f>IF(NASA[[#This Row],[ID]]="","",IF(K22&gt;M22,0,1))</f>
        <v>1</v>
      </c>
      <c r="BF22" s="2">
        <f>IF(NASA[[#This Row],[ID]]="","",IF(L22&gt;N22,1,0))</f>
        <v>0</v>
      </c>
      <c r="BG22" s="2">
        <f>IF(NASA[[#This Row],[ID]]="","",IF(L22&gt;N22,0,1))</f>
        <v>1</v>
      </c>
    </row>
    <row r="23" spans="1:59" x14ac:dyDescent="0.25">
      <c r="A23" s="31">
        <v>12</v>
      </c>
      <c r="B23" s="32" t="s">
        <v>74</v>
      </c>
      <c r="C23" s="32">
        <v>2</v>
      </c>
      <c r="D23" s="32">
        <v>2</v>
      </c>
      <c r="E23" s="32">
        <v>2</v>
      </c>
      <c r="F23" s="4">
        <v>18</v>
      </c>
      <c r="G23" s="33">
        <f>IF(NASA[[#This Row],['[Performance']]]="","",20-NASA[[#This Row],['[Performance']]]+1)</f>
        <v>3</v>
      </c>
      <c r="H23" s="32">
        <v>2</v>
      </c>
      <c r="I23" s="35">
        <v>2</v>
      </c>
      <c r="J23" s="30">
        <f>IF(NASA[[#This Row],['[Mental Demand']]]="","",(NASA[[#This Row],['[Mental Demand']]])*5)</f>
        <v>10</v>
      </c>
      <c r="K23">
        <f>IF(NASA[[#This Row],['[Physical Demand']]]="","",(NASA[[#This Row],['[Physical Demand']]])*5)</f>
        <v>10</v>
      </c>
      <c r="L23">
        <f>IF(NASA[[#This Row],['[Temporal Demand']]]="","",(NASA[[#This Row],['[Temporal Demand']]])*5)</f>
        <v>10</v>
      </c>
      <c r="M23">
        <f>IF(NASA[[#This Row],[Performance*]]="","",(NASA[[#This Row],[Performance*]])*5)</f>
        <v>15</v>
      </c>
      <c r="N23">
        <f>IF(NASA[[#This Row],['[Effort']]]="","",(NASA[[#This Row],['[Effort']]])*5)</f>
        <v>10</v>
      </c>
      <c r="O23">
        <f>IF(NASA[[#This Row],['[Frustration']]]="","",(NASA[[#This Row],['[Frustration']]])*5)</f>
        <v>10</v>
      </c>
      <c r="P23" s="5">
        <f>IF(NASA[[#This Row],[ID]]="","",SUM(AD23,AJ23,AQ23,AV23,BC23))</f>
        <v>2</v>
      </c>
      <c r="Q23" s="1">
        <f>IF(NASA[[#This Row],[ID]]="","",SUM(AE23,AM23,AT23,BA23,BD23))</f>
        <v>3</v>
      </c>
      <c r="R23" s="1">
        <f>IF(NASA[[#This Row],[ID]]="","",SUM(AF23,AK23,AR23,AX23,BF23))</f>
        <v>1</v>
      </c>
      <c r="S23" s="1">
        <f>IF(NASA[[#This Row],[ID]]="","",SUM(AG23,AN23,AU23,AW23,BE23))</f>
        <v>5</v>
      </c>
      <c r="T23" s="1">
        <f>IF(NASA[[#This Row],[ID]]="","",SUM(AH23,AL23,AP23,AY23,BG23))</f>
        <v>2</v>
      </c>
      <c r="U23" s="1">
        <f>IF(NASA[[#This Row],[ID]]="","",SUM(AI23,AO23,AS23,AZ23,BB23))</f>
        <v>2</v>
      </c>
      <c r="V23" s="5">
        <f>IF(NASA[[#This Row],[ID]]="","",SUM(P23:U23))</f>
        <v>15</v>
      </c>
      <c r="AB23" s="2">
        <f>IF(A23="","",NASA[[#This Row],[ID]])</f>
        <v>12</v>
      </c>
      <c r="AC23" s="2" t="str">
        <f>IF(B23="","",NASA[[#This Row],[Feature ID]])</f>
        <v>UTA 4</v>
      </c>
      <c r="AD23" s="2">
        <f>IF(NASA[[#This Row],[ID]]="","",IF(J23&gt;K23,1,0))</f>
        <v>0</v>
      </c>
      <c r="AE23" s="2">
        <f>IF(NASA[[#This Row],[ID]]="","",IF(J23&gt;K23,0,1))</f>
        <v>1</v>
      </c>
      <c r="AF23" s="2">
        <f>IF(NASA[[#This Row],[ID]]="","",IF(L23&gt;M23,1,0))</f>
        <v>0</v>
      </c>
      <c r="AG23" s="2">
        <f>IF(NASA[[#This Row],[ID]]="","",IF(L23&gt;M23,0,1))</f>
        <v>1</v>
      </c>
      <c r="AH23" s="2">
        <f>IF(NASA[[#This Row],[ID]]="","",IF(N23&gt;O23,1,0))</f>
        <v>0</v>
      </c>
      <c r="AI23" s="2">
        <f>IF(NASA[[#This Row],[ID]]="","",IF(N23&gt;O23,0,1))</f>
        <v>1</v>
      </c>
      <c r="AJ23" s="2">
        <f>IF(NASA[[#This Row],[ID]]="","",IF(J23&gt;L23,1,0))</f>
        <v>0</v>
      </c>
      <c r="AK23" s="2">
        <f>IF(NASA[[#This Row],[ID]]="","",IF(J23&gt;L23,0,1))</f>
        <v>1</v>
      </c>
      <c r="AL23" s="2">
        <f>IF(NASA[[#This Row],[ID]]="","",IF(N23&gt;K23,1,0))</f>
        <v>0</v>
      </c>
      <c r="AM23" s="2">
        <f>IF(NASA[[#This Row],[ID]]="","",IF(N23&gt;K23,0,1))</f>
        <v>1</v>
      </c>
      <c r="AN23" s="2">
        <f>IF(NASA[[#This Row],[ID]]="","",IF(M23&gt;O23,1,0))</f>
        <v>1</v>
      </c>
      <c r="AO23" s="2">
        <f>IF(NASA[[#This Row],[ID]]="","",IF(M23&gt;O23,0,1))</f>
        <v>0</v>
      </c>
      <c r="AP23" s="2">
        <f>IF(NASA[[#This Row],[ID]]="","",IF(N23&gt;J23,1,0))</f>
        <v>0</v>
      </c>
      <c r="AQ23" s="2">
        <f>IF(NASA[[#This Row],[ID]]="","",IF(N23&gt;J23,0,1))</f>
        <v>1</v>
      </c>
      <c r="AR23" s="2">
        <f>IF(NASA[[#This Row],[ID]]="","",IF(L23&gt;O23,1,0))</f>
        <v>0</v>
      </c>
      <c r="AS23" s="2">
        <f>IF(NASA[[#This Row],[ID]]="","",IF(L23&gt;O23,0,1))</f>
        <v>1</v>
      </c>
      <c r="AT23" s="2">
        <f>IF(NASA[[#This Row],[ID]]="","",IF(K23&gt;M23,1,0))</f>
        <v>0</v>
      </c>
      <c r="AU23" s="2">
        <f>IF(NASA[[#This Row],[ID]]="","",IF(K23&gt;M23,0,1))</f>
        <v>1</v>
      </c>
      <c r="AV23" s="2">
        <f>IF(NASA[[#This Row],[ID]]="","",IF(J23&gt;M23,1,0))</f>
        <v>0</v>
      </c>
      <c r="AW23" s="2">
        <f>IF(NASA[[#This Row],[ID]]="","",IF(J23&gt;M23,0,1))</f>
        <v>1</v>
      </c>
      <c r="AX23" s="2">
        <f>IF(NASA[[#This Row],[ID]]="","",IF(L23&gt;N23,1,0))</f>
        <v>0</v>
      </c>
      <c r="AY23" s="2">
        <f>IF(NASA[[#This Row],[ID]]="","",IF(L23&gt;N23,0,1))</f>
        <v>1</v>
      </c>
      <c r="AZ23" s="2">
        <f>IF(NASA[[#This Row],[ID]]="","",IF(O23&gt;K23,1,0))</f>
        <v>0</v>
      </c>
      <c r="BA23" s="2">
        <f>IF(NASA[[#This Row],[ID]]="","",IF(O23&gt;K23,0,1))</f>
        <v>1</v>
      </c>
      <c r="BB23" s="2">
        <f>IF(NASA[[#This Row],[ID]]="","",IF(O23&gt;J23,1,0))</f>
        <v>0</v>
      </c>
      <c r="BC23" s="2">
        <f>IF(NASA[[#This Row],[ID]]="","",IF(O23&gt;J23,0,1))</f>
        <v>1</v>
      </c>
      <c r="BD23" s="2">
        <f>IF(NASA[[#This Row],[ID]]="","",IF(K23&gt;M23,1,0))</f>
        <v>0</v>
      </c>
      <c r="BE23" s="2">
        <f>IF(NASA[[#This Row],[ID]]="","",IF(K23&gt;M23,0,1))</f>
        <v>1</v>
      </c>
      <c r="BF23" s="2">
        <f>IF(NASA[[#This Row],[ID]]="","",IF(L23&gt;N23,1,0))</f>
        <v>0</v>
      </c>
      <c r="BG23" s="2">
        <f>IF(NASA[[#This Row],[ID]]="","",IF(L23&gt;N23,0,1))</f>
        <v>1</v>
      </c>
    </row>
    <row r="24" spans="1:59" x14ac:dyDescent="0.25">
      <c r="A24" s="31">
        <v>13</v>
      </c>
      <c r="B24" s="32" t="s">
        <v>74</v>
      </c>
      <c r="C24" s="32">
        <v>5</v>
      </c>
      <c r="D24" s="32">
        <v>2</v>
      </c>
      <c r="E24" s="32">
        <v>1</v>
      </c>
      <c r="F24" s="4">
        <v>20</v>
      </c>
      <c r="G24" s="33">
        <f>IF(NASA[[#This Row],['[Performance']]]="","",20-NASA[[#This Row],['[Performance']]]+1)</f>
        <v>1</v>
      </c>
      <c r="H24" s="32">
        <v>5</v>
      </c>
      <c r="I24" s="35">
        <v>2</v>
      </c>
      <c r="J24" s="30">
        <f>IF(NASA[[#This Row],['[Mental Demand']]]="","",(NASA[[#This Row],['[Mental Demand']]])*5)</f>
        <v>25</v>
      </c>
      <c r="K24">
        <f>IF(NASA[[#This Row],['[Physical Demand']]]="","",(NASA[[#This Row],['[Physical Demand']]])*5)</f>
        <v>10</v>
      </c>
      <c r="L24">
        <f>IF(NASA[[#This Row],['[Temporal Demand']]]="","",(NASA[[#This Row],['[Temporal Demand']]])*5)</f>
        <v>5</v>
      </c>
      <c r="M24">
        <f>IF(NASA[[#This Row],[Performance*]]="","",(NASA[[#This Row],[Performance*]])*5)</f>
        <v>5</v>
      </c>
      <c r="N24">
        <f>IF(NASA[[#This Row],['[Effort']]]="","",(NASA[[#This Row],['[Effort']]])*5)</f>
        <v>25</v>
      </c>
      <c r="O24">
        <f>IF(NASA[[#This Row],['[Frustration']]]="","",(NASA[[#This Row],['[Frustration']]])*5)</f>
        <v>10</v>
      </c>
      <c r="P24" s="5">
        <f>IF(NASA[[#This Row],[ID]]="","",SUM(AD24,AJ24,AQ24,AV24,BC24))</f>
        <v>5</v>
      </c>
      <c r="Q24" s="1">
        <f>IF(NASA[[#This Row],[ID]]="","",SUM(AE24,AM24,AT24,BA24,BD24))</f>
        <v>3</v>
      </c>
      <c r="R24" s="1">
        <f>IF(NASA[[#This Row],[ID]]="","",SUM(AF24,AK24,AR24,AX24,BF24))</f>
        <v>0</v>
      </c>
      <c r="S24" s="1">
        <f>IF(NASA[[#This Row],[ID]]="","",SUM(AG24,AN24,AU24,AW24,BE24))</f>
        <v>1</v>
      </c>
      <c r="T24" s="1">
        <f>IF(NASA[[#This Row],[ID]]="","",SUM(AH24,AL24,AP24,AY24,BG24))</f>
        <v>4</v>
      </c>
      <c r="U24" s="1">
        <f>IF(NASA[[#This Row],[ID]]="","",SUM(AI24,AO24,AS24,AZ24,BB24))</f>
        <v>2</v>
      </c>
      <c r="V24" s="5">
        <f>IF(NASA[[#This Row],[ID]]="","",SUM(P24:U24))</f>
        <v>15</v>
      </c>
      <c r="AB24" s="2">
        <f>IF(A24="","",NASA[[#This Row],[ID]])</f>
        <v>13</v>
      </c>
      <c r="AC24" s="2" t="str">
        <f>IF(B24="","",NASA[[#This Row],[Feature ID]])</f>
        <v>UTA 4</v>
      </c>
      <c r="AD24" s="2">
        <f>IF(NASA[[#This Row],[ID]]="","",IF(J24&gt;K24,1,0))</f>
        <v>1</v>
      </c>
      <c r="AE24" s="2">
        <f>IF(NASA[[#This Row],[ID]]="","",IF(J24&gt;K24,0,1))</f>
        <v>0</v>
      </c>
      <c r="AF24" s="2">
        <f>IF(NASA[[#This Row],[ID]]="","",IF(L24&gt;M24,1,0))</f>
        <v>0</v>
      </c>
      <c r="AG24" s="2">
        <f>IF(NASA[[#This Row],[ID]]="","",IF(L24&gt;M24,0,1))</f>
        <v>1</v>
      </c>
      <c r="AH24" s="2">
        <f>IF(NASA[[#This Row],[ID]]="","",IF(N24&gt;O24,1,0))</f>
        <v>1</v>
      </c>
      <c r="AI24" s="2">
        <f>IF(NASA[[#This Row],[ID]]="","",IF(N24&gt;O24,0,1))</f>
        <v>0</v>
      </c>
      <c r="AJ24" s="2">
        <f>IF(NASA[[#This Row],[ID]]="","",IF(J24&gt;L24,1,0))</f>
        <v>1</v>
      </c>
      <c r="AK24" s="2">
        <f>IF(NASA[[#This Row],[ID]]="","",IF(J24&gt;L24,0,1))</f>
        <v>0</v>
      </c>
      <c r="AL24" s="2">
        <f>IF(NASA[[#This Row],[ID]]="","",IF(N24&gt;K24,1,0))</f>
        <v>1</v>
      </c>
      <c r="AM24" s="2">
        <f>IF(NASA[[#This Row],[ID]]="","",IF(N24&gt;K24,0,1))</f>
        <v>0</v>
      </c>
      <c r="AN24" s="2">
        <f>IF(NASA[[#This Row],[ID]]="","",IF(M24&gt;O24,1,0))</f>
        <v>0</v>
      </c>
      <c r="AO24" s="2">
        <f>IF(NASA[[#This Row],[ID]]="","",IF(M24&gt;O24,0,1))</f>
        <v>1</v>
      </c>
      <c r="AP24" s="2">
        <f>IF(NASA[[#This Row],[ID]]="","",IF(N24&gt;J24,1,0))</f>
        <v>0</v>
      </c>
      <c r="AQ24" s="2">
        <f>IF(NASA[[#This Row],[ID]]="","",IF(N24&gt;J24,0,1))</f>
        <v>1</v>
      </c>
      <c r="AR24" s="2">
        <f>IF(NASA[[#This Row],[ID]]="","",IF(L24&gt;O24,1,0))</f>
        <v>0</v>
      </c>
      <c r="AS24" s="2">
        <f>IF(NASA[[#This Row],[ID]]="","",IF(L24&gt;O24,0,1))</f>
        <v>1</v>
      </c>
      <c r="AT24" s="2">
        <f>IF(NASA[[#This Row],[ID]]="","",IF(K24&gt;M24,1,0))</f>
        <v>1</v>
      </c>
      <c r="AU24" s="2">
        <f>IF(NASA[[#This Row],[ID]]="","",IF(K24&gt;M24,0,1))</f>
        <v>0</v>
      </c>
      <c r="AV24" s="2">
        <f>IF(NASA[[#This Row],[ID]]="","",IF(J24&gt;M24,1,0))</f>
        <v>1</v>
      </c>
      <c r="AW24" s="2">
        <f>IF(NASA[[#This Row],[ID]]="","",IF(J24&gt;M24,0,1))</f>
        <v>0</v>
      </c>
      <c r="AX24" s="2">
        <f>IF(NASA[[#This Row],[ID]]="","",IF(L24&gt;N24,1,0))</f>
        <v>0</v>
      </c>
      <c r="AY24" s="2">
        <f>IF(NASA[[#This Row],[ID]]="","",IF(L24&gt;N24,0,1))</f>
        <v>1</v>
      </c>
      <c r="AZ24" s="2">
        <f>IF(NASA[[#This Row],[ID]]="","",IF(O24&gt;K24,1,0))</f>
        <v>0</v>
      </c>
      <c r="BA24" s="2">
        <f>IF(NASA[[#This Row],[ID]]="","",IF(O24&gt;K24,0,1))</f>
        <v>1</v>
      </c>
      <c r="BB24" s="2">
        <f>IF(NASA[[#This Row],[ID]]="","",IF(O24&gt;J24,1,0))</f>
        <v>0</v>
      </c>
      <c r="BC24" s="2">
        <f>IF(NASA[[#This Row],[ID]]="","",IF(O24&gt;J24,0,1))</f>
        <v>1</v>
      </c>
      <c r="BD24" s="2">
        <f>IF(NASA[[#This Row],[ID]]="","",IF(K24&gt;M24,1,0))</f>
        <v>1</v>
      </c>
      <c r="BE24" s="2">
        <f>IF(NASA[[#This Row],[ID]]="","",IF(K24&gt;M24,0,1))</f>
        <v>0</v>
      </c>
      <c r="BF24" s="2">
        <f>IF(NASA[[#This Row],[ID]]="","",IF(L24&gt;N24,1,0))</f>
        <v>0</v>
      </c>
      <c r="BG24" s="2">
        <f>IF(NASA[[#This Row],[ID]]="","",IF(L24&gt;N24,0,1))</f>
        <v>1</v>
      </c>
    </row>
    <row r="25" spans="1:59" x14ac:dyDescent="0.25">
      <c r="A25" s="31">
        <v>14</v>
      </c>
      <c r="B25" s="32" t="s">
        <v>74</v>
      </c>
      <c r="C25" s="32">
        <v>1</v>
      </c>
      <c r="D25" s="32">
        <v>1</v>
      </c>
      <c r="E25" s="32">
        <v>3</v>
      </c>
      <c r="F25" s="4">
        <v>11</v>
      </c>
      <c r="G25" s="33">
        <f>IF(NASA[[#This Row],['[Performance']]]="","",20-NASA[[#This Row],['[Performance']]]+1)</f>
        <v>10</v>
      </c>
      <c r="H25" s="32">
        <v>1</v>
      </c>
      <c r="I25" s="35">
        <v>10</v>
      </c>
      <c r="J25" s="30">
        <f>IF(NASA[[#This Row],['[Mental Demand']]]="","",(NASA[[#This Row],['[Mental Demand']]])*5)</f>
        <v>5</v>
      </c>
      <c r="K25">
        <f>IF(NASA[[#This Row],['[Physical Demand']]]="","",(NASA[[#This Row],['[Physical Demand']]])*5)</f>
        <v>5</v>
      </c>
      <c r="L25">
        <f>IF(NASA[[#This Row],['[Temporal Demand']]]="","",(NASA[[#This Row],['[Temporal Demand']]])*5)</f>
        <v>15</v>
      </c>
      <c r="M25">
        <f>IF(NASA[[#This Row],[Performance*]]="","",(NASA[[#This Row],[Performance*]])*5)</f>
        <v>50</v>
      </c>
      <c r="N25">
        <f>IF(NASA[[#This Row],['[Effort']]]="","",(NASA[[#This Row],['[Effort']]])*5)</f>
        <v>5</v>
      </c>
      <c r="O25">
        <f>IF(NASA[[#This Row],['[Frustration']]]="","",(NASA[[#This Row],['[Frustration']]])*5)</f>
        <v>50</v>
      </c>
      <c r="P25" s="5">
        <f>IF(NASA[[#This Row],[ID]]="","",SUM(AD25,AJ25,AQ25,AV25,BC25))</f>
        <v>1</v>
      </c>
      <c r="Q25" s="1">
        <f>IF(NASA[[#This Row],[ID]]="","",SUM(AE25,AM25,AT25,BA25,BD25))</f>
        <v>2</v>
      </c>
      <c r="R25" s="1">
        <f>IF(NASA[[#This Row],[ID]]="","",SUM(AF25,AK25,AR25,AX25,BF25))</f>
        <v>3</v>
      </c>
      <c r="S25" s="1">
        <f>IF(NASA[[#This Row],[ID]]="","",SUM(AG25,AN25,AU25,AW25,BE25))</f>
        <v>4</v>
      </c>
      <c r="T25" s="1">
        <f>IF(NASA[[#This Row],[ID]]="","",SUM(AH25,AL25,AP25,AY25,BG25))</f>
        <v>0</v>
      </c>
      <c r="U25" s="1">
        <f>IF(NASA[[#This Row],[ID]]="","",SUM(AI25,AO25,AS25,AZ25,BB25))</f>
        <v>5</v>
      </c>
      <c r="V25" s="5">
        <f>IF(NASA[[#This Row],[ID]]="","",SUM(P25:U25))</f>
        <v>15</v>
      </c>
      <c r="AB25" s="2">
        <f>IF(A25="","",NASA[[#This Row],[ID]])</f>
        <v>14</v>
      </c>
      <c r="AC25" s="2" t="str">
        <f>IF(B25="","",NASA[[#This Row],[Feature ID]])</f>
        <v>UTA 4</v>
      </c>
      <c r="AD25" s="2">
        <f>IF(NASA[[#This Row],[ID]]="","",IF(J25&gt;K25,1,0))</f>
        <v>0</v>
      </c>
      <c r="AE25" s="2">
        <f>IF(NASA[[#This Row],[ID]]="","",IF(J25&gt;K25,0,1))</f>
        <v>1</v>
      </c>
      <c r="AF25" s="2">
        <f>IF(NASA[[#This Row],[ID]]="","",IF(L25&gt;M25,1,0))</f>
        <v>0</v>
      </c>
      <c r="AG25" s="2">
        <f>IF(NASA[[#This Row],[ID]]="","",IF(L25&gt;M25,0,1))</f>
        <v>1</v>
      </c>
      <c r="AH25" s="2">
        <f>IF(NASA[[#This Row],[ID]]="","",IF(N25&gt;O25,1,0))</f>
        <v>0</v>
      </c>
      <c r="AI25" s="2">
        <f>IF(NASA[[#This Row],[ID]]="","",IF(N25&gt;O25,0,1))</f>
        <v>1</v>
      </c>
      <c r="AJ25" s="2">
        <f>IF(NASA[[#This Row],[ID]]="","",IF(J25&gt;L25,1,0))</f>
        <v>0</v>
      </c>
      <c r="AK25" s="2">
        <f>IF(NASA[[#This Row],[ID]]="","",IF(J25&gt;L25,0,1))</f>
        <v>1</v>
      </c>
      <c r="AL25" s="2">
        <f>IF(NASA[[#This Row],[ID]]="","",IF(N25&gt;K25,1,0))</f>
        <v>0</v>
      </c>
      <c r="AM25" s="2">
        <f>IF(NASA[[#This Row],[ID]]="","",IF(N25&gt;K25,0,1))</f>
        <v>1</v>
      </c>
      <c r="AN25" s="2">
        <f>IF(NASA[[#This Row],[ID]]="","",IF(M25&gt;O25,1,0))</f>
        <v>0</v>
      </c>
      <c r="AO25" s="2">
        <f>IF(NASA[[#This Row],[ID]]="","",IF(M25&gt;O25,0,1))</f>
        <v>1</v>
      </c>
      <c r="AP25" s="2">
        <f>IF(NASA[[#This Row],[ID]]="","",IF(N25&gt;J25,1,0))</f>
        <v>0</v>
      </c>
      <c r="AQ25" s="2">
        <f>IF(NASA[[#This Row],[ID]]="","",IF(N25&gt;J25,0,1))</f>
        <v>1</v>
      </c>
      <c r="AR25" s="2">
        <f>IF(NASA[[#This Row],[ID]]="","",IF(L25&gt;O25,1,0))</f>
        <v>0</v>
      </c>
      <c r="AS25" s="2">
        <f>IF(NASA[[#This Row],[ID]]="","",IF(L25&gt;O25,0,1))</f>
        <v>1</v>
      </c>
      <c r="AT25" s="2">
        <f>IF(NASA[[#This Row],[ID]]="","",IF(K25&gt;M25,1,0))</f>
        <v>0</v>
      </c>
      <c r="AU25" s="2">
        <f>IF(NASA[[#This Row],[ID]]="","",IF(K25&gt;M25,0,1))</f>
        <v>1</v>
      </c>
      <c r="AV25" s="2">
        <f>IF(NASA[[#This Row],[ID]]="","",IF(J25&gt;M25,1,0))</f>
        <v>0</v>
      </c>
      <c r="AW25" s="2">
        <f>IF(NASA[[#This Row],[ID]]="","",IF(J25&gt;M25,0,1))</f>
        <v>1</v>
      </c>
      <c r="AX25" s="2">
        <f>IF(NASA[[#This Row],[ID]]="","",IF(L25&gt;N25,1,0))</f>
        <v>1</v>
      </c>
      <c r="AY25" s="2">
        <f>IF(NASA[[#This Row],[ID]]="","",IF(L25&gt;N25,0,1))</f>
        <v>0</v>
      </c>
      <c r="AZ25" s="2">
        <f>IF(NASA[[#This Row],[ID]]="","",IF(O25&gt;K25,1,0))</f>
        <v>1</v>
      </c>
      <c r="BA25" s="2">
        <f>IF(NASA[[#This Row],[ID]]="","",IF(O25&gt;K25,0,1))</f>
        <v>0</v>
      </c>
      <c r="BB25" s="2">
        <f>IF(NASA[[#This Row],[ID]]="","",IF(O25&gt;J25,1,0))</f>
        <v>1</v>
      </c>
      <c r="BC25" s="2">
        <f>IF(NASA[[#This Row],[ID]]="","",IF(O25&gt;J25,0,1))</f>
        <v>0</v>
      </c>
      <c r="BD25" s="2">
        <f>IF(NASA[[#This Row],[ID]]="","",IF(K25&gt;M25,1,0))</f>
        <v>0</v>
      </c>
      <c r="BE25" s="2">
        <f>IF(NASA[[#This Row],[ID]]="","",IF(K25&gt;M25,0,1))</f>
        <v>1</v>
      </c>
      <c r="BF25" s="2">
        <f>IF(NASA[[#This Row],[ID]]="","",IF(L25&gt;N25,1,0))</f>
        <v>1</v>
      </c>
      <c r="BG25" s="2">
        <f>IF(NASA[[#This Row],[ID]]="","",IF(L25&gt;N25,0,1))</f>
        <v>0</v>
      </c>
    </row>
    <row r="26" spans="1:59" x14ac:dyDescent="0.25">
      <c r="A26" s="31">
        <v>15</v>
      </c>
      <c r="B26" s="32" t="s">
        <v>74</v>
      </c>
      <c r="C26" s="32">
        <v>1</v>
      </c>
      <c r="D26" s="32">
        <v>1</v>
      </c>
      <c r="E26" s="32">
        <v>3</v>
      </c>
      <c r="F26" s="4">
        <v>20</v>
      </c>
      <c r="G26" s="34">
        <f>IF(NASA[[#This Row],['[Performance']]]="","",20-NASA[[#This Row],['[Performance']]]+1)</f>
        <v>1</v>
      </c>
      <c r="H26" s="32">
        <v>2</v>
      </c>
      <c r="I26" s="35">
        <v>1</v>
      </c>
      <c r="J26" s="5">
        <f>IF(NASA[[#This Row],['[Mental Demand']]]="","",(NASA[[#This Row],['[Mental Demand']]])*5)</f>
        <v>5</v>
      </c>
      <c r="K26" s="1">
        <f>IF(NASA[[#This Row],['[Physical Demand']]]="","",(NASA[[#This Row],['[Physical Demand']]])*5)</f>
        <v>5</v>
      </c>
      <c r="L26" s="1">
        <f>IF(NASA[[#This Row],['[Temporal Demand']]]="","",(NASA[[#This Row],['[Temporal Demand']]])*5)</f>
        <v>15</v>
      </c>
      <c r="M26" s="1">
        <f>IF(NASA[[#This Row],[Performance*]]="","",(NASA[[#This Row],[Performance*]])*5)</f>
        <v>5</v>
      </c>
      <c r="N26" s="1">
        <f>IF(NASA[[#This Row],['[Effort']]]="","",(NASA[[#This Row],['[Effort']]])*5)</f>
        <v>10</v>
      </c>
      <c r="O26" s="1">
        <f>IF(NASA[[#This Row],['[Frustration']]]="","",(NASA[[#This Row],['[Frustration']]])*5)</f>
        <v>5</v>
      </c>
      <c r="P26" s="5">
        <f>IF(NASA[[#This Row],[ID]]="","",SUM(AD26,AJ26,AQ26,AV26,BC26))</f>
        <v>1</v>
      </c>
      <c r="Q26" s="1">
        <f>IF(NASA[[#This Row],[ID]]="","",SUM(AE26,AM26,AT26,BA26,BD26))</f>
        <v>2</v>
      </c>
      <c r="R26" s="1">
        <f>IF(NASA[[#This Row],[ID]]="","",SUM(AF26,AK26,AR26,AX26,BF26))</f>
        <v>5</v>
      </c>
      <c r="S26" s="1">
        <f>IF(NASA[[#This Row],[ID]]="","",SUM(AG26,AN26,AU26,AW26,BE26))</f>
        <v>3</v>
      </c>
      <c r="T26" s="1">
        <f>IF(NASA[[#This Row],[ID]]="","",SUM(AH26,AL26,AP26,AY26,BG26))</f>
        <v>3</v>
      </c>
      <c r="U26" s="1">
        <f>IF(NASA[[#This Row],[ID]]="","",SUM(AI26,AO26,AS26,AZ26,BB26))</f>
        <v>1</v>
      </c>
      <c r="V26" s="5">
        <f>IF(NASA[[#This Row],[ID]]="","",SUM(P26:U26))</f>
        <v>15</v>
      </c>
      <c r="AB26">
        <f>IF(A26="","",NASA[[#This Row],[ID]])</f>
        <v>15</v>
      </c>
      <c r="AC26" t="str">
        <f>IF(B26="","",NASA[[#This Row],[Feature ID]])</f>
        <v>UTA 4</v>
      </c>
      <c r="AD26">
        <f>IF(NASA[[#This Row],[ID]]="","",IF(J26&gt;K26,1,0))</f>
        <v>0</v>
      </c>
      <c r="AE26">
        <f>IF(NASA[[#This Row],[ID]]="","",IF(J26&gt;K26,0,1))</f>
        <v>1</v>
      </c>
      <c r="AF26">
        <f>IF(NASA[[#This Row],[ID]]="","",IF(L26&gt;M26,1,0))</f>
        <v>1</v>
      </c>
      <c r="AG26">
        <f>IF(NASA[[#This Row],[ID]]="","",IF(L26&gt;M26,0,1))</f>
        <v>0</v>
      </c>
      <c r="AH26">
        <f>IF(NASA[[#This Row],[ID]]="","",IF(N26&gt;O26,1,0))</f>
        <v>1</v>
      </c>
      <c r="AI26">
        <f>IF(NASA[[#This Row],[ID]]="","",IF(N26&gt;O26,0,1))</f>
        <v>0</v>
      </c>
      <c r="AJ26">
        <f>IF(NASA[[#This Row],[ID]]="","",IF(J26&gt;L26,1,0))</f>
        <v>0</v>
      </c>
      <c r="AK26">
        <f>IF(NASA[[#This Row],[ID]]="","",IF(J26&gt;L26,0,1))</f>
        <v>1</v>
      </c>
      <c r="AL26">
        <f>IF(NASA[[#This Row],[ID]]="","",IF(N26&gt;K26,1,0))</f>
        <v>1</v>
      </c>
      <c r="AM26">
        <f>IF(NASA[[#This Row],[ID]]="","",IF(N26&gt;K26,0,1))</f>
        <v>0</v>
      </c>
      <c r="AN26">
        <f>IF(NASA[[#This Row],[ID]]="","",IF(M26&gt;O26,1,0))</f>
        <v>0</v>
      </c>
      <c r="AO26">
        <f>IF(NASA[[#This Row],[ID]]="","",IF(M26&gt;O26,0,1))</f>
        <v>1</v>
      </c>
      <c r="AP26">
        <f>IF(NASA[[#This Row],[ID]]="","",IF(N26&gt;J26,1,0))</f>
        <v>1</v>
      </c>
      <c r="AQ26">
        <f>IF(NASA[[#This Row],[ID]]="","",IF(N26&gt;J26,0,1))</f>
        <v>0</v>
      </c>
      <c r="AR26">
        <f>IF(NASA[[#This Row],[ID]]="","",IF(L26&gt;O26,1,0))</f>
        <v>1</v>
      </c>
      <c r="AS26">
        <f>IF(NASA[[#This Row],[ID]]="","",IF(L26&gt;O26,0,1))</f>
        <v>0</v>
      </c>
      <c r="AT26">
        <f>IF(NASA[[#This Row],[ID]]="","",IF(K26&gt;M26,1,0))</f>
        <v>0</v>
      </c>
      <c r="AU26">
        <f>IF(NASA[[#This Row],[ID]]="","",IF(K26&gt;M26,0,1))</f>
        <v>1</v>
      </c>
      <c r="AV26">
        <f>IF(NASA[[#This Row],[ID]]="","",IF(J26&gt;M26,1,0))</f>
        <v>0</v>
      </c>
      <c r="AW26">
        <f>IF(NASA[[#This Row],[ID]]="","",IF(J26&gt;M26,0,1))</f>
        <v>1</v>
      </c>
      <c r="AX26">
        <f>IF(NASA[[#This Row],[ID]]="","",IF(L26&gt;N26,1,0))</f>
        <v>1</v>
      </c>
      <c r="AY26">
        <f>IF(NASA[[#This Row],[ID]]="","",IF(L26&gt;N26,0,1))</f>
        <v>0</v>
      </c>
      <c r="AZ26">
        <f>IF(NASA[[#This Row],[ID]]="","",IF(O26&gt;K26,1,0))</f>
        <v>0</v>
      </c>
      <c r="BA26">
        <f>IF(NASA[[#This Row],[ID]]="","",IF(O26&gt;K26,0,1))</f>
        <v>1</v>
      </c>
      <c r="BB26">
        <f>IF(NASA[[#This Row],[ID]]="","",IF(O26&gt;J26,1,0))</f>
        <v>0</v>
      </c>
      <c r="BC26">
        <f>IF(NASA[[#This Row],[ID]]="","",IF(O26&gt;J26,0,1))</f>
        <v>1</v>
      </c>
      <c r="BD26">
        <f>IF(NASA[[#This Row],[ID]]="","",IF(K26&gt;M26,1,0))</f>
        <v>0</v>
      </c>
      <c r="BE26">
        <f>IF(NASA[[#This Row],[ID]]="","",IF(K26&gt;M26,0,1))</f>
        <v>1</v>
      </c>
      <c r="BF26">
        <f>IF(NASA[[#This Row],[ID]]="","",IF(L26&gt;N26,1,0))</f>
        <v>1</v>
      </c>
      <c r="BG26">
        <f>IF(NASA[[#This Row],[ID]]="","",IF(L26&gt;N26,0,1))</f>
        <v>0</v>
      </c>
    </row>
    <row r="27" spans="1:59" x14ac:dyDescent="0.25">
      <c r="A27" s="31">
        <v>16</v>
      </c>
      <c r="B27" s="32" t="s">
        <v>74</v>
      </c>
      <c r="C27" s="32">
        <v>2</v>
      </c>
      <c r="D27" s="32">
        <v>1</v>
      </c>
      <c r="E27" s="32">
        <v>2</v>
      </c>
      <c r="F27" s="4">
        <v>8</v>
      </c>
      <c r="G27" s="34">
        <f>IF(NASA[[#This Row],['[Performance']]]="","",20-NASA[[#This Row],['[Performance']]]+1)</f>
        <v>13</v>
      </c>
      <c r="H27" s="32">
        <v>2</v>
      </c>
      <c r="I27" s="35">
        <v>9</v>
      </c>
      <c r="J27" s="5">
        <f>IF(NASA[[#This Row],['[Mental Demand']]]="","",(NASA[[#This Row],['[Mental Demand']]])*5)</f>
        <v>10</v>
      </c>
      <c r="K27" s="1">
        <f>IF(NASA[[#This Row],['[Physical Demand']]]="","",(NASA[[#This Row],['[Physical Demand']]])*5)</f>
        <v>5</v>
      </c>
      <c r="L27" s="1">
        <f>IF(NASA[[#This Row],['[Temporal Demand']]]="","",(NASA[[#This Row],['[Temporal Demand']]])*5)</f>
        <v>10</v>
      </c>
      <c r="M27" s="1">
        <f>IF(NASA[[#This Row],[Performance*]]="","",(NASA[[#This Row],[Performance*]])*5)</f>
        <v>65</v>
      </c>
      <c r="N27" s="1">
        <f>IF(NASA[[#This Row],['[Effort']]]="","",(NASA[[#This Row],['[Effort']]])*5)</f>
        <v>10</v>
      </c>
      <c r="O27" s="1">
        <f>IF(NASA[[#This Row],['[Frustration']]]="","",(NASA[[#This Row],['[Frustration']]])*5)</f>
        <v>45</v>
      </c>
      <c r="P27" s="5">
        <f>IF(NASA[[#This Row],[ID]]="","",SUM(AD27,AJ27,AQ27,AV27,BC27))</f>
        <v>2</v>
      </c>
      <c r="Q27" s="1">
        <f>IF(NASA[[#This Row],[ID]]="","",SUM(AE27,AM27,AT27,BA27,BD27))</f>
        <v>0</v>
      </c>
      <c r="R27" s="1">
        <f>IF(NASA[[#This Row],[ID]]="","",SUM(AF27,AK27,AR27,AX27,BF27))</f>
        <v>1</v>
      </c>
      <c r="S27" s="1">
        <f>IF(NASA[[#This Row],[ID]]="","",SUM(AG27,AN27,AU27,AW27,BE27))</f>
        <v>5</v>
      </c>
      <c r="T27" s="1">
        <f>IF(NASA[[#This Row],[ID]]="","",SUM(AH27,AL27,AP27,AY27,BG27))</f>
        <v>3</v>
      </c>
      <c r="U27" s="1">
        <f>IF(NASA[[#This Row],[ID]]="","",SUM(AI27,AO27,AS27,AZ27,BB27))</f>
        <v>4</v>
      </c>
      <c r="V27" s="5">
        <f>IF(NASA[[#This Row],[ID]]="","",SUM(P27:U27))</f>
        <v>15</v>
      </c>
      <c r="AB27">
        <f>IF(A27="","",NASA[[#This Row],[ID]])</f>
        <v>16</v>
      </c>
      <c r="AC27" t="str">
        <f>IF(B27="","",NASA[[#This Row],[Feature ID]])</f>
        <v>UTA 4</v>
      </c>
      <c r="AD27">
        <f>IF(NASA[[#This Row],[ID]]="","",IF(J27&gt;K27,1,0))</f>
        <v>1</v>
      </c>
      <c r="AE27">
        <f>IF(NASA[[#This Row],[ID]]="","",IF(J27&gt;K27,0,1))</f>
        <v>0</v>
      </c>
      <c r="AF27">
        <f>IF(NASA[[#This Row],[ID]]="","",IF(L27&gt;M27,1,0))</f>
        <v>0</v>
      </c>
      <c r="AG27">
        <f>IF(NASA[[#This Row],[ID]]="","",IF(L27&gt;M27,0,1))</f>
        <v>1</v>
      </c>
      <c r="AH27">
        <f>IF(NASA[[#This Row],[ID]]="","",IF(N27&gt;O27,1,0))</f>
        <v>0</v>
      </c>
      <c r="AI27">
        <f>IF(NASA[[#This Row],[ID]]="","",IF(N27&gt;O27,0,1))</f>
        <v>1</v>
      </c>
      <c r="AJ27">
        <f>IF(NASA[[#This Row],[ID]]="","",IF(J27&gt;L27,1,0))</f>
        <v>0</v>
      </c>
      <c r="AK27">
        <f>IF(NASA[[#This Row],[ID]]="","",IF(J27&gt;L27,0,1))</f>
        <v>1</v>
      </c>
      <c r="AL27">
        <f>IF(NASA[[#This Row],[ID]]="","",IF(N27&gt;K27,1,0))</f>
        <v>1</v>
      </c>
      <c r="AM27">
        <f>IF(NASA[[#This Row],[ID]]="","",IF(N27&gt;K27,0,1))</f>
        <v>0</v>
      </c>
      <c r="AN27">
        <f>IF(NASA[[#This Row],[ID]]="","",IF(M27&gt;O27,1,0))</f>
        <v>1</v>
      </c>
      <c r="AO27">
        <f>IF(NASA[[#This Row],[ID]]="","",IF(M27&gt;O27,0,1))</f>
        <v>0</v>
      </c>
      <c r="AP27">
        <f>IF(NASA[[#This Row],[ID]]="","",IF(N27&gt;J27,1,0))</f>
        <v>0</v>
      </c>
      <c r="AQ27">
        <f>IF(NASA[[#This Row],[ID]]="","",IF(N27&gt;J27,0,1))</f>
        <v>1</v>
      </c>
      <c r="AR27">
        <f>IF(NASA[[#This Row],[ID]]="","",IF(L27&gt;O27,1,0))</f>
        <v>0</v>
      </c>
      <c r="AS27">
        <f>IF(NASA[[#This Row],[ID]]="","",IF(L27&gt;O27,0,1))</f>
        <v>1</v>
      </c>
      <c r="AT27">
        <f>IF(NASA[[#This Row],[ID]]="","",IF(K27&gt;M27,1,0))</f>
        <v>0</v>
      </c>
      <c r="AU27">
        <f>IF(NASA[[#This Row],[ID]]="","",IF(K27&gt;M27,0,1))</f>
        <v>1</v>
      </c>
      <c r="AV27">
        <f>IF(NASA[[#This Row],[ID]]="","",IF(J27&gt;M27,1,0))</f>
        <v>0</v>
      </c>
      <c r="AW27">
        <f>IF(NASA[[#This Row],[ID]]="","",IF(J27&gt;M27,0,1))</f>
        <v>1</v>
      </c>
      <c r="AX27">
        <f>IF(NASA[[#This Row],[ID]]="","",IF(L27&gt;N27,1,0))</f>
        <v>0</v>
      </c>
      <c r="AY27">
        <f>IF(NASA[[#This Row],[ID]]="","",IF(L27&gt;N27,0,1))</f>
        <v>1</v>
      </c>
      <c r="AZ27">
        <f>IF(NASA[[#This Row],[ID]]="","",IF(O27&gt;K27,1,0))</f>
        <v>1</v>
      </c>
      <c r="BA27">
        <f>IF(NASA[[#This Row],[ID]]="","",IF(O27&gt;K27,0,1))</f>
        <v>0</v>
      </c>
      <c r="BB27">
        <f>IF(NASA[[#This Row],[ID]]="","",IF(O27&gt;J27,1,0))</f>
        <v>1</v>
      </c>
      <c r="BC27">
        <f>IF(NASA[[#This Row],[ID]]="","",IF(O27&gt;J27,0,1))</f>
        <v>0</v>
      </c>
      <c r="BD27">
        <f>IF(NASA[[#This Row],[ID]]="","",IF(K27&gt;M27,1,0))</f>
        <v>0</v>
      </c>
      <c r="BE27">
        <f>IF(NASA[[#This Row],[ID]]="","",IF(K27&gt;M27,0,1))</f>
        <v>1</v>
      </c>
      <c r="BF27">
        <f>IF(NASA[[#This Row],[ID]]="","",IF(L27&gt;N27,1,0))</f>
        <v>0</v>
      </c>
      <c r="BG27">
        <f>IF(NASA[[#This Row],[ID]]="","",IF(L27&gt;N27,0,1))</f>
        <v>1</v>
      </c>
    </row>
    <row r="28" spans="1:59" x14ac:dyDescent="0.25">
      <c r="A28" s="31">
        <v>17</v>
      </c>
      <c r="B28" s="32" t="s">
        <v>74</v>
      </c>
      <c r="C28" s="32">
        <v>3</v>
      </c>
      <c r="D28" s="32">
        <v>3</v>
      </c>
      <c r="E28" s="32">
        <v>3</v>
      </c>
      <c r="F28" s="4">
        <v>16</v>
      </c>
      <c r="G28" s="34">
        <f>IF(NASA[[#This Row],['[Performance']]]="","",20-NASA[[#This Row],['[Performance']]]+1)</f>
        <v>5</v>
      </c>
      <c r="H28" s="32">
        <v>3</v>
      </c>
      <c r="I28" s="35">
        <v>3</v>
      </c>
      <c r="J28" s="5">
        <f>IF(NASA[[#This Row],['[Mental Demand']]]="","",(NASA[[#This Row],['[Mental Demand']]])*5)</f>
        <v>15</v>
      </c>
      <c r="K28" s="1">
        <f>IF(NASA[[#This Row],['[Physical Demand']]]="","",(NASA[[#This Row],['[Physical Demand']]])*5)</f>
        <v>15</v>
      </c>
      <c r="L28" s="1">
        <f>IF(NASA[[#This Row],['[Temporal Demand']]]="","",(NASA[[#This Row],['[Temporal Demand']]])*5)</f>
        <v>15</v>
      </c>
      <c r="M28" s="1">
        <f>IF(NASA[[#This Row],[Performance*]]="","",(NASA[[#This Row],[Performance*]])*5)</f>
        <v>25</v>
      </c>
      <c r="N28" s="1">
        <f>IF(NASA[[#This Row],['[Effort']]]="","",(NASA[[#This Row],['[Effort']]])*5)</f>
        <v>15</v>
      </c>
      <c r="O28" s="1">
        <f>IF(NASA[[#This Row],['[Frustration']]]="","",(NASA[[#This Row],['[Frustration']]])*5)</f>
        <v>15</v>
      </c>
      <c r="P28" s="5">
        <f>IF(NASA[[#This Row],[ID]]="","",SUM(AD28,AJ28,AQ28,AV28,BC28))</f>
        <v>2</v>
      </c>
      <c r="Q28" s="1">
        <f>IF(NASA[[#This Row],[ID]]="","",SUM(AE28,AM28,AT28,BA28,BD28))</f>
        <v>3</v>
      </c>
      <c r="R28" s="1">
        <f>IF(NASA[[#This Row],[ID]]="","",SUM(AF28,AK28,AR28,AX28,BF28))</f>
        <v>1</v>
      </c>
      <c r="S28" s="1">
        <f>IF(NASA[[#This Row],[ID]]="","",SUM(AG28,AN28,AU28,AW28,BE28))</f>
        <v>5</v>
      </c>
      <c r="T28" s="1">
        <f>IF(NASA[[#This Row],[ID]]="","",SUM(AH28,AL28,AP28,AY28,BG28))</f>
        <v>2</v>
      </c>
      <c r="U28" s="1">
        <f>IF(NASA[[#This Row],[ID]]="","",SUM(AI28,AO28,AS28,AZ28,BB28))</f>
        <v>2</v>
      </c>
      <c r="V28" s="5">
        <f>IF(NASA[[#This Row],[ID]]="","",SUM(P28:U28))</f>
        <v>15</v>
      </c>
      <c r="AB28">
        <f>IF(A28="","",NASA[[#This Row],[ID]])</f>
        <v>17</v>
      </c>
      <c r="AC28" t="str">
        <f>IF(B28="","",NASA[[#This Row],[Feature ID]])</f>
        <v>UTA 4</v>
      </c>
      <c r="AD28">
        <f>IF(NASA[[#This Row],[ID]]="","",IF(J28&gt;K28,1,0))</f>
        <v>0</v>
      </c>
      <c r="AE28">
        <f>IF(NASA[[#This Row],[ID]]="","",IF(J28&gt;K28,0,1))</f>
        <v>1</v>
      </c>
      <c r="AF28">
        <f>IF(NASA[[#This Row],[ID]]="","",IF(L28&gt;M28,1,0))</f>
        <v>0</v>
      </c>
      <c r="AG28">
        <f>IF(NASA[[#This Row],[ID]]="","",IF(L28&gt;M28,0,1))</f>
        <v>1</v>
      </c>
      <c r="AH28">
        <f>IF(NASA[[#This Row],[ID]]="","",IF(N28&gt;O28,1,0))</f>
        <v>0</v>
      </c>
      <c r="AI28">
        <f>IF(NASA[[#This Row],[ID]]="","",IF(N28&gt;O28,0,1))</f>
        <v>1</v>
      </c>
      <c r="AJ28">
        <f>IF(NASA[[#This Row],[ID]]="","",IF(J28&gt;L28,1,0))</f>
        <v>0</v>
      </c>
      <c r="AK28">
        <f>IF(NASA[[#This Row],[ID]]="","",IF(J28&gt;L28,0,1))</f>
        <v>1</v>
      </c>
      <c r="AL28">
        <f>IF(NASA[[#This Row],[ID]]="","",IF(N28&gt;K28,1,0))</f>
        <v>0</v>
      </c>
      <c r="AM28">
        <f>IF(NASA[[#This Row],[ID]]="","",IF(N28&gt;K28,0,1))</f>
        <v>1</v>
      </c>
      <c r="AN28">
        <f>IF(NASA[[#This Row],[ID]]="","",IF(M28&gt;O28,1,0))</f>
        <v>1</v>
      </c>
      <c r="AO28">
        <f>IF(NASA[[#This Row],[ID]]="","",IF(M28&gt;O28,0,1))</f>
        <v>0</v>
      </c>
      <c r="AP28">
        <f>IF(NASA[[#This Row],[ID]]="","",IF(N28&gt;J28,1,0))</f>
        <v>0</v>
      </c>
      <c r="AQ28">
        <f>IF(NASA[[#This Row],[ID]]="","",IF(N28&gt;J28,0,1))</f>
        <v>1</v>
      </c>
      <c r="AR28">
        <f>IF(NASA[[#This Row],[ID]]="","",IF(L28&gt;O28,1,0))</f>
        <v>0</v>
      </c>
      <c r="AS28">
        <f>IF(NASA[[#This Row],[ID]]="","",IF(L28&gt;O28,0,1))</f>
        <v>1</v>
      </c>
      <c r="AT28">
        <f>IF(NASA[[#This Row],[ID]]="","",IF(K28&gt;M28,1,0))</f>
        <v>0</v>
      </c>
      <c r="AU28">
        <f>IF(NASA[[#This Row],[ID]]="","",IF(K28&gt;M28,0,1))</f>
        <v>1</v>
      </c>
      <c r="AV28">
        <f>IF(NASA[[#This Row],[ID]]="","",IF(J28&gt;M28,1,0))</f>
        <v>0</v>
      </c>
      <c r="AW28">
        <f>IF(NASA[[#This Row],[ID]]="","",IF(J28&gt;M28,0,1))</f>
        <v>1</v>
      </c>
      <c r="AX28">
        <f>IF(NASA[[#This Row],[ID]]="","",IF(L28&gt;N28,1,0))</f>
        <v>0</v>
      </c>
      <c r="AY28">
        <f>IF(NASA[[#This Row],[ID]]="","",IF(L28&gt;N28,0,1))</f>
        <v>1</v>
      </c>
      <c r="AZ28">
        <f>IF(NASA[[#This Row],[ID]]="","",IF(O28&gt;K28,1,0))</f>
        <v>0</v>
      </c>
      <c r="BA28">
        <f>IF(NASA[[#This Row],[ID]]="","",IF(O28&gt;K28,0,1))</f>
        <v>1</v>
      </c>
      <c r="BB28">
        <f>IF(NASA[[#This Row],[ID]]="","",IF(O28&gt;J28,1,0))</f>
        <v>0</v>
      </c>
      <c r="BC28">
        <f>IF(NASA[[#This Row],[ID]]="","",IF(O28&gt;J28,0,1))</f>
        <v>1</v>
      </c>
      <c r="BD28">
        <f>IF(NASA[[#This Row],[ID]]="","",IF(K28&gt;M28,1,0))</f>
        <v>0</v>
      </c>
      <c r="BE28">
        <f>IF(NASA[[#This Row],[ID]]="","",IF(K28&gt;M28,0,1))</f>
        <v>1</v>
      </c>
      <c r="BF28">
        <f>IF(NASA[[#This Row],[ID]]="","",IF(L28&gt;N28,1,0))</f>
        <v>0</v>
      </c>
      <c r="BG28">
        <f>IF(NASA[[#This Row],[ID]]="","",IF(L28&gt;N28,0,1))</f>
        <v>1</v>
      </c>
    </row>
    <row r="29" spans="1:59" x14ac:dyDescent="0.25">
      <c r="A29" s="31">
        <v>18</v>
      </c>
      <c r="B29" s="32" t="s">
        <v>74</v>
      </c>
      <c r="C29" s="32">
        <v>2</v>
      </c>
      <c r="D29" s="32">
        <v>1</v>
      </c>
      <c r="E29" s="32">
        <v>1</v>
      </c>
      <c r="F29" s="4">
        <v>18</v>
      </c>
      <c r="G29" s="34">
        <f>IF(NASA[[#This Row],['[Performance']]]="","",20-NASA[[#This Row],['[Performance']]]+1)</f>
        <v>3</v>
      </c>
      <c r="H29" s="32">
        <v>1</v>
      </c>
      <c r="I29" s="35">
        <v>2</v>
      </c>
      <c r="J29" s="5">
        <f>IF(NASA[[#This Row],['[Mental Demand']]]="","",(NASA[[#This Row],['[Mental Demand']]])*5)</f>
        <v>10</v>
      </c>
      <c r="K29" s="1">
        <f>IF(NASA[[#This Row],['[Physical Demand']]]="","",(NASA[[#This Row],['[Physical Demand']]])*5)</f>
        <v>5</v>
      </c>
      <c r="L29" s="1">
        <f>IF(NASA[[#This Row],['[Temporal Demand']]]="","",(NASA[[#This Row],['[Temporal Demand']]])*5)</f>
        <v>5</v>
      </c>
      <c r="M29" s="1">
        <f>IF(NASA[[#This Row],[Performance*]]="","",(NASA[[#This Row],[Performance*]])*5)</f>
        <v>15</v>
      </c>
      <c r="N29" s="1">
        <f>IF(NASA[[#This Row],['[Effort']]]="","",(NASA[[#This Row],['[Effort']]])*5)</f>
        <v>5</v>
      </c>
      <c r="O29" s="1">
        <f>IF(NASA[[#This Row],['[Frustration']]]="","",(NASA[[#This Row],['[Frustration']]])*5)</f>
        <v>10</v>
      </c>
      <c r="P29" s="5">
        <f>IF(NASA[[#This Row],[ID]]="","",SUM(AD29,AJ29,AQ29,AV29,BC29))</f>
        <v>4</v>
      </c>
      <c r="Q29" s="1">
        <f>IF(NASA[[#This Row],[ID]]="","",SUM(AE29,AM29,AT29,BA29,BD29))</f>
        <v>1</v>
      </c>
      <c r="R29" s="1">
        <f>IF(NASA[[#This Row],[ID]]="","",SUM(AF29,AK29,AR29,AX29,BF29))</f>
        <v>0</v>
      </c>
      <c r="S29" s="1">
        <f>IF(NASA[[#This Row],[ID]]="","",SUM(AG29,AN29,AU29,AW29,BE29))</f>
        <v>5</v>
      </c>
      <c r="T29" s="1">
        <f>IF(NASA[[#This Row],[ID]]="","",SUM(AH29,AL29,AP29,AY29,BG29))</f>
        <v>2</v>
      </c>
      <c r="U29" s="1">
        <f>IF(NASA[[#This Row],[ID]]="","",SUM(AI29,AO29,AS29,AZ29,BB29))</f>
        <v>3</v>
      </c>
      <c r="V29" s="5">
        <f>IF(NASA[[#This Row],[ID]]="","",SUM(P29:U29))</f>
        <v>15</v>
      </c>
      <c r="AB29">
        <f>IF(A29="","",NASA[[#This Row],[ID]])</f>
        <v>18</v>
      </c>
      <c r="AC29" t="str">
        <f>IF(B29="","",NASA[[#This Row],[Feature ID]])</f>
        <v>UTA 4</v>
      </c>
      <c r="AD29">
        <f>IF(NASA[[#This Row],[ID]]="","",IF(J29&gt;K29,1,0))</f>
        <v>1</v>
      </c>
      <c r="AE29">
        <f>IF(NASA[[#This Row],[ID]]="","",IF(J29&gt;K29,0,1))</f>
        <v>0</v>
      </c>
      <c r="AF29">
        <f>IF(NASA[[#This Row],[ID]]="","",IF(L29&gt;M29,1,0))</f>
        <v>0</v>
      </c>
      <c r="AG29">
        <f>IF(NASA[[#This Row],[ID]]="","",IF(L29&gt;M29,0,1))</f>
        <v>1</v>
      </c>
      <c r="AH29">
        <f>IF(NASA[[#This Row],[ID]]="","",IF(N29&gt;O29,1,0))</f>
        <v>0</v>
      </c>
      <c r="AI29">
        <f>IF(NASA[[#This Row],[ID]]="","",IF(N29&gt;O29,0,1))</f>
        <v>1</v>
      </c>
      <c r="AJ29">
        <f>IF(NASA[[#This Row],[ID]]="","",IF(J29&gt;L29,1,0))</f>
        <v>1</v>
      </c>
      <c r="AK29">
        <f>IF(NASA[[#This Row],[ID]]="","",IF(J29&gt;L29,0,1))</f>
        <v>0</v>
      </c>
      <c r="AL29">
        <f>IF(NASA[[#This Row],[ID]]="","",IF(N29&gt;K29,1,0))</f>
        <v>0</v>
      </c>
      <c r="AM29">
        <f>IF(NASA[[#This Row],[ID]]="","",IF(N29&gt;K29,0,1))</f>
        <v>1</v>
      </c>
      <c r="AN29">
        <f>IF(NASA[[#This Row],[ID]]="","",IF(M29&gt;O29,1,0))</f>
        <v>1</v>
      </c>
      <c r="AO29">
        <f>IF(NASA[[#This Row],[ID]]="","",IF(M29&gt;O29,0,1))</f>
        <v>0</v>
      </c>
      <c r="AP29">
        <f>IF(NASA[[#This Row],[ID]]="","",IF(N29&gt;J29,1,0))</f>
        <v>0</v>
      </c>
      <c r="AQ29">
        <f>IF(NASA[[#This Row],[ID]]="","",IF(N29&gt;J29,0,1))</f>
        <v>1</v>
      </c>
      <c r="AR29">
        <f>IF(NASA[[#This Row],[ID]]="","",IF(L29&gt;O29,1,0))</f>
        <v>0</v>
      </c>
      <c r="AS29">
        <f>IF(NASA[[#This Row],[ID]]="","",IF(L29&gt;O29,0,1))</f>
        <v>1</v>
      </c>
      <c r="AT29">
        <f>IF(NASA[[#This Row],[ID]]="","",IF(K29&gt;M29,1,0))</f>
        <v>0</v>
      </c>
      <c r="AU29">
        <f>IF(NASA[[#This Row],[ID]]="","",IF(K29&gt;M29,0,1))</f>
        <v>1</v>
      </c>
      <c r="AV29">
        <f>IF(NASA[[#This Row],[ID]]="","",IF(J29&gt;M29,1,0))</f>
        <v>0</v>
      </c>
      <c r="AW29">
        <f>IF(NASA[[#This Row],[ID]]="","",IF(J29&gt;M29,0,1))</f>
        <v>1</v>
      </c>
      <c r="AX29">
        <f>IF(NASA[[#This Row],[ID]]="","",IF(L29&gt;N29,1,0))</f>
        <v>0</v>
      </c>
      <c r="AY29">
        <f>IF(NASA[[#This Row],[ID]]="","",IF(L29&gt;N29,0,1))</f>
        <v>1</v>
      </c>
      <c r="AZ29">
        <f>IF(NASA[[#This Row],[ID]]="","",IF(O29&gt;K29,1,0))</f>
        <v>1</v>
      </c>
      <c r="BA29">
        <f>IF(NASA[[#This Row],[ID]]="","",IF(O29&gt;K29,0,1))</f>
        <v>0</v>
      </c>
      <c r="BB29">
        <f>IF(NASA[[#This Row],[ID]]="","",IF(O29&gt;J29,1,0))</f>
        <v>0</v>
      </c>
      <c r="BC29">
        <f>IF(NASA[[#This Row],[ID]]="","",IF(O29&gt;J29,0,1))</f>
        <v>1</v>
      </c>
      <c r="BD29">
        <f>IF(NASA[[#This Row],[ID]]="","",IF(K29&gt;M29,1,0))</f>
        <v>0</v>
      </c>
      <c r="BE29">
        <f>IF(NASA[[#This Row],[ID]]="","",IF(K29&gt;M29,0,1))</f>
        <v>1</v>
      </c>
      <c r="BF29">
        <f>IF(NASA[[#This Row],[ID]]="","",IF(L29&gt;N29,1,0))</f>
        <v>0</v>
      </c>
      <c r="BG29">
        <f>IF(NASA[[#This Row],[ID]]="","",IF(L29&gt;N29,0,1))</f>
        <v>1</v>
      </c>
    </row>
    <row r="30" spans="1:59" x14ac:dyDescent="0.25">
      <c r="A30" s="31">
        <v>19</v>
      </c>
      <c r="B30" s="32" t="s">
        <v>74</v>
      </c>
      <c r="C30" s="32">
        <v>18</v>
      </c>
      <c r="D30" s="32">
        <v>12</v>
      </c>
      <c r="E30" s="32">
        <v>6</v>
      </c>
      <c r="F30" s="4">
        <v>14</v>
      </c>
      <c r="G30" s="34">
        <f>IF(NASA[[#This Row],['[Performance']]]="","",20-NASA[[#This Row],['[Performance']]]+1)</f>
        <v>7</v>
      </c>
      <c r="H30" s="32">
        <v>15</v>
      </c>
      <c r="I30" s="35">
        <v>15</v>
      </c>
      <c r="J30" s="5">
        <f>IF(NASA[[#This Row],['[Mental Demand']]]="","",(NASA[[#This Row],['[Mental Demand']]])*5)</f>
        <v>90</v>
      </c>
      <c r="K30" s="1">
        <f>IF(NASA[[#This Row],['[Physical Demand']]]="","",(NASA[[#This Row],['[Physical Demand']]])*5)</f>
        <v>60</v>
      </c>
      <c r="L30" s="1">
        <f>IF(NASA[[#This Row],['[Temporal Demand']]]="","",(NASA[[#This Row],['[Temporal Demand']]])*5)</f>
        <v>30</v>
      </c>
      <c r="M30" s="1">
        <f>IF(NASA[[#This Row],[Performance*]]="","",(NASA[[#This Row],[Performance*]])*5)</f>
        <v>35</v>
      </c>
      <c r="N30" s="1">
        <f>IF(NASA[[#This Row],['[Effort']]]="","",(NASA[[#This Row],['[Effort']]])*5)</f>
        <v>75</v>
      </c>
      <c r="O30" s="1">
        <f>IF(NASA[[#This Row],['[Frustration']]]="","",(NASA[[#This Row],['[Frustration']]])*5)</f>
        <v>75</v>
      </c>
      <c r="P30" s="5">
        <f>IF(NASA[[#This Row],[ID]]="","",SUM(AD30,AJ30,AQ30,AV30,BC30))</f>
        <v>5</v>
      </c>
      <c r="Q30" s="1">
        <f>IF(NASA[[#This Row],[ID]]="","",SUM(AE30,AM30,AT30,BA30,BD30))</f>
        <v>2</v>
      </c>
      <c r="R30" s="1">
        <f>IF(NASA[[#This Row],[ID]]="","",SUM(AF30,AK30,AR30,AX30,BF30))</f>
        <v>0</v>
      </c>
      <c r="S30" s="1">
        <f>IF(NASA[[#This Row],[ID]]="","",SUM(AG30,AN30,AU30,AW30,BE30))</f>
        <v>1</v>
      </c>
      <c r="T30" s="1">
        <f>IF(NASA[[#This Row],[ID]]="","",SUM(AH30,AL30,AP30,AY30,BG30))</f>
        <v>3</v>
      </c>
      <c r="U30" s="1">
        <f>IF(NASA[[#This Row],[ID]]="","",SUM(AI30,AO30,AS30,AZ30,BB30))</f>
        <v>4</v>
      </c>
      <c r="V30" s="5">
        <f>IF(NASA[[#This Row],[ID]]="","",SUM(P30:U30))</f>
        <v>15</v>
      </c>
      <c r="AB30">
        <f>IF(A30="","",NASA[[#This Row],[ID]])</f>
        <v>19</v>
      </c>
      <c r="AC30" t="str">
        <f>IF(B30="","",NASA[[#This Row],[Feature ID]])</f>
        <v>UTA 4</v>
      </c>
      <c r="AD30">
        <f>IF(NASA[[#This Row],[ID]]="","",IF(J30&gt;K30,1,0))</f>
        <v>1</v>
      </c>
      <c r="AE30">
        <f>IF(NASA[[#This Row],[ID]]="","",IF(J30&gt;K30,0,1))</f>
        <v>0</v>
      </c>
      <c r="AF30">
        <f>IF(NASA[[#This Row],[ID]]="","",IF(L30&gt;M30,1,0))</f>
        <v>0</v>
      </c>
      <c r="AG30">
        <f>IF(NASA[[#This Row],[ID]]="","",IF(L30&gt;M30,0,1))</f>
        <v>1</v>
      </c>
      <c r="AH30">
        <f>IF(NASA[[#This Row],[ID]]="","",IF(N30&gt;O30,1,0))</f>
        <v>0</v>
      </c>
      <c r="AI30">
        <f>IF(NASA[[#This Row],[ID]]="","",IF(N30&gt;O30,0,1))</f>
        <v>1</v>
      </c>
      <c r="AJ30">
        <f>IF(NASA[[#This Row],[ID]]="","",IF(J30&gt;L30,1,0))</f>
        <v>1</v>
      </c>
      <c r="AK30">
        <f>IF(NASA[[#This Row],[ID]]="","",IF(J30&gt;L30,0,1))</f>
        <v>0</v>
      </c>
      <c r="AL30">
        <f>IF(NASA[[#This Row],[ID]]="","",IF(N30&gt;K30,1,0))</f>
        <v>1</v>
      </c>
      <c r="AM30">
        <f>IF(NASA[[#This Row],[ID]]="","",IF(N30&gt;K30,0,1))</f>
        <v>0</v>
      </c>
      <c r="AN30">
        <f>IF(NASA[[#This Row],[ID]]="","",IF(M30&gt;O30,1,0))</f>
        <v>0</v>
      </c>
      <c r="AO30">
        <f>IF(NASA[[#This Row],[ID]]="","",IF(M30&gt;O30,0,1))</f>
        <v>1</v>
      </c>
      <c r="AP30">
        <f>IF(NASA[[#This Row],[ID]]="","",IF(N30&gt;J30,1,0))</f>
        <v>0</v>
      </c>
      <c r="AQ30">
        <f>IF(NASA[[#This Row],[ID]]="","",IF(N30&gt;J30,0,1))</f>
        <v>1</v>
      </c>
      <c r="AR30">
        <f>IF(NASA[[#This Row],[ID]]="","",IF(L30&gt;O30,1,0))</f>
        <v>0</v>
      </c>
      <c r="AS30">
        <f>IF(NASA[[#This Row],[ID]]="","",IF(L30&gt;O30,0,1))</f>
        <v>1</v>
      </c>
      <c r="AT30">
        <f>IF(NASA[[#This Row],[ID]]="","",IF(K30&gt;M30,1,0))</f>
        <v>1</v>
      </c>
      <c r="AU30">
        <f>IF(NASA[[#This Row],[ID]]="","",IF(K30&gt;M30,0,1))</f>
        <v>0</v>
      </c>
      <c r="AV30">
        <f>IF(NASA[[#This Row],[ID]]="","",IF(J30&gt;M30,1,0))</f>
        <v>1</v>
      </c>
      <c r="AW30">
        <f>IF(NASA[[#This Row],[ID]]="","",IF(J30&gt;M30,0,1))</f>
        <v>0</v>
      </c>
      <c r="AX30">
        <f>IF(NASA[[#This Row],[ID]]="","",IF(L30&gt;N30,1,0))</f>
        <v>0</v>
      </c>
      <c r="AY30">
        <f>IF(NASA[[#This Row],[ID]]="","",IF(L30&gt;N30,0,1))</f>
        <v>1</v>
      </c>
      <c r="AZ30">
        <f>IF(NASA[[#This Row],[ID]]="","",IF(O30&gt;K30,1,0))</f>
        <v>1</v>
      </c>
      <c r="BA30">
        <f>IF(NASA[[#This Row],[ID]]="","",IF(O30&gt;K30,0,1))</f>
        <v>0</v>
      </c>
      <c r="BB30">
        <f>IF(NASA[[#This Row],[ID]]="","",IF(O30&gt;J30,1,0))</f>
        <v>0</v>
      </c>
      <c r="BC30">
        <f>IF(NASA[[#This Row],[ID]]="","",IF(O30&gt;J30,0,1))</f>
        <v>1</v>
      </c>
      <c r="BD30">
        <f>IF(NASA[[#This Row],[ID]]="","",IF(K30&gt;M30,1,0))</f>
        <v>1</v>
      </c>
      <c r="BE30">
        <f>IF(NASA[[#This Row],[ID]]="","",IF(K30&gt;M30,0,1))</f>
        <v>0</v>
      </c>
      <c r="BF30">
        <f>IF(NASA[[#This Row],[ID]]="","",IF(L30&gt;N30,1,0))</f>
        <v>0</v>
      </c>
      <c r="BG30">
        <f>IF(NASA[[#This Row],[ID]]="","",IF(L30&gt;N30,0,1))</f>
        <v>1</v>
      </c>
    </row>
    <row r="31" spans="1:59" x14ac:dyDescent="0.25">
      <c r="A31" s="31">
        <v>20</v>
      </c>
      <c r="B31" s="32" t="s">
        <v>74</v>
      </c>
      <c r="C31" s="32">
        <v>1</v>
      </c>
      <c r="D31" s="32">
        <v>2</v>
      </c>
      <c r="E31" s="32">
        <v>4</v>
      </c>
      <c r="F31" s="4">
        <v>14</v>
      </c>
      <c r="G31" s="34">
        <f>IF(NASA[[#This Row],['[Performance']]]="","",20-NASA[[#This Row],['[Performance']]]+1)</f>
        <v>7</v>
      </c>
      <c r="H31" s="32">
        <v>1</v>
      </c>
      <c r="I31" s="35">
        <v>18</v>
      </c>
      <c r="J31" s="5">
        <f>IF(NASA[[#This Row],['[Mental Demand']]]="","",(NASA[[#This Row],['[Mental Demand']]])*5)</f>
        <v>5</v>
      </c>
      <c r="K31" s="1">
        <f>IF(NASA[[#This Row],['[Physical Demand']]]="","",(NASA[[#This Row],['[Physical Demand']]])*5)</f>
        <v>10</v>
      </c>
      <c r="L31" s="1">
        <f>IF(NASA[[#This Row],['[Temporal Demand']]]="","",(NASA[[#This Row],['[Temporal Demand']]])*5)</f>
        <v>20</v>
      </c>
      <c r="M31" s="1">
        <f>IF(NASA[[#This Row],[Performance*]]="","",(NASA[[#This Row],[Performance*]])*5)</f>
        <v>35</v>
      </c>
      <c r="N31" s="1">
        <f>IF(NASA[[#This Row],['[Effort']]]="","",(NASA[[#This Row],['[Effort']]])*5)</f>
        <v>5</v>
      </c>
      <c r="O31" s="1">
        <f>IF(NASA[[#This Row],['[Frustration']]]="","",(NASA[[#This Row],['[Frustration']]])*5)</f>
        <v>90</v>
      </c>
      <c r="P31" s="5">
        <f>IF(NASA[[#This Row],[ID]]="","",SUM(AD31,AJ31,AQ31,AV31,BC31))</f>
        <v>1</v>
      </c>
      <c r="Q31" s="1">
        <f>IF(NASA[[#This Row],[ID]]="","",SUM(AE31,AM31,AT31,BA31,BD31))</f>
        <v>2</v>
      </c>
      <c r="R31" s="1">
        <f>IF(NASA[[#This Row],[ID]]="","",SUM(AF31,AK31,AR31,AX31,BF31))</f>
        <v>3</v>
      </c>
      <c r="S31" s="1">
        <f>IF(NASA[[#This Row],[ID]]="","",SUM(AG31,AN31,AU31,AW31,BE31))</f>
        <v>4</v>
      </c>
      <c r="T31" s="1">
        <f>IF(NASA[[#This Row],[ID]]="","",SUM(AH31,AL31,AP31,AY31,BG31))</f>
        <v>0</v>
      </c>
      <c r="U31" s="1">
        <f>IF(NASA[[#This Row],[ID]]="","",SUM(AI31,AO31,AS31,AZ31,BB31))</f>
        <v>5</v>
      </c>
      <c r="V31" s="5">
        <f>IF(NASA[[#This Row],[ID]]="","",SUM(P31:U31))</f>
        <v>15</v>
      </c>
      <c r="AB31">
        <f>IF(A31="","",NASA[[#This Row],[ID]])</f>
        <v>20</v>
      </c>
      <c r="AC31" t="str">
        <f>IF(B31="","",NASA[[#This Row],[Feature ID]])</f>
        <v>UTA 4</v>
      </c>
      <c r="AD31">
        <f>IF(NASA[[#This Row],[ID]]="","",IF(J31&gt;K31,1,0))</f>
        <v>0</v>
      </c>
      <c r="AE31">
        <f>IF(NASA[[#This Row],[ID]]="","",IF(J31&gt;K31,0,1))</f>
        <v>1</v>
      </c>
      <c r="AF31">
        <f>IF(NASA[[#This Row],[ID]]="","",IF(L31&gt;M31,1,0))</f>
        <v>0</v>
      </c>
      <c r="AG31">
        <f>IF(NASA[[#This Row],[ID]]="","",IF(L31&gt;M31,0,1))</f>
        <v>1</v>
      </c>
      <c r="AH31">
        <f>IF(NASA[[#This Row],[ID]]="","",IF(N31&gt;O31,1,0))</f>
        <v>0</v>
      </c>
      <c r="AI31">
        <f>IF(NASA[[#This Row],[ID]]="","",IF(N31&gt;O31,0,1))</f>
        <v>1</v>
      </c>
      <c r="AJ31">
        <f>IF(NASA[[#This Row],[ID]]="","",IF(J31&gt;L31,1,0))</f>
        <v>0</v>
      </c>
      <c r="AK31">
        <f>IF(NASA[[#This Row],[ID]]="","",IF(J31&gt;L31,0,1))</f>
        <v>1</v>
      </c>
      <c r="AL31">
        <f>IF(NASA[[#This Row],[ID]]="","",IF(N31&gt;K31,1,0))</f>
        <v>0</v>
      </c>
      <c r="AM31">
        <f>IF(NASA[[#This Row],[ID]]="","",IF(N31&gt;K31,0,1))</f>
        <v>1</v>
      </c>
      <c r="AN31">
        <f>IF(NASA[[#This Row],[ID]]="","",IF(M31&gt;O31,1,0))</f>
        <v>0</v>
      </c>
      <c r="AO31">
        <f>IF(NASA[[#This Row],[ID]]="","",IF(M31&gt;O31,0,1))</f>
        <v>1</v>
      </c>
      <c r="AP31">
        <f>IF(NASA[[#This Row],[ID]]="","",IF(N31&gt;J31,1,0))</f>
        <v>0</v>
      </c>
      <c r="AQ31">
        <f>IF(NASA[[#This Row],[ID]]="","",IF(N31&gt;J31,0,1))</f>
        <v>1</v>
      </c>
      <c r="AR31">
        <f>IF(NASA[[#This Row],[ID]]="","",IF(L31&gt;O31,1,0))</f>
        <v>0</v>
      </c>
      <c r="AS31">
        <f>IF(NASA[[#This Row],[ID]]="","",IF(L31&gt;O31,0,1))</f>
        <v>1</v>
      </c>
      <c r="AT31">
        <f>IF(NASA[[#This Row],[ID]]="","",IF(K31&gt;M31,1,0))</f>
        <v>0</v>
      </c>
      <c r="AU31">
        <f>IF(NASA[[#This Row],[ID]]="","",IF(K31&gt;M31,0,1))</f>
        <v>1</v>
      </c>
      <c r="AV31">
        <f>IF(NASA[[#This Row],[ID]]="","",IF(J31&gt;M31,1,0))</f>
        <v>0</v>
      </c>
      <c r="AW31">
        <f>IF(NASA[[#This Row],[ID]]="","",IF(J31&gt;M31,0,1))</f>
        <v>1</v>
      </c>
      <c r="AX31">
        <f>IF(NASA[[#This Row],[ID]]="","",IF(L31&gt;N31,1,0))</f>
        <v>1</v>
      </c>
      <c r="AY31">
        <f>IF(NASA[[#This Row],[ID]]="","",IF(L31&gt;N31,0,1))</f>
        <v>0</v>
      </c>
      <c r="AZ31">
        <f>IF(NASA[[#This Row],[ID]]="","",IF(O31&gt;K31,1,0))</f>
        <v>1</v>
      </c>
      <c r="BA31">
        <f>IF(NASA[[#This Row],[ID]]="","",IF(O31&gt;K31,0,1))</f>
        <v>0</v>
      </c>
      <c r="BB31">
        <f>IF(NASA[[#This Row],[ID]]="","",IF(O31&gt;J31,1,0))</f>
        <v>1</v>
      </c>
      <c r="BC31">
        <f>IF(NASA[[#This Row],[ID]]="","",IF(O31&gt;J31,0,1))</f>
        <v>0</v>
      </c>
      <c r="BD31">
        <f>IF(NASA[[#This Row],[ID]]="","",IF(K31&gt;M31,1,0))</f>
        <v>0</v>
      </c>
      <c r="BE31">
        <f>IF(NASA[[#This Row],[ID]]="","",IF(K31&gt;M31,0,1))</f>
        <v>1</v>
      </c>
      <c r="BF31">
        <f>IF(NASA[[#This Row],[ID]]="","",IF(L31&gt;N31,1,0))</f>
        <v>1</v>
      </c>
      <c r="BG31">
        <f>IF(NASA[[#This Row],[ID]]="","",IF(L31&gt;N31,0,1))</f>
        <v>0</v>
      </c>
    </row>
    <row r="32" spans="1:59" x14ac:dyDescent="0.25">
      <c r="A32" s="31">
        <v>21</v>
      </c>
      <c r="B32" s="32" t="s">
        <v>74</v>
      </c>
      <c r="C32" s="32">
        <v>2</v>
      </c>
      <c r="D32" s="32">
        <v>1</v>
      </c>
      <c r="E32" s="32">
        <v>2</v>
      </c>
      <c r="F32" s="4">
        <v>19</v>
      </c>
      <c r="G32" s="34">
        <f>IF(NASA[[#This Row],['[Performance']]]="","",20-NASA[[#This Row],['[Performance']]]+1)</f>
        <v>2</v>
      </c>
      <c r="H32" s="32">
        <v>3</v>
      </c>
      <c r="I32" s="35">
        <v>9</v>
      </c>
      <c r="J32" s="5">
        <f>IF(NASA[[#This Row],['[Mental Demand']]]="","",(NASA[[#This Row],['[Mental Demand']]])*5)</f>
        <v>10</v>
      </c>
      <c r="K32" s="1">
        <f>IF(NASA[[#This Row],['[Physical Demand']]]="","",(NASA[[#This Row],['[Physical Demand']]])*5)</f>
        <v>5</v>
      </c>
      <c r="L32" s="1">
        <f>IF(NASA[[#This Row],['[Temporal Demand']]]="","",(NASA[[#This Row],['[Temporal Demand']]])*5)</f>
        <v>10</v>
      </c>
      <c r="M32" s="1">
        <f>IF(NASA[[#This Row],[Performance*]]="","",(NASA[[#This Row],[Performance*]])*5)</f>
        <v>10</v>
      </c>
      <c r="N32" s="1">
        <f>IF(NASA[[#This Row],['[Effort']]]="","",(NASA[[#This Row],['[Effort']]])*5)</f>
        <v>15</v>
      </c>
      <c r="O32" s="1">
        <f>IF(NASA[[#This Row],['[Frustration']]]="","",(NASA[[#This Row],['[Frustration']]])*5)</f>
        <v>45</v>
      </c>
      <c r="P32" s="5">
        <f>IF(NASA[[#This Row],[ID]]="","",SUM(AD32,AJ32,AQ32,AV32,BC32))</f>
        <v>1</v>
      </c>
      <c r="Q32" s="1">
        <f>IF(NASA[[#This Row],[ID]]="","",SUM(AE32,AM32,AT32,BA32,BD32))</f>
        <v>0</v>
      </c>
      <c r="R32" s="1">
        <f>IF(NASA[[#This Row],[ID]]="","",SUM(AF32,AK32,AR32,AX32,BF32))</f>
        <v>1</v>
      </c>
      <c r="S32" s="1">
        <f>IF(NASA[[#This Row],[ID]]="","",SUM(AG32,AN32,AU32,AW32,BE32))</f>
        <v>4</v>
      </c>
      <c r="T32" s="1">
        <f>IF(NASA[[#This Row],[ID]]="","",SUM(AH32,AL32,AP32,AY32,BG32))</f>
        <v>4</v>
      </c>
      <c r="U32" s="1">
        <f>IF(NASA[[#This Row],[ID]]="","",SUM(AI32,AO32,AS32,AZ32,BB32))</f>
        <v>5</v>
      </c>
      <c r="V32" s="5">
        <f>IF(NASA[[#This Row],[ID]]="","",SUM(P32:U32))</f>
        <v>15</v>
      </c>
      <c r="AB32">
        <f>IF(A32="","",NASA[[#This Row],[ID]])</f>
        <v>21</v>
      </c>
      <c r="AC32" t="str">
        <f>IF(B32="","",NASA[[#This Row],[Feature ID]])</f>
        <v>UTA 4</v>
      </c>
      <c r="AD32">
        <f>IF(NASA[[#This Row],[ID]]="","",IF(J32&gt;K32,1,0))</f>
        <v>1</v>
      </c>
      <c r="AE32">
        <f>IF(NASA[[#This Row],[ID]]="","",IF(J32&gt;K32,0,1))</f>
        <v>0</v>
      </c>
      <c r="AF32">
        <f>IF(NASA[[#This Row],[ID]]="","",IF(L32&gt;M32,1,0))</f>
        <v>0</v>
      </c>
      <c r="AG32">
        <f>IF(NASA[[#This Row],[ID]]="","",IF(L32&gt;M32,0,1))</f>
        <v>1</v>
      </c>
      <c r="AH32">
        <f>IF(NASA[[#This Row],[ID]]="","",IF(N32&gt;O32,1,0))</f>
        <v>0</v>
      </c>
      <c r="AI32">
        <f>IF(NASA[[#This Row],[ID]]="","",IF(N32&gt;O32,0,1))</f>
        <v>1</v>
      </c>
      <c r="AJ32">
        <f>IF(NASA[[#This Row],[ID]]="","",IF(J32&gt;L32,1,0))</f>
        <v>0</v>
      </c>
      <c r="AK32">
        <f>IF(NASA[[#This Row],[ID]]="","",IF(J32&gt;L32,0,1))</f>
        <v>1</v>
      </c>
      <c r="AL32">
        <f>IF(NASA[[#This Row],[ID]]="","",IF(N32&gt;K32,1,0))</f>
        <v>1</v>
      </c>
      <c r="AM32">
        <f>IF(NASA[[#This Row],[ID]]="","",IF(N32&gt;K32,0,1))</f>
        <v>0</v>
      </c>
      <c r="AN32">
        <f>IF(NASA[[#This Row],[ID]]="","",IF(M32&gt;O32,1,0))</f>
        <v>0</v>
      </c>
      <c r="AO32">
        <f>IF(NASA[[#This Row],[ID]]="","",IF(M32&gt;O32,0,1))</f>
        <v>1</v>
      </c>
      <c r="AP32">
        <f>IF(NASA[[#This Row],[ID]]="","",IF(N32&gt;J32,1,0))</f>
        <v>1</v>
      </c>
      <c r="AQ32">
        <f>IF(NASA[[#This Row],[ID]]="","",IF(N32&gt;J32,0,1))</f>
        <v>0</v>
      </c>
      <c r="AR32">
        <f>IF(NASA[[#This Row],[ID]]="","",IF(L32&gt;O32,1,0))</f>
        <v>0</v>
      </c>
      <c r="AS32">
        <f>IF(NASA[[#This Row],[ID]]="","",IF(L32&gt;O32,0,1))</f>
        <v>1</v>
      </c>
      <c r="AT32">
        <f>IF(NASA[[#This Row],[ID]]="","",IF(K32&gt;M32,1,0))</f>
        <v>0</v>
      </c>
      <c r="AU32">
        <f>IF(NASA[[#This Row],[ID]]="","",IF(K32&gt;M32,0,1))</f>
        <v>1</v>
      </c>
      <c r="AV32">
        <f>IF(NASA[[#This Row],[ID]]="","",IF(J32&gt;M32,1,0))</f>
        <v>0</v>
      </c>
      <c r="AW32">
        <f>IF(NASA[[#This Row],[ID]]="","",IF(J32&gt;M32,0,1))</f>
        <v>1</v>
      </c>
      <c r="AX32">
        <f>IF(NASA[[#This Row],[ID]]="","",IF(L32&gt;N32,1,0))</f>
        <v>0</v>
      </c>
      <c r="AY32">
        <f>IF(NASA[[#This Row],[ID]]="","",IF(L32&gt;N32,0,1))</f>
        <v>1</v>
      </c>
      <c r="AZ32">
        <f>IF(NASA[[#This Row],[ID]]="","",IF(O32&gt;K32,1,0))</f>
        <v>1</v>
      </c>
      <c r="BA32">
        <f>IF(NASA[[#This Row],[ID]]="","",IF(O32&gt;K32,0,1))</f>
        <v>0</v>
      </c>
      <c r="BB32">
        <f>IF(NASA[[#This Row],[ID]]="","",IF(O32&gt;J32,1,0))</f>
        <v>1</v>
      </c>
      <c r="BC32">
        <f>IF(NASA[[#This Row],[ID]]="","",IF(O32&gt;J32,0,1))</f>
        <v>0</v>
      </c>
      <c r="BD32">
        <f>IF(NASA[[#This Row],[ID]]="","",IF(K32&gt;M32,1,0))</f>
        <v>0</v>
      </c>
      <c r="BE32">
        <f>IF(NASA[[#This Row],[ID]]="","",IF(K32&gt;M32,0,1))</f>
        <v>1</v>
      </c>
      <c r="BF32">
        <f>IF(NASA[[#This Row],[ID]]="","",IF(L32&gt;N32,1,0))</f>
        <v>0</v>
      </c>
      <c r="BG32">
        <f>IF(NASA[[#This Row],[ID]]="","",IF(L32&gt;N32,0,1))</f>
        <v>1</v>
      </c>
    </row>
    <row r="33" spans="1:59" x14ac:dyDescent="0.25">
      <c r="A33" s="31">
        <v>22</v>
      </c>
      <c r="B33" s="32" t="s">
        <v>74</v>
      </c>
      <c r="C33" s="32">
        <v>2</v>
      </c>
      <c r="D33" s="32">
        <v>2</v>
      </c>
      <c r="E33" s="32">
        <v>2</v>
      </c>
      <c r="F33" s="4">
        <v>17</v>
      </c>
      <c r="G33" s="34">
        <f>IF(NASA[[#This Row],['[Performance']]]="","",20-NASA[[#This Row],['[Performance']]]+1)</f>
        <v>4</v>
      </c>
      <c r="H33" s="32">
        <v>2</v>
      </c>
      <c r="I33" s="35">
        <v>2</v>
      </c>
      <c r="J33" s="5">
        <f>IF(NASA[[#This Row],['[Mental Demand']]]="","",(NASA[[#This Row],['[Mental Demand']]])*5)</f>
        <v>10</v>
      </c>
      <c r="K33" s="1">
        <f>IF(NASA[[#This Row],['[Physical Demand']]]="","",(NASA[[#This Row],['[Physical Demand']]])*5)</f>
        <v>10</v>
      </c>
      <c r="L33" s="1">
        <f>IF(NASA[[#This Row],['[Temporal Demand']]]="","",(NASA[[#This Row],['[Temporal Demand']]])*5)</f>
        <v>10</v>
      </c>
      <c r="M33" s="1">
        <f>IF(NASA[[#This Row],[Performance*]]="","",(NASA[[#This Row],[Performance*]])*5)</f>
        <v>20</v>
      </c>
      <c r="N33" s="1">
        <f>IF(NASA[[#This Row],['[Effort']]]="","",(NASA[[#This Row],['[Effort']]])*5)</f>
        <v>10</v>
      </c>
      <c r="O33" s="1">
        <f>IF(NASA[[#This Row],['[Frustration']]]="","",(NASA[[#This Row],['[Frustration']]])*5)</f>
        <v>10</v>
      </c>
      <c r="P33" s="5">
        <f>IF(NASA[[#This Row],[ID]]="","",SUM(AD33,AJ33,AQ33,AV33,BC33))</f>
        <v>2</v>
      </c>
      <c r="Q33" s="1">
        <f>IF(NASA[[#This Row],[ID]]="","",SUM(AE33,AM33,AT33,BA33,BD33))</f>
        <v>3</v>
      </c>
      <c r="R33" s="1">
        <f>IF(NASA[[#This Row],[ID]]="","",SUM(AF33,AK33,AR33,AX33,BF33))</f>
        <v>1</v>
      </c>
      <c r="S33" s="1">
        <f>IF(NASA[[#This Row],[ID]]="","",SUM(AG33,AN33,AU33,AW33,BE33))</f>
        <v>5</v>
      </c>
      <c r="T33" s="1">
        <f>IF(NASA[[#This Row],[ID]]="","",SUM(AH33,AL33,AP33,AY33,BG33))</f>
        <v>2</v>
      </c>
      <c r="U33" s="1">
        <f>IF(NASA[[#This Row],[ID]]="","",SUM(AI33,AO33,AS33,AZ33,BB33))</f>
        <v>2</v>
      </c>
      <c r="V33" s="5">
        <f>IF(NASA[[#This Row],[ID]]="","",SUM(P33:U33))</f>
        <v>15</v>
      </c>
      <c r="AB33">
        <f>IF(A33="","",NASA[[#This Row],[ID]])</f>
        <v>22</v>
      </c>
      <c r="AC33" t="str">
        <f>IF(B33="","",NASA[[#This Row],[Feature ID]])</f>
        <v>UTA 4</v>
      </c>
      <c r="AD33">
        <f>IF(NASA[[#This Row],[ID]]="","",IF(J33&gt;K33,1,0))</f>
        <v>0</v>
      </c>
      <c r="AE33">
        <f>IF(NASA[[#This Row],[ID]]="","",IF(J33&gt;K33,0,1))</f>
        <v>1</v>
      </c>
      <c r="AF33">
        <f>IF(NASA[[#This Row],[ID]]="","",IF(L33&gt;M33,1,0))</f>
        <v>0</v>
      </c>
      <c r="AG33">
        <f>IF(NASA[[#This Row],[ID]]="","",IF(L33&gt;M33,0,1))</f>
        <v>1</v>
      </c>
      <c r="AH33">
        <f>IF(NASA[[#This Row],[ID]]="","",IF(N33&gt;O33,1,0))</f>
        <v>0</v>
      </c>
      <c r="AI33">
        <f>IF(NASA[[#This Row],[ID]]="","",IF(N33&gt;O33,0,1))</f>
        <v>1</v>
      </c>
      <c r="AJ33">
        <f>IF(NASA[[#This Row],[ID]]="","",IF(J33&gt;L33,1,0))</f>
        <v>0</v>
      </c>
      <c r="AK33">
        <f>IF(NASA[[#This Row],[ID]]="","",IF(J33&gt;L33,0,1))</f>
        <v>1</v>
      </c>
      <c r="AL33">
        <f>IF(NASA[[#This Row],[ID]]="","",IF(N33&gt;K33,1,0))</f>
        <v>0</v>
      </c>
      <c r="AM33">
        <f>IF(NASA[[#This Row],[ID]]="","",IF(N33&gt;K33,0,1))</f>
        <v>1</v>
      </c>
      <c r="AN33">
        <f>IF(NASA[[#This Row],[ID]]="","",IF(M33&gt;O33,1,0))</f>
        <v>1</v>
      </c>
      <c r="AO33">
        <f>IF(NASA[[#This Row],[ID]]="","",IF(M33&gt;O33,0,1))</f>
        <v>0</v>
      </c>
      <c r="AP33">
        <f>IF(NASA[[#This Row],[ID]]="","",IF(N33&gt;J33,1,0))</f>
        <v>0</v>
      </c>
      <c r="AQ33">
        <f>IF(NASA[[#This Row],[ID]]="","",IF(N33&gt;J33,0,1))</f>
        <v>1</v>
      </c>
      <c r="AR33">
        <f>IF(NASA[[#This Row],[ID]]="","",IF(L33&gt;O33,1,0))</f>
        <v>0</v>
      </c>
      <c r="AS33">
        <f>IF(NASA[[#This Row],[ID]]="","",IF(L33&gt;O33,0,1))</f>
        <v>1</v>
      </c>
      <c r="AT33">
        <f>IF(NASA[[#This Row],[ID]]="","",IF(K33&gt;M33,1,0))</f>
        <v>0</v>
      </c>
      <c r="AU33">
        <f>IF(NASA[[#This Row],[ID]]="","",IF(K33&gt;M33,0,1))</f>
        <v>1</v>
      </c>
      <c r="AV33">
        <f>IF(NASA[[#This Row],[ID]]="","",IF(J33&gt;M33,1,0))</f>
        <v>0</v>
      </c>
      <c r="AW33">
        <f>IF(NASA[[#This Row],[ID]]="","",IF(J33&gt;M33,0,1))</f>
        <v>1</v>
      </c>
      <c r="AX33">
        <f>IF(NASA[[#This Row],[ID]]="","",IF(L33&gt;N33,1,0))</f>
        <v>0</v>
      </c>
      <c r="AY33">
        <f>IF(NASA[[#This Row],[ID]]="","",IF(L33&gt;N33,0,1))</f>
        <v>1</v>
      </c>
      <c r="AZ33">
        <f>IF(NASA[[#This Row],[ID]]="","",IF(O33&gt;K33,1,0))</f>
        <v>0</v>
      </c>
      <c r="BA33">
        <f>IF(NASA[[#This Row],[ID]]="","",IF(O33&gt;K33,0,1))</f>
        <v>1</v>
      </c>
      <c r="BB33">
        <f>IF(NASA[[#This Row],[ID]]="","",IF(O33&gt;J33,1,0))</f>
        <v>0</v>
      </c>
      <c r="BC33">
        <f>IF(NASA[[#This Row],[ID]]="","",IF(O33&gt;J33,0,1))</f>
        <v>1</v>
      </c>
      <c r="BD33">
        <f>IF(NASA[[#This Row],[ID]]="","",IF(K33&gt;M33,1,0))</f>
        <v>0</v>
      </c>
      <c r="BE33">
        <f>IF(NASA[[#This Row],[ID]]="","",IF(K33&gt;M33,0,1))</f>
        <v>1</v>
      </c>
      <c r="BF33">
        <f>IF(NASA[[#This Row],[ID]]="","",IF(L33&gt;N33,1,0))</f>
        <v>0</v>
      </c>
      <c r="BG33">
        <f>IF(NASA[[#This Row],[ID]]="","",IF(L33&gt;N33,0,1))</f>
        <v>1</v>
      </c>
    </row>
    <row r="34" spans="1:59" x14ac:dyDescent="0.25">
      <c r="A34" s="31">
        <v>23</v>
      </c>
      <c r="B34" s="32" t="s">
        <v>74</v>
      </c>
      <c r="C34" s="32">
        <v>1</v>
      </c>
      <c r="D34" s="32">
        <v>1</v>
      </c>
      <c r="E34" s="32">
        <v>2</v>
      </c>
      <c r="F34" s="4">
        <v>17</v>
      </c>
      <c r="G34" s="34">
        <f>IF(NASA[[#This Row],['[Performance']]]="","",20-NASA[[#This Row],['[Performance']]]+1)</f>
        <v>4</v>
      </c>
      <c r="H34" s="32">
        <v>1</v>
      </c>
      <c r="I34" s="35">
        <v>18</v>
      </c>
      <c r="J34" s="5">
        <f>IF(NASA[[#This Row],['[Mental Demand']]]="","",(NASA[[#This Row],['[Mental Demand']]])*5)</f>
        <v>5</v>
      </c>
      <c r="K34" s="1">
        <f>IF(NASA[[#This Row],['[Physical Demand']]]="","",(NASA[[#This Row],['[Physical Demand']]])*5)</f>
        <v>5</v>
      </c>
      <c r="L34" s="1">
        <f>IF(NASA[[#This Row],['[Temporal Demand']]]="","",(NASA[[#This Row],['[Temporal Demand']]])*5)</f>
        <v>10</v>
      </c>
      <c r="M34" s="1">
        <f>IF(NASA[[#This Row],[Performance*]]="","",(NASA[[#This Row],[Performance*]])*5)</f>
        <v>20</v>
      </c>
      <c r="N34" s="1">
        <f>IF(NASA[[#This Row],['[Effort']]]="","",(NASA[[#This Row],['[Effort']]])*5)</f>
        <v>5</v>
      </c>
      <c r="O34" s="1">
        <f>IF(NASA[[#This Row],['[Frustration']]]="","",(NASA[[#This Row],['[Frustration']]])*5)</f>
        <v>90</v>
      </c>
      <c r="P34" s="5">
        <f>IF(NASA[[#This Row],[ID]]="","",SUM(AD34,AJ34,AQ34,AV34,BC34))</f>
        <v>1</v>
      </c>
      <c r="Q34" s="1">
        <f>IF(NASA[[#This Row],[ID]]="","",SUM(AE34,AM34,AT34,BA34,BD34))</f>
        <v>2</v>
      </c>
      <c r="R34" s="1">
        <f>IF(NASA[[#This Row],[ID]]="","",SUM(AF34,AK34,AR34,AX34,BF34))</f>
        <v>3</v>
      </c>
      <c r="S34" s="1">
        <f>IF(NASA[[#This Row],[ID]]="","",SUM(AG34,AN34,AU34,AW34,BE34))</f>
        <v>4</v>
      </c>
      <c r="T34" s="1">
        <f>IF(NASA[[#This Row],[ID]]="","",SUM(AH34,AL34,AP34,AY34,BG34))</f>
        <v>0</v>
      </c>
      <c r="U34" s="1">
        <f>IF(NASA[[#This Row],[ID]]="","",SUM(AI34,AO34,AS34,AZ34,BB34))</f>
        <v>5</v>
      </c>
      <c r="V34" s="5">
        <f>IF(NASA[[#This Row],[ID]]="","",SUM(P34:U34))</f>
        <v>15</v>
      </c>
      <c r="AB34">
        <f>IF(A34="","",NASA[[#This Row],[ID]])</f>
        <v>23</v>
      </c>
      <c r="AC34" t="str">
        <f>IF(B34="","",NASA[[#This Row],[Feature ID]])</f>
        <v>UTA 4</v>
      </c>
      <c r="AD34">
        <f>IF(NASA[[#This Row],[ID]]="","",IF(J34&gt;K34,1,0))</f>
        <v>0</v>
      </c>
      <c r="AE34">
        <f>IF(NASA[[#This Row],[ID]]="","",IF(J34&gt;K34,0,1))</f>
        <v>1</v>
      </c>
      <c r="AF34">
        <f>IF(NASA[[#This Row],[ID]]="","",IF(L34&gt;M34,1,0))</f>
        <v>0</v>
      </c>
      <c r="AG34">
        <f>IF(NASA[[#This Row],[ID]]="","",IF(L34&gt;M34,0,1))</f>
        <v>1</v>
      </c>
      <c r="AH34">
        <f>IF(NASA[[#This Row],[ID]]="","",IF(N34&gt;O34,1,0))</f>
        <v>0</v>
      </c>
      <c r="AI34">
        <f>IF(NASA[[#This Row],[ID]]="","",IF(N34&gt;O34,0,1))</f>
        <v>1</v>
      </c>
      <c r="AJ34">
        <f>IF(NASA[[#This Row],[ID]]="","",IF(J34&gt;L34,1,0))</f>
        <v>0</v>
      </c>
      <c r="AK34">
        <f>IF(NASA[[#This Row],[ID]]="","",IF(J34&gt;L34,0,1))</f>
        <v>1</v>
      </c>
      <c r="AL34">
        <f>IF(NASA[[#This Row],[ID]]="","",IF(N34&gt;K34,1,0))</f>
        <v>0</v>
      </c>
      <c r="AM34">
        <f>IF(NASA[[#This Row],[ID]]="","",IF(N34&gt;K34,0,1))</f>
        <v>1</v>
      </c>
      <c r="AN34">
        <f>IF(NASA[[#This Row],[ID]]="","",IF(M34&gt;O34,1,0))</f>
        <v>0</v>
      </c>
      <c r="AO34">
        <f>IF(NASA[[#This Row],[ID]]="","",IF(M34&gt;O34,0,1))</f>
        <v>1</v>
      </c>
      <c r="AP34">
        <f>IF(NASA[[#This Row],[ID]]="","",IF(N34&gt;J34,1,0))</f>
        <v>0</v>
      </c>
      <c r="AQ34">
        <f>IF(NASA[[#This Row],[ID]]="","",IF(N34&gt;J34,0,1))</f>
        <v>1</v>
      </c>
      <c r="AR34">
        <f>IF(NASA[[#This Row],[ID]]="","",IF(L34&gt;O34,1,0))</f>
        <v>0</v>
      </c>
      <c r="AS34">
        <f>IF(NASA[[#This Row],[ID]]="","",IF(L34&gt;O34,0,1))</f>
        <v>1</v>
      </c>
      <c r="AT34">
        <f>IF(NASA[[#This Row],[ID]]="","",IF(K34&gt;M34,1,0))</f>
        <v>0</v>
      </c>
      <c r="AU34">
        <f>IF(NASA[[#This Row],[ID]]="","",IF(K34&gt;M34,0,1))</f>
        <v>1</v>
      </c>
      <c r="AV34">
        <f>IF(NASA[[#This Row],[ID]]="","",IF(J34&gt;M34,1,0))</f>
        <v>0</v>
      </c>
      <c r="AW34">
        <f>IF(NASA[[#This Row],[ID]]="","",IF(J34&gt;M34,0,1))</f>
        <v>1</v>
      </c>
      <c r="AX34">
        <f>IF(NASA[[#This Row],[ID]]="","",IF(L34&gt;N34,1,0))</f>
        <v>1</v>
      </c>
      <c r="AY34">
        <f>IF(NASA[[#This Row],[ID]]="","",IF(L34&gt;N34,0,1))</f>
        <v>0</v>
      </c>
      <c r="AZ34">
        <f>IF(NASA[[#This Row],[ID]]="","",IF(O34&gt;K34,1,0))</f>
        <v>1</v>
      </c>
      <c r="BA34">
        <f>IF(NASA[[#This Row],[ID]]="","",IF(O34&gt;K34,0,1))</f>
        <v>0</v>
      </c>
      <c r="BB34">
        <f>IF(NASA[[#This Row],[ID]]="","",IF(O34&gt;J34,1,0))</f>
        <v>1</v>
      </c>
      <c r="BC34">
        <f>IF(NASA[[#This Row],[ID]]="","",IF(O34&gt;J34,0,1))</f>
        <v>0</v>
      </c>
      <c r="BD34">
        <f>IF(NASA[[#This Row],[ID]]="","",IF(K34&gt;M34,1,0))</f>
        <v>0</v>
      </c>
      <c r="BE34">
        <f>IF(NASA[[#This Row],[ID]]="","",IF(K34&gt;M34,0,1))</f>
        <v>1</v>
      </c>
      <c r="BF34">
        <f>IF(NASA[[#This Row],[ID]]="","",IF(L34&gt;N34,1,0))</f>
        <v>1</v>
      </c>
      <c r="BG34">
        <f>IF(NASA[[#This Row],[ID]]="","",IF(L34&gt;N34,0,1))</f>
        <v>0</v>
      </c>
    </row>
    <row r="35" spans="1:59" x14ac:dyDescent="0.25">
      <c r="A35" s="31">
        <v>24</v>
      </c>
      <c r="B35" s="32" t="s">
        <v>74</v>
      </c>
      <c r="C35" s="32">
        <v>1</v>
      </c>
      <c r="D35" s="32">
        <v>1</v>
      </c>
      <c r="E35" s="32">
        <v>1</v>
      </c>
      <c r="F35" s="4">
        <v>12</v>
      </c>
      <c r="G35" s="34">
        <f>IF(NASA[[#This Row],['[Performance']]]="","",20-NASA[[#This Row],['[Performance']]]+1)</f>
        <v>9</v>
      </c>
      <c r="H35" s="32">
        <v>1</v>
      </c>
      <c r="I35" s="35">
        <v>1</v>
      </c>
      <c r="J35" s="5">
        <f>IF(NASA[[#This Row],['[Mental Demand']]]="","",(NASA[[#This Row],['[Mental Demand']]])*5)</f>
        <v>5</v>
      </c>
      <c r="K35" s="1">
        <f>IF(NASA[[#This Row],['[Physical Demand']]]="","",(NASA[[#This Row],['[Physical Demand']]])*5)</f>
        <v>5</v>
      </c>
      <c r="L35" s="1">
        <f>IF(NASA[[#This Row],['[Temporal Demand']]]="","",(NASA[[#This Row],['[Temporal Demand']]])*5)</f>
        <v>5</v>
      </c>
      <c r="M35" s="1">
        <f>IF(NASA[[#This Row],[Performance*]]="","",(NASA[[#This Row],[Performance*]])*5)</f>
        <v>45</v>
      </c>
      <c r="N35" s="1">
        <f>IF(NASA[[#This Row],['[Effort']]]="","",(NASA[[#This Row],['[Effort']]])*5)</f>
        <v>5</v>
      </c>
      <c r="O35" s="1">
        <f>IF(NASA[[#This Row],['[Frustration']]]="","",(NASA[[#This Row],['[Frustration']]])*5)</f>
        <v>5</v>
      </c>
      <c r="P35" s="5">
        <f>IF(NASA[[#This Row],[ID]]="","",SUM(AD35,AJ35,AQ35,AV35,BC35))</f>
        <v>2</v>
      </c>
      <c r="Q35" s="1">
        <f>IF(NASA[[#This Row],[ID]]="","",SUM(AE35,AM35,AT35,BA35,BD35))</f>
        <v>3</v>
      </c>
      <c r="R35" s="1">
        <f>IF(NASA[[#This Row],[ID]]="","",SUM(AF35,AK35,AR35,AX35,BF35))</f>
        <v>1</v>
      </c>
      <c r="S35" s="1">
        <f>IF(NASA[[#This Row],[ID]]="","",SUM(AG35,AN35,AU35,AW35,BE35))</f>
        <v>5</v>
      </c>
      <c r="T35" s="1">
        <f>IF(NASA[[#This Row],[ID]]="","",SUM(AH35,AL35,AP35,AY35,BG35))</f>
        <v>2</v>
      </c>
      <c r="U35" s="1">
        <f>IF(NASA[[#This Row],[ID]]="","",SUM(AI35,AO35,AS35,AZ35,BB35))</f>
        <v>2</v>
      </c>
      <c r="V35" s="5">
        <f>IF(NASA[[#This Row],[ID]]="","",SUM(P35:U35))</f>
        <v>15</v>
      </c>
      <c r="AB35">
        <f>IF(A35="","",NASA[[#This Row],[ID]])</f>
        <v>24</v>
      </c>
      <c r="AC35" t="str">
        <f>IF(B35="","",NASA[[#This Row],[Feature ID]])</f>
        <v>UTA 4</v>
      </c>
      <c r="AD35">
        <f>IF(NASA[[#This Row],[ID]]="","",IF(J35&gt;K35,1,0))</f>
        <v>0</v>
      </c>
      <c r="AE35">
        <f>IF(NASA[[#This Row],[ID]]="","",IF(J35&gt;K35,0,1))</f>
        <v>1</v>
      </c>
      <c r="AF35">
        <f>IF(NASA[[#This Row],[ID]]="","",IF(L35&gt;M35,1,0))</f>
        <v>0</v>
      </c>
      <c r="AG35">
        <f>IF(NASA[[#This Row],[ID]]="","",IF(L35&gt;M35,0,1))</f>
        <v>1</v>
      </c>
      <c r="AH35">
        <f>IF(NASA[[#This Row],[ID]]="","",IF(N35&gt;O35,1,0))</f>
        <v>0</v>
      </c>
      <c r="AI35">
        <f>IF(NASA[[#This Row],[ID]]="","",IF(N35&gt;O35,0,1))</f>
        <v>1</v>
      </c>
      <c r="AJ35">
        <f>IF(NASA[[#This Row],[ID]]="","",IF(J35&gt;L35,1,0))</f>
        <v>0</v>
      </c>
      <c r="AK35">
        <f>IF(NASA[[#This Row],[ID]]="","",IF(J35&gt;L35,0,1))</f>
        <v>1</v>
      </c>
      <c r="AL35">
        <f>IF(NASA[[#This Row],[ID]]="","",IF(N35&gt;K35,1,0))</f>
        <v>0</v>
      </c>
      <c r="AM35">
        <f>IF(NASA[[#This Row],[ID]]="","",IF(N35&gt;K35,0,1))</f>
        <v>1</v>
      </c>
      <c r="AN35">
        <f>IF(NASA[[#This Row],[ID]]="","",IF(M35&gt;O35,1,0))</f>
        <v>1</v>
      </c>
      <c r="AO35">
        <f>IF(NASA[[#This Row],[ID]]="","",IF(M35&gt;O35,0,1))</f>
        <v>0</v>
      </c>
      <c r="AP35">
        <f>IF(NASA[[#This Row],[ID]]="","",IF(N35&gt;J35,1,0))</f>
        <v>0</v>
      </c>
      <c r="AQ35">
        <f>IF(NASA[[#This Row],[ID]]="","",IF(N35&gt;J35,0,1))</f>
        <v>1</v>
      </c>
      <c r="AR35">
        <f>IF(NASA[[#This Row],[ID]]="","",IF(L35&gt;O35,1,0))</f>
        <v>0</v>
      </c>
      <c r="AS35">
        <f>IF(NASA[[#This Row],[ID]]="","",IF(L35&gt;O35,0,1))</f>
        <v>1</v>
      </c>
      <c r="AT35">
        <f>IF(NASA[[#This Row],[ID]]="","",IF(K35&gt;M35,1,0))</f>
        <v>0</v>
      </c>
      <c r="AU35">
        <f>IF(NASA[[#This Row],[ID]]="","",IF(K35&gt;M35,0,1))</f>
        <v>1</v>
      </c>
      <c r="AV35">
        <f>IF(NASA[[#This Row],[ID]]="","",IF(J35&gt;M35,1,0))</f>
        <v>0</v>
      </c>
      <c r="AW35">
        <f>IF(NASA[[#This Row],[ID]]="","",IF(J35&gt;M35,0,1))</f>
        <v>1</v>
      </c>
      <c r="AX35">
        <f>IF(NASA[[#This Row],[ID]]="","",IF(L35&gt;N35,1,0))</f>
        <v>0</v>
      </c>
      <c r="AY35">
        <f>IF(NASA[[#This Row],[ID]]="","",IF(L35&gt;N35,0,1))</f>
        <v>1</v>
      </c>
      <c r="AZ35">
        <f>IF(NASA[[#This Row],[ID]]="","",IF(O35&gt;K35,1,0))</f>
        <v>0</v>
      </c>
      <c r="BA35">
        <f>IF(NASA[[#This Row],[ID]]="","",IF(O35&gt;K35,0,1))</f>
        <v>1</v>
      </c>
      <c r="BB35">
        <f>IF(NASA[[#This Row],[ID]]="","",IF(O35&gt;J35,1,0))</f>
        <v>0</v>
      </c>
      <c r="BC35">
        <f>IF(NASA[[#This Row],[ID]]="","",IF(O35&gt;J35,0,1))</f>
        <v>1</v>
      </c>
      <c r="BD35">
        <f>IF(NASA[[#This Row],[ID]]="","",IF(K35&gt;M35,1,0))</f>
        <v>0</v>
      </c>
      <c r="BE35">
        <f>IF(NASA[[#This Row],[ID]]="","",IF(K35&gt;M35,0,1))</f>
        <v>1</v>
      </c>
      <c r="BF35">
        <f>IF(NASA[[#This Row],[ID]]="","",IF(L35&gt;N35,1,0))</f>
        <v>0</v>
      </c>
      <c r="BG35">
        <f>IF(NASA[[#This Row],[ID]]="","",IF(L35&gt;N35,0,1))</f>
        <v>1</v>
      </c>
    </row>
    <row r="36" spans="1:59" x14ac:dyDescent="0.25">
      <c r="A36" s="31">
        <v>25</v>
      </c>
      <c r="B36" s="32" t="s">
        <v>74</v>
      </c>
      <c r="C36" s="32">
        <v>5</v>
      </c>
      <c r="D36" s="32">
        <v>1</v>
      </c>
      <c r="E36" s="32">
        <v>10</v>
      </c>
      <c r="F36" s="4">
        <v>15</v>
      </c>
      <c r="G36" s="34">
        <f>IF(NASA[[#This Row],['[Performance']]]="","",20-NASA[[#This Row],['[Performance']]]+1)</f>
        <v>6</v>
      </c>
      <c r="H36" s="32">
        <v>1</v>
      </c>
      <c r="I36" s="35">
        <v>5</v>
      </c>
      <c r="J36" s="5">
        <f>IF(NASA[[#This Row],['[Mental Demand']]]="","",(NASA[[#This Row],['[Mental Demand']]])*5)</f>
        <v>25</v>
      </c>
      <c r="K36" s="1">
        <f>IF(NASA[[#This Row],['[Physical Demand']]]="","",(NASA[[#This Row],['[Physical Demand']]])*5)</f>
        <v>5</v>
      </c>
      <c r="L36" s="1">
        <f>IF(NASA[[#This Row],['[Temporal Demand']]]="","",(NASA[[#This Row],['[Temporal Demand']]])*5)</f>
        <v>50</v>
      </c>
      <c r="M36" s="1">
        <f>IF(NASA[[#This Row],[Performance*]]="","",(NASA[[#This Row],[Performance*]])*5)</f>
        <v>30</v>
      </c>
      <c r="N36" s="1">
        <f>IF(NASA[[#This Row],['[Effort']]]="","",(NASA[[#This Row],['[Effort']]])*5)</f>
        <v>5</v>
      </c>
      <c r="O36" s="1">
        <f>IF(NASA[[#This Row],['[Frustration']]]="","",(NASA[[#This Row],['[Frustration']]])*5)</f>
        <v>25</v>
      </c>
      <c r="P36" s="5">
        <f>IF(NASA[[#This Row],[ID]]="","",SUM(AD36,AJ36,AQ36,AV36,BC36))</f>
        <v>3</v>
      </c>
      <c r="Q36" s="1">
        <f>IF(NASA[[#This Row],[ID]]="","",SUM(AE36,AM36,AT36,BA36,BD36))</f>
        <v>1</v>
      </c>
      <c r="R36" s="1">
        <f>IF(NASA[[#This Row],[ID]]="","",SUM(AF36,AK36,AR36,AX36,BF36))</f>
        <v>5</v>
      </c>
      <c r="S36" s="1">
        <f>IF(NASA[[#This Row],[ID]]="","",SUM(AG36,AN36,AU36,AW36,BE36))</f>
        <v>4</v>
      </c>
      <c r="T36" s="1">
        <f>IF(NASA[[#This Row],[ID]]="","",SUM(AH36,AL36,AP36,AY36,BG36))</f>
        <v>0</v>
      </c>
      <c r="U36" s="1">
        <f>IF(NASA[[#This Row],[ID]]="","",SUM(AI36,AO36,AS36,AZ36,BB36))</f>
        <v>2</v>
      </c>
      <c r="V36" s="5">
        <f>IF(NASA[[#This Row],[ID]]="","",SUM(P36:U36))</f>
        <v>15</v>
      </c>
      <c r="AB36">
        <f>IF(A36="","",NASA[[#This Row],[ID]])</f>
        <v>25</v>
      </c>
      <c r="AC36" t="str">
        <f>IF(B36="","",NASA[[#This Row],[Feature ID]])</f>
        <v>UTA 4</v>
      </c>
      <c r="AD36">
        <f>IF(NASA[[#This Row],[ID]]="","",IF(J36&gt;K36,1,0))</f>
        <v>1</v>
      </c>
      <c r="AE36">
        <f>IF(NASA[[#This Row],[ID]]="","",IF(J36&gt;K36,0,1))</f>
        <v>0</v>
      </c>
      <c r="AF36">
        <f>IF(NASA[[#This Row],[ID]]="","",IF(L36&gt;M36,1,0))</f>
        <v>1</v>
      </c>
      <c r="AG36">
        <f>IF(NASA[[#This Row],[ID]]="","",IF(L36&gt;M36,0,1))</f>
        <v>0</v>
      </c>
      <c r="AH36">
        <f>IF(NASA[[#This Row],[ID]]="","",IF(N36&gt;O36,1,0))</f>
        <v>0</v>
      </c>
      <c r="AI36">
        <f>IF(NASA[[#This Row],[ID]]="","",IF(N36&gt;O36,0,1))</f>
        <v>1</v>
      </c>
      <c r="AJ36">
        <f>IF(NASA[[#This Row],[ID]]="","",IF(J36&gt;L36,1,0))</f>
        <v>0</v>
      </c>
      <c r="AK36">
        <f>IF(NASA[[#This Row],[ID]]="","",IF(J36&gt;L36,0,1))</f>
        <v>1</v>
      </c>
      <c r="AL36">
        <f>IF(NASA[[#This Row],[ID]]="","",IF(N36&gt;K36,1,0))</f>
        <v>0</v>
      </c>
      <c r="AM36">
        <f>IF(NASA[[#This Row],[ID]]="","",IF(N36&gt;K36,0,1))</f>
        <v>1</v>
      </c>
      <c r="AN36">
        <f>IF(NASA[[#This Row],[ID]]="","",IF(M36&gt;O36,1,0))</f>
        <v>1</v>
      </c>
      <c r="AO36">
        <f>IF(NASA[[#This Row],[ID]]="","",IF(M36&gt;O36,0,1))</f>
        <v>0</v>
      </c>
      <c r="AP36">
        <f>IF(NASA[[#This Row],[ID]]="","",IF(N36&gt;J36,1,0))</f>
        <v>0</v>
      </c>
      <c r="AQ36">
        <f>IF(NASA[[#This Row],[ID]]="","",IF(N36&gt;J36,0,1))</f>
        <v>1</v>
      </c>
      <c r="AR36">
        <f>IF(NASA[[#This Row],[ID]]="","",IF(L36&gt;O36,1,0))</f>
        <v>1</v>
      </c>
      <c r="AS36">
        <f>IF(NASA[[#This Row],[ID]]="","",IF(L36&gt;O36,0,1))</f>
        <v>0</v>
      </c>
      <c r="AT36">
        <f>IF(NASA[[#This Row],[ID]]="","",IF(K36&gt;M36,1,0))</f>
        <v>0</v>
      </c>
      <c r="AU36">
        <f>IF(NASA[[#This Row],[ID]]="","",IF(K36&gt;M36,0,1))</f>
        <v>1</v>
      </c>
      <c r="AV36">
        <f>IF(NASA[[#This Row],[ID]]="","",IF(J36&gt;M36,1,0))</f>
        <v>0</v>
      </c>
      <c r="AW36">
        <f>IF(NASA[[#This Row],[ID]]="","",IF(J36&gt;M36,0,1))</f>
        <v>1</v>
      </c>
      <c r="AX36">
        <f>IF(NASA[[#This Row],[ID]]="","",IF(L36&gt;N36,1,0))</f>
        <v>1</v>
      </c>
      <c r="AY36">
        <f>IF(NASA[[#This Row],[ID]]="","",IF(L36&gt;N36,0,1))</f>
        <v>0</v>
      </c>
      <c r="AZ36">
        <f>IF(NASA[[#This Row],[ID]]="","",IF(O36&gt;K36,1,0))</f>
        <v>1</v>
      </c>
      <c r="BA36">
        <f>IF(NASA[[#This Row],[ID]]="","",IF(O36&gt;K36,0,1))</f>
        <v>0</v>
      </c>
      <c r="BB36">
        <f>IF(NASA[[#This Row],[ID]]="","",IF(O36&gt;J36,1,0))</f>
        <v>0</v>
      </c>
      <c r="BC36">
        <f>IF(NASA[[#This Row],[ID]]="","",IF(O36&gt;J36,0,1))</f>
        <v>1</v>
      </c>
      <c r="BD36">
        <f>IF(NASA[[#This Row],[ID]]="","",IF(K36&gt;M36,1,0))</f>
        <v>0</v>
      </c>
      <c r="BE36">
        <f>IF(NASA[[#This Row],[ID]]="","",IF(K36&gt;M36,0,1))</f>
        <v>1</v>
      </c>
      <c r="BF36">
        <f>IF(NASA[[#This Row],[ID]]="","",IF(L36&gt;N36,1,0))</f>
        <v>1</v>
      </c>
      <c r="BG36">
        <f>IF(NASA[[#This Row],[ID]]="","",IF(L36&gt;N36,0,1))</f>
        <v>0</v>
      </c>
    </row>
    <row r="37" spans="1:59" x14ac:dyDescent="0.25">
      <c r="A37" s="31">
        <v>26</v>
      </c>
      <c r="B37" s="32" t="s">
        <v>74</v>
      </c>
      <c r="C37" s="32">
        <v>8</v>
      </c>
      <c r="D37" s="32">
        <v>5</v>
      </c>
      <c r="E37" s="32">
        <v>6</v>
      </c>
      <c r="F37" s="4">
        <v>13</v>
      </c>
      <c r="G37" s="34">
        <f>IF(NASA[[#This Row],['[Performance']]]="","",20-NASA[[#This Row],['[Performance']]]+1)</f>
        <v>8</v>
      </c>
      <c r="H37" s="32">
        <v>5</v>
      </c>
      <c r="I37" s="35">
        <v>14</v>
      </c>
      <c r="J37" s="5">
        <f>IF(NASA[[#This Row],['[Mental Demand']]]="","",(NASA[[#This Row],['[Mental Demand']]])*5)</f>
        <v>40</v>
      </c>
      <c r="K37" s="1">
        <f>IF(NASA[[#This Row],['[Physical Demand']]]="","",(NASA[[#This Row],['[Physical Demand']]])*5)</f>
        <v>25</v>
      </c>
      <c r="L37" s="1">
        <f>IF(NASA[[#This Row],['[Temporal Demand']]]="","",(NASA[[#This Row],['[Temporal Demand']]])*5)</f>
        <v>30</v>
      </c>
      <c r="M37" s="1">
        <f>IF(NASA[[#This Row],[Performance*]]="","",(NASA[[#This Row],[Performance*]])*5)</f>
        <v>40</v>
      </c>
      <c r="N37" s="1">
        <f>IF(NASA[[#This Row],['[Effort']]]="","",(NASA[[#This Row],['[Effort']]])*5)</f>
        <v>25</v>
      </c>
      <c r="O37" s="1">
        <f>IF(NASA[[#This Row],['[Frustration']]]="","",(NASA[[#This Row],['[Frustration']]])*5)</f>
        <v>70</v>
      </c>
      <c r="P37" s="5">
        <f>IF(NASA[[#This Row],[ID]]="","",SUM(AD37,AJ37,AQ37,AV37,BC37))</f>
        <v>3</v>
      </c>
      <c r="Q37" s="1">
        <f>IF(NASA[[#This Row],[ID]]="","",SUM(AE37,AM37,AT37,BA37,BD37))</f>
        <v>1</v>
      </c>
      <c r="R37" s="1">
        <f>IF(NASA[[#This Row],[ID]]="","",SUM(AF37,AK37,AR37,AX37,BF37))</f>
        <v>2</v>
      </c>
      <c r="S37" s="1">
        <f>IF(NASA[[#This Row],[ID]]="","",SUM(AG37,AN37,AU37,AW37,BE37))</f>
        <v>4</v>
      </c>
      <c r="T37" s="1">
        <f>IF(NASA[[#This Row],[ID]]="","",SUM(AH37,AL37,AP37,AY37,BG37))</f>
        <v>0</v>
      </c>
      <c r="U37" s="1">
        <f>IF(NASA[[#This Row],[ID]]="","",SUM(AI37,AO37,AS37,AZ37,BB37))</f>
        <v>5</v>
      </c>
      <c r="V37" s="5">
        <f>IF(NASA[[#This Row],[ID]]="","",SUM(P37:U37))</f>
        <v>15</v>
      </c>
      <c r="AB37">
        <f>IF(A37="","",NASA[[#This Row],[ID]])</f>
        <v>26</v>
      </c>
      <c r="AC37" t="str">
        <f>IF(B37="","",NASA[[#This Row],[Feature ID]])</f>
        <v>UTA 4</v>
      </c>
      <c r="AD37">
        <f>IF(NASA[[#This Row],[ID]]="","",IF(J37&gt;K37,1,0))</f>
        <v>1</v>
      </c>
      <c r="AE37">
        <f>IF(NASA[[#This Row],[ID]]="","",IF(J37&gt;K37,0,1))</f>
        <v>0</v>
      </c>
      <c r="AF37">
        <f>IF(NASA[[#This Row],[ID]]="","",IF(L37&gt;M37,1,0))</f>
        <v>0</v>
      </c>
      <c r="AG37">
        <f>IF(NASA[[#This Row],[ID]]="","",IF(L37&gt;M37,0,1))</f>
        <v>1</v>
      </c>
      <c r="AH37">
        <f>IF(NASA[[#This Row],[ID]]="","",IF(N37&gt;O37,1,0))</f>
        <v>0</v>
      </c>
      <c r="AI37">
        <f>IF(NASA[[#This Row],[ID]]="","",IF(N37&gt;O37,0,1))</f>
        <v>1</v>
      </c>
      <c r="AJ37">
        <f>IF(NASA[[#This Row],[ID]]="","",IF(J37&gt;L37,1,0))</f>
        <v>1</v>
      </c>
      <c r="AK37">
        <f>IF(NASA[[#This Row],[ID]]="","",IF(J37&gt;L37,0,1))</f>
        <v>0</v>
      </c>
      <c r="AL37">
        <f>IF(NASA[[#This Row],[ID]]="","",IF(N37&gt;K37,1,0))</f>
        <v>0</v>
      </c>
      <c r="AM37">
        <f>IF(NASA[[#This Row],[ID]]="","",IF(N37&gt;K37,0,1))</f>
        <v>1</v>
      </c>
      <c r="AN37">
        <f>IF(NASA[[#This Row],[ID]]="","",IF(M37&gt;O37,1,0))</f>
        <v>0</v>
      </c>
      <c r="AO37">
        <f>IF(NASA[[#This Row],[ID]]="","",IF(M37&gt;O37,0,1))</f>
        <v>1</v>
      </c>
      <c r="AP37">
        <f>IF(NASA[[#This Row],[ID]]="","",IF(N37&gt;J37,1,0))</f>
        <v>0</v>
      </c>
      <c r="AQ37">
        <f>IF(NASA[[#This Row],[ID]]="","",IF(N37&gt;J37,0,1))</f>
        <v>1</v>
      </c>
      <c r="AR37">
        <f>IF(NASA[[#This Row],[ID]]="","",IF(L37&gt;O37,1,0))</f>
        <v>0</v>
      </c>
      <c r="AS37">
        <f>IF(NASA[[#This Row],[ID]]="","",IF(L37&gt;O37,0,1))</f>
        <v>1</v>
      </c>
      <c r="AT37">
        <f>IF(NASA[[#This Row],[ID]]="","",IF(K37&gt;M37,1,0))</f>
        <v>0</v>
      </c>
      <c r="AU37">
        <f>IF(NASA[[#This Row],[ID]]="","",IF(K37&gt;M37,0,1))</f>
        <v>1</v>
      </c>
      <c r="AV37">
        <f>IF(NASA[[#This Row],[ID]]="","",IF(J37&gt;M37,1,0))</f>
        <v>0</v>
      </c>
      <c r="AW37">
        <f>IF(NASA[[#This Row],[ID]]="","",IF(J37&gt;M37,0,1))</f>
        <v>1</v>
      </c>
      <c r="AX37">
        <f>IF(NASA[[#This Row],[ID]]="","",IF(L37&gt;N37,1,0))</f>
        <v>1</v>
      </c>
      <c r="AY37">
        <f>IF(NASA[[#This Row],[ID]]="","",IF(L37&gt;N37,0,1))</f>
        <v>0</v>
      </c>
      <c r="AZ37">
        <f>IF(NASA[[#This Row],[ID]]="","",IF(O37&gt;K37,1,0))</f>
        <v>1</v>
      </c>
      <c r="BA37">
        <f>IF(NASA[[#This Row],[ID]]="","",IF(O37&gt;K37,0,1))</f>
        <v>0</v>
      </c>
      <c r="BB37">
        <f>IF(NASA[[#This Row],[ID]]="","",IF(O37&gt;J37,1,0))</f>
        <v>1</v>
      </c>
      <c r="BC37">
        <f>IF(NASA[[#This Row],[ID]]="","",IF(O37&gt;J37,0,1))</f>
        <v>0</v>
      </c>
      <c r="BD37">
        <f>IF(NASA[[#This Row],[ID]]="","",IF(K37&gt;M37,1,0))</f>
        <v>0</v>
      </c>
      <c r="BE37">
        <f>IF(NASA[[#This Row],[ID]]="","",IF(K37&gt;M37,0,1))</f>
        <v>1</v>
      </c>
      <c r="BF37">
        <f>IF(NASA[[#This Row],[ID]]="","",IF(L37&gt;N37,1,0))</f>
        <v>1</v>
      </c>
      <c r="BG37">
        <f>IF(NASA[[#This Row],[ID]]="","",IF(L37&gt;N37,0,1))</f>
        <v>0</v>
      </c>
    </row>
    <row r="38" spans="1:59" x14ac:dyDescent="0.25">
      <c r="A38" s="31">
        <v>27</v>
      </c>
      <c r="B38" s="32" t="s">
        <v>74</v>
      </c>
      <c r="C38" s="32">
        <v>1</v>
      </c>
      <c r="D38" s="32">
        <v>1</v>
      </c>
      <c r="E38" s="32">
        <v>10</v>
      </c>
      <c r="F38" s="32">
        <v>18</v>
      </c>
      <c r="G38" s="34">
        <f>IF(NASA[[#This Row],['[Performance']]]="","",20-NASA[[#This Row],['[Performance']]]+1)</f>
        <v>3</v>
      </c>
      <c r="H38" s="32">
        <v>1</v>
      </c>
      <c r="I38" s="35">
        <v>10</v>
      </c>
      <c r="J38" s="5">
        <f>IF(NASA[[#This Row],['[Mental Demand']]]="","",(NASA[[#This Row],['[Mental Demand']]])*5)</f>
        <v>5</v>
      </c>
      <c r="K38" s="1">
        <f>IF(NASA[[#This Row],['[Physical Demand']]]="","",(NASA[[#This Row],['[Physical Demand']]])*5)</f>
        <v>5</v>
      </c>
      <c r="L38" s="1">
        <f>IF(NASA[[#This Row],['[Temporal Demand']]]="","",(NASA[[#This Row],['[Temporal Demand']]])*5)</f>
        <v>50</v>
      </c>
      <c r="M38" s="1">
        <f>IF(NASA[[#This Row],[Performance*]]="","",(NASA[[#This Row],[Performance*]])*5)</f>
        <v>15</v>
      </c>
      <c r="N38" s="1">
        <f>IF(NASA[[#This Row],['[Effort']]]="","",(NASA[[#This Row],['[Effort']]])*5)</f>
        <v>5</v>
      </c>
      <c r="O38" s="1">
        <f>IF(NASA[[#This Row],['[Frustration']]]="","",(NASA[[#This Row],['[Frustration']]])*5)</f>
        <v>50</v>
      </c>
      <c r="P38" s="5">
        <f>IF(NASA[[#This Row],[ID]]="","",SUM(AD38,AJ38,AQ38,AV38,BC38))</f>
        <v>1</v>
      </c>
      <c r="Q38" s="1">
        <f>IF(NASA[[#This Row],[ID]]="","",SUM(AE38,AM38,AT38,BA38,BD38))</f>
        <v>2</v>
      </c>
      <c r="R38" s="1">
        <f>IF(NASA[[#This Row],[ID]]="","",SUM(AF38,AK38,AR38,AX38,BF38))</f>
        <v>4</v>
      </c>
      <c r="S38" s="1">
        <f>IF(NASA[[#This Row],[ID]]="","",SUM(AG38,AN38,AU38,AW38,BE38))</f>
        <v>3</v>
      </c>
      <c r="T38" s="1">
        <f>IF(NASA[[#This Row],[ID]]="","",SUM(AH38,AL38,AP38,AY38,BG38))</f>
        <v>0</v>
      </c>
      <c r="U38" s="1">
        <f>IF(NASA[[#This Row],[ID]]="","",SUM(AI38,AO38,AS38,AZ38,BB38))</f>
        <v>5</v>
      </c>
      <c r="V38" s="5">
        <f>IF(NASA[[#This Row],[ID]]="","",SUM(P38:U38))</f>
        <v>15</v>
      </c>
      <c r="AB38">
        <f>IF(A38="","",NASA[[#This Row],[ID]])</f>
        <v>27</v>
      </c>
      <c r="AC38" t="str">
        <f>IF(B38="","",NASA[[#This Row],[Feature ID]])</f>
        <v>UTA 4</v>
      </c>
      <c r="AD38">
        <f>IF(NASA[[#This Row],[ID]]="","",IF(J38&gt;K38,1,0))</f>
        <v>0</v>
      </c>
      <c r="AE38">
        <f>IF(NASA[[#This Row],[ID]]="","",IF(J38&gt;K38,0,1))</f>
        <v>1</v>
      </c>
      <c r="AF38">
        <f>IF(NASA[[#This Row],[ID]]="","",IF(L38&gt;M38,1,0))</f>
        <v>1</v>
      </c>
      <c r="AG38">
        <f>IF(NASA[[#This Row],[ID]]="","",IF(L38&gt;M38,0,1))</f>
        <v>0</v>
      </c>
      <c r="AH38">
        <f>IF(NASA[[#This Row],[ID]]="","",IF(N38&gt;O38,1,0))</f>
        <v>0</v>
      </c>
      <c r="AI38">
        <f>IF(NASA[[#This Row],[ID]]="","",IF(N38&gt;O38,0,1))</f>
        <v>1</v>
      </c>
      <c r="AJ38">
        <f>IF(NASA[[#This Row],[ID]]="","",IF(J38&gt;L38,1,0))</f>
        <v>0</v>
      </c>
      <c r="AK38">
        <f>IF(NASA[[#This Row],[ID]]="","",IF(J38&gt;L38,0,1))</f>
        <v>1</v>
      </c>
      <c r="AL38">
        <f>IF(NASA[[#This Row],[ID]]="","",IF(N38&gt;K38,1,0))</f>
        <v>0</v>
      </c>
      <c r="AM38">
        <f>IF(NASA[[#This Row],[ID]]="","",IF(N38&gt;K38,0,1))</f>
        <v>1</v>
      </c>
      <c r="AN38">
        <f>IF(NASA[[#This Row],[ID]]="","",IF(M38&gt;O38,1,0))</f>
        <v>0</v>
      </c>
      <c r="AO38">
        <f>IF(NASA[[#This Row],[ID]]="","",IF(M38&gt;O38,0,1))</f>
        <v>1</v>
      </c>
      <c r="AP38">
        <f>IF(NASA[[#This Row],[ID]]="","",IF(N38&gt;J38,1,0))</f>
        <v>0</v>
      </c>
      <c r="AQ38">
        <f>IF(NASA[[#This Row],[ID]]="","",IF(N38&gt;J38,0,1))</f>
        <v>1</v>
      </c>
      <c r="AR38">
        <f>IF(NASA[[#This Row],[ID]]="","",IF(L38&gt;O38,1,0))</f>
        <v>0</v>
      </c>
      <c r="AS38">
        <f>IF(NASA[[#This Row],[ID]]="","",IF(L38&gt;O38,0,1))</f>
        <v>1</v>
      </c>
      <c r="AT38">
        <f>IF(NASA[[#This Row],[ID]]="","",IF(K38&gt;M38,1,0))</f>
        <v>0</v>
      </c>
      <c r="AU38">
        <f>IF(NASA[[#This Row],[ID]]="","",IF(K38&gt;M38,0,1))</f>
        <v>1</v>
      </c>
      <c r="AV38">
        <f>IF(NASA[[#This Row],[ID]]="","",IF(J38&gt;M38,1,0))</f>
        <v>0</v>
      </c>
      <c r="AW38">
        <f>IF(NASA[[#This Row],[ID]]="","",IF(J38&gt;M38,0,1))</f>
        <v>1</v>
      </c>
      <c r="AX38">
        <f>IF(NASA[[#This Row],[ID]]="","",IF(L38&gt;N38,1,0))</f>
        <v>1</v>
      </c>
      <c r="AY38">
        <f>IF(NASA[[#This Row],[ID]]="","",IF(L38&gt;N38,0,1))</f>
        <v>0</v>
      </c>
      <c r="AZ38">
        <f>IF(NASA[[#This Row],[ID]]="","",IF(O38&gt;K38,1,0))</f>
        <v>1</v>
      </c>
      <c r="BA38">
        <f>IF(NASA[[#This Row],[ID]]="","",IF(O38&gt;K38,0,1))</f>
        <v>0</v>
      </c>
      <c r="BB38">
        <f>IF(NASA[[#This Row],[ID]]="","",IF(O38&gt;J38,1,0))</f>
        <v>1</v>
      </c>
      <c r="BC38">
        <f>IF(NASA[[#This Row],[ID]]="","",IF(O38&gt;J38,0,1))</f>
        <v>0</v>
      </c>
      <c r="BD38">
        <f>IF(NASA[[#This Row],[ID]]="","",IF(K38&gt;M38,1,0))</f>
        <v>0</v>
      </c>
      <c r="BE38">
        <f>IF(NASA[[#This Row],[ID]]="","",IF(K38&gt;M38,0,1))</f>
        <v>1</v>
      </c>
      <c r="BF38">
        <f>IF(NASA[[#This Row],[ID]]="","",IF(L38&gt;N38,1,0))</f>
        <v>1</v>
      </c>
      <c r="BG38">
        <f>IF(NASA[[#This Row],[ID]]="","",IF(L38&gt;N38,0,1))</f>
        <v>0</v>
      </c>
    </row>
    <row r="39" spans="1:59" x14ac:dyDescent="0.25">
      <c r="A39" s="31">
        <v>28</v>
      </c>
      <c r="B39" s="32" t="s">
        <v>74</v>
      </c>
      <c r="C39" s="32">
        <v>12</v>
      </c>
      <c r="D39" s="32">
        <v>10</v>
      </c>
      <c r="E39" s="32">
        <v>6</v>
      </c>
      <c r="F39" s="32">
        <v>18</v>
      </c>
      <c r="G39" s="34">
        <f>IF(NASA[[#This Row],['[Performance']]]="","",20-NASA[[#This Row],['[Performance']]]+1)</f>
        <v>3</v>
      </c>
      <c r="H39" s="32">
        <v>5</v>
      </c>
      <c r="I39" s="35">
        <v>12</v>
      </c>
      <c r="J39" s="5">
        <f>IF(NASA[[#This Row],['[Mental Demand']]]="","",(NASA[[#This Row],['[Mental Demand']]])*5)</f>
        <v>60</v>
      </c>
      <c r="K39" s="1">
        <f>IF(NASA[[#This Row],['[Physical Demand']]]="","",(NASA[[#This Row],['[Physical Demand']]])*5)</f>
        <v>50</v>
      </c>
      <c r="L39" s="1">
        <f>IF(NASA[[#This Row],['[Temporal Demand']]]="","",(NASA[[#This Row],['[Temporal Demand']]])*5)</f>
        <v>30</v>
      </c>
      <c r="M39" s="1">
        <f>IF(NASA[[#This Row],[Performance*]]="","",(NASA[[#This Row],[Performance*]])*5)</f>
        <v>15</v>
      </c>
      <c r="N39" s="1">
        <f>IF(NASA[[#This Row],['[Effort']]]="","",(NASA[[#This Row],['[Effort']]])*5)</f>
        <v>25</v>
      </c>
      <c r="O39" s="1">
        <f>IF(NASA[[#This Row],['[Frustration']]]="","",(NASA[[#This Row],['[Frustration']]])*5)</f>
        <v>60</v>
      </c>
      <c r="P39" s="5">
        <f>IF(NASA[[#This Row],[ID]]="","",SUM(AD39,AJ39,AQ39,AV39,BC39))</f>
        <v>5</v>
      </c>
      <c r="Q39" s="1">
        <f>IF(NASA[[#This Row],[ID]]="","",SUM(AE39,AM39,AT39,BA39,BD39))</f>
        <v>3</v>
      </c>
      <c r="R39" s="1">
        <f>IF(NASA[[#This Row],[ID]]="","",SUM(AF39,AK39,AR39,AX39,BF39))</f>
        <v>3</v>
      </c>
      <c r="S39" s="1">
        <f>IF(NASA[[#This Row],[ID]]="","",SUM(AG39,AN39,AU39,AW39,BE39))</f>
        <v>0</v>
      </c>
      <c r="T39" s="1">
        <f>IF(NASA[[#This Row],[ID]]="","",SUM(AH39,AL39,AP39,AY39,BG39))</f>
        <v>0</v>
      </c>
      <c r="U39" s="1">
        <f>IF(NASA[[#This Row],[ID]]="","",SUM(AI39,AO39,AS39,AZ39,BB39))</f>
        <v>4</v>
      </c>
      <c r="V39" s="5">
        <f>IF(NASA[[#This Row],[ID]]="","",SUM(P39:U39))</f>
        <v>15</v>
      </c>
      <c r="AB39">
        <f>IF(A39="","",NASA[[#This Row],[ID]])</f>
        <v>28</v>
      </c>
      <c r="AC39" t="str">
        <f>IF(B39="","",NASA[[#This Row],[Feature ID]])</f>
        <v>UTA 4</v>
      </c>
      <c r="AD39">
        <f>IF(NASA[[#This Row],[ID]]="","",IF(J39&gt;K39,1,0))</f>
        <v>1</v>
      </c>
      <c r="AE39">
        <f>IF(NASA[[#This Row],[ID]]="","",IF(J39&gt;K39,0,1))</f>
        <v>0</v>
      </c>
      <c r="AF39">
        <f>IF(NASA[[#This Row],[ID]]="","",IF(L39&gt;M39,1,0))</f>
        <v>1</v>
      </c>
      <c r="AG39">
        <f>IF(NASA[[#This Row],[ID]]="","",IF(L39&gt;M39,0,1))</f>
        <v>0</v>
      </c>
      <c r="AH39">
        <f>IF(NASA[[#This Row],[ID]]="","",IF(N39&gt;O39,1,0))</f>
        <v>0</v>
      </c>
      <c r="AI39">
        <f>IF(NASA[[#This Row],[ID]]="","",IF(N39&gt;O39,0,1))</f>
        <v>1</v>
      </c>
      <c r="AJ39">
        <f>IF(NASA[[#This Row],[ID]]="","",IF(J39&gt;L39,1,0))</f>
        <v>1</v>
      </c>
      <c r="AK39">
        <f>IF(NASA[[#This Row],[ID]]="","",IF(J39&gt;L39,0,1))</f>
        <v>0</v>
      </c>
      <c r="AL39">
        <f>IF(NASA[[#This Row],[ID]]="","",IF(N39&gt;K39,1,0))</f>
        <v>0</v>
      </c>
      <c r="AM39">
        <f>IF(NASA[[#This Row],[ID]]="","",IF(N39&gt;K39,0,1))</f>
        <v>1</v>
      </c>
      <c r="AN39">
        <f>IF(NASA[[#This Row],[ID]]="","",IF(M39&gt;O39,1,0))</f>
        <v>0</v>
      </c>
      <c r="AO39">
        <f>IF(NASA[[#This Row],[ID]]="","",IF(M39&gt;O39,0,1))</f>
        <v>1</v>
      </c>
      <c r="AP39">
        <f>IF(NASA[[#This Row],[ID]]="","",IF(N39&gt;J39,1,0))</f>
        <v>0</v>
      </c>
      <c r="AQ39">
        <f>IF(NASA[[#This Row],[ID]]="","",IF(N39&gt;J39,0,1))</f>
        <v>1</v>
      </c>
      <c r="AR39">
        <f>IF(NASA[[#This Row],[ID]]="","",IF(L39&gt;O39,1,0))</f>
        <v>0</v>
      </c>
      <c r="AS39">
        <f>IF(NASA[[#This Row],[ID]]="","",IF(L39&gt;O39,0,1))</f>
        <v>1</v>
      </c>
      <c r="AT39">
        <f>IF(NASA[[#This Row],[ID]]="","",IF(K39&gt;M39,1,0))</f>
        <v>1</v>
      </c>
      <c r="AU39">
        <f>IF(NASA[[#This Row],[ID]]="","",IF(K39&gt;M39,0,1))</f>
        <v>0</v>
      </c>
      <c r="AV39">
        <f>IF(NASA[[#This Row],[ID]]="","",IF(J39&gt;M39,1,0))</f>
        <v>1</v>
      </c>
      <c r="AW39">
        <f>IF(NASA[[#This Row],[ID]]="","",IF(J39&gt;M39,0,1))</f>
        <v>0</v>
      </c>
      <c r="AX39">
        <f>IF(NASA[[#This Row],[ID]]="","",IF(L39&gt;N39,1,0))</f>
        <v>1</v>
      </c>
      <c r="AY39">
        <f>IF(NASA[[#This Row],[ID]]="","",IF(L39&gt;N39,0,1))</f>
        <v>0</v>
      </c>
      <c r="AZ39">
        <f>IF(NASA[[#This Row],[ID]]="","",IF(O39&gt;K39,1,0))</f>
        <v>1</v>
      </c>
      <c r="BA39">
        <f>IF(NASA[[#This Row],[ID]]="","",IF(O39&gt;K39,0,1))</f>
        <v>0</v>
      </c>
      <c r="BB39">
        <f>IF(NASA[[#This Row],[ID]]="","",IF(O39&gt;J39,1,0))</f>
        <v>0</v>
      </c>
      <c r="BC39">
        <f>IF(NASA[[#This Row],[ID]]="","",IF(O39&gt;J39,0,1))</f>
        <v>1</v>
      </c>
      <c r="BD39">
        <f>IF(NASA[[#This Row],[ID]]="","",IF(K39&gt;M39,1,0))</f>
        <v>1</v>
      </c>
      <c r="BE39">
        <f>IF(NASA[[#This Row],[ID]]="","",IF(K39&gt;M39,0,1))</f>
        <v>0</v>
      </c>
      <c r="BF39">
        <f>IF(NASA[[#This Row],[ID]]="","",IF(L39&gt;N39,1,0))</f>
        <v>1</v>
      </c>
      <c r="BG39">
        <f>IF(NASA[[#This Row],[ID]]="","",IF(L39&gt;N39,0,1))</f>
        <v>0</v>
      </c>
    </row>
    <row r="40" spans="1:59" x14ac:dyDescent="0.25">
      <c r="A40" s="31">
        <v>29</v>
      </c>
      <c r="B40" s="32" t="s">
        <v>74</v>
      </c>
      <c r="C40" s="32">
        <v>12</v>
      </c>
      <c r="D40" s="32">
        <v>17</v>
      </c>
      <c r="E40" s="32">
        <v>10</v>
      </c>
      <c r="F40" s="32">
        <v>10</v>
      </c>
      <c r="G40" s="34">
        <f>IF(NASA[[#This Row],['[Performance']]]="","",20-NASA[[#This Row],['[Performance']]]+1)</f>
        <v>11</v>
      </c>
      <c r="H40" s="32">
        <v>10</v>
      </c>
      <c r="I40" s="35">
        <v>2</v>
      </c>
      <c r="J40" s="5">
        <f>IF(NASA[[#This Row],['[Mental Demand']]]="","",(NASA[[#This Row],['[Mental Demand']]])*5)</f>
        <v>60</v>
      </c>
      <c r="K40" s="1">
        <f>IF(NASA[[#This Row],['[Physical Demand']]]="","",(NASA[[#This Row],['[Physical Demand']]])*5)</f>
        <v>85</v>
      </c>
      <c r="L40" s="1">
        <f>IF(NASA[[#This Row],['[Temporal Demand']]]="","",(NASA[[#This Row],['[Temporal Demand']]])*5)</f>
        <v>50</v>
      </c>
      <c r="M40" s="1">
        <f>IF(NASA[[#This Row],[Performance*]]="","",(NASA[[#This Row],[Performance*]])*5)</f>
        <v>55</v>
      </c>
      <c r="N40" s="1">
        <f>IF(NASA[[#This Row],['[Effort']]]="","",(NASA[[#This Row],['[Effort']]])*5)</f>
        <v>50</v>
      </c>
      <c r="O40" s="1">
        <f>IF(NASA[[#This Row],['[Frustration']]]="","",(NASA[[#This Row],['[Frustration']]])*5)</f>
        <v>10</v>
      </c>
      <c r="P40" s="5">
        <f>IF(NASA[[#This Row],[ID]]="","",SUM(AD40,AJ40,AQ40,AV40,BC40))</f>
        <v>4</v>
      </c>
      <c r="Q40" s="1">
        <f>IF(NASA[[#This Row],[ID]]="","",SUM(AE40,AM40,AT40,BA40,BD40))</f>
        <v>5</v>
      </c>
      <c r="R40" s="1">
        <f>IF(NASA[[#This Row],[ID]]="","",SUM(AF40,AK40,AR40,AX40,BF40))</f>
        <v>1</v>
      </c>
      <c r="S40" s="1">
        <f>IF(NASA[[#This Row],[ID]]="","",SUM(AG40,AN40,AU40,AW40,BE40))</f>
        <v>2</v>
      </c>
      <c r="T40" s="1">
        <f>IF(NASA[[#This Row],[ID]]="","",SUM(AH40,AL40,AP40,AY40,BG40))</f>
        <v>3</v>
      </c>
      <c r="U40" s="1">
        <f>IF(NASA[[#This Row],[ID]]="","",SUM(AI40,AO40,AS40,AZ40,BB40))</f>
        <v>0</v>
      </c>
      <c r="V40" s="5">
        <f>IF(NASA[[#This Row],[ID]]="","",SUM(P40:U40))</f>
        <v>15</v>
      </c>
      <c r="AB40">
        <f>IF(A40="","",NASA[[#This Row],[ID]])</f>
        <v>29</v>
      </c>
      <c r="AC40" t="str">
        <f>IF(B40="","",NASA[[#This Row],[Feature ID]])</f>
        <v>UTA 4</v>
      </c>
      <c r="AD40">
        <f>IF(NASA[[#This Row],[ID]]="","",IF(J40&gt;K40,1,0))</f>
        <v>0</v>
      </c>
      <c r="AE40">
        <f>IF(NASA[[#This Row],[ID]]="","",IF(J40&gt;K40,0,1))</f>
        <v>1</v>
      </c>
      <c r="AF40">
        <f>IF(NASA[[#This Row],[ID]]="","",IF(L40&gt;M40,1,0))</f>
        <v>0</v>
      </c>
      <c r="AG40">
        <f>IF(NASA[[#This Row],[ID]]="","",IF(L40&gt;M40,0,1))</f>
        <v>1</v>
      </c>
      <c r="AH40">
        <f>IF(NASA[[#This Row],[ID]]="","",IF(N40&gt;O40,1,0))</f>
        <v>1</v>
      </c>
      <c r="AI40">
        <f>IF(NASA[[#This Row],[ID]]="","",IF(N40&gt;O40,0,1))</f>
        <v>0</v>
      </c>
      <c r="AJ40">
        <f>IF(NASA[[#This Row],[ID]]="","",IF(J40&gt;L40,1,0))</f>
        <v>1</v>
      </c>
      <c r="AK40">
        <f>IF(NASA[[#This Row],[ID]]="","",IF(J40&gt;L40,0,1))</f>
        <v>0</v>
      </c>
      <c r="AL40">
        <f>IF(NASA[[#This Row],[ID]]="","",IF(N40&gt;K40,1,0))</f>
        <v>0</v>
      </c>
      <c r="AM40">
        <f>IF(NASA[[#This Row],[ID]]="","",IF(N40&gt;K40,0,1))</f>
        <v>1</v>
      </c>
      <c r="AN40">
        <f>IF(NASA[[#This Row],[ID]]="","",IF(M40&gt;O40,1,0))</f>
        <v>1</v>
      </c>
      <c r="AO40">
        <f>IF(NASA[[#This Row],[ID]]="","",IF(M40&gt;O40,0,1))</f>
        <v>0</v>
      </c>
      <c r="AP40">
        <f>IF(NASA[[#This Row],[ID]]="","",IF(N40&gt;J40,1,0))</f>
        <v>0</v>
      </c>
      <c r="AQ40">
        <f>IF(NASA[[#This Row],[ID]]="","",IF(N40&gt;J40,0,1))</f>
        <v>1</v>
      </c>
      <c r="AR40">
        <f>IF(NASA[[#This Row],[ID]]="","",IF(L40&gt;O40,1,0))</f>
        <v>1</v>
      </c>
      <c r="AS40">
        <f>IF(NASA[[#This Row],[ID]]="","",IF(L40&gt;O40,0,1))</f>
        <v>0</v>
      </c>
      <c r="AT40">
        <f>IF(NASA[[#This Row],[ID]]="","",IF(K40&gt;M40,1,0))</f>
        <v>1</v>
      </c>
      <c r="AU40">
        <f>IF(NASA[[#This Row],[ID]]="","",IF(K40&gt;M40,0,1))</f>
        <v>0</v>
      </c>
      <c r="AV40">
        <f>IF(NASA[[#This Row],[ID]]="","",IF(J40&gt;M40,1,0))</f>
        <v>1</v>
      </c>
      <c r="AW40">
        <f>IF(NASA[[#This Row],[ID]]="","",IF(J40&gt;M40,0,1))</f>
        <v>0</v>
      </c>
      <c r="AX40">
        <f>IF(NASA[[#This Row],[ID]]="","",IF(L40&gt;N40,1,0))</f>
        <v>0</v>
      </c>
      <c r="AY40">
        <f>IF(NASA[[#This Row],[ID]]="","",IF(L40&gt;N40,0,1))</f>
        <v>1</v>
      </c>
      <c r="AZ40">
        <f>IF(NASA[[#This Row],[ID]]="","",IF(O40&gt;K40,1,0))</f>
        <v>0</v>
      </c>
      <c r="BA40">
        <f>IF(NASA[[#This Row],[ID]]="","",IF(O40&gt;K40,0,1))</f>
        <v>1</v>
      </c>
      <c r="BB40">
        <f>IF(NASA[[#This Row],[ID]]="","",IF(O40&gt;J40,1,0))</f>
        <v>0</v>
      </c>
      <c r="BC40">
        <f>IF(NASA[[#This Row],[ID]]="","",IF(O40&gt;J40,0,1))</f>
        <v>1</v>
      </c>
      <c r="BD40">
        <f>IF(NASA[[#This Row],[ID]]="","",IF(K40&gt;M40,1,0))</f>
        <v>1</v>
      </c>
      <c r="BE40">
        <f>IF(NASA[[#This Row],[ID]]="","",IF(K40&gt;M40,0,1))</f>
        <v>0</v>
      </c>
      <c r="BF40">
        <f>IF(NASA[[#This Row],[ID]]="","",IF(L40&gt;N40,1,0))</f>
        <v>0</v>
      </c>
      <c r="BG40">
        <f>IF(NASA[[#This Row],[ID]]="","",IF(L40&gt;N40,0,1))</f>
        <v>1</v>
      </c>
    </row>
    <row r="41" spans="1:59" x14ac:dyDescent="0.25">
      <c r="A41" s="31">
        <v>30</v>
      </c>
      <c r="B41" s="32" t="s">
        <v>74</v>
      </c>
      <c r="C41" s="32">
        <v>1</v>
      </c>
      <c r="D41" s="32">
        <v>1</v>
      </c>
      <c r="E41" s="32">
        <v>1</v>
      </c>
      <c r="F41" s="32">
        <v>18</v>
      </c>
      <c r="G41" s="34">
        <f>IF(NASA[[#This Row],['[Performance']]]="","",20-NASA[[#This Row],['[Performance']]]+1)</f>
        <v>3</v>
      </c>
      <c r="H41" s="32">
        <v>1</v>
      </c>
      <c r="I41" s="35">
        <v>1</v>
      </c>
      <c r="J41" s="5">
        <f>IF(NASA[[#This Row],['[Mental Demand']]]="","",(NASA[[#This Row],['[Mental Demand']]])*5)</f>
        <v>5</v>
      </c>
      <c r="K41" s="1">
        <f>IF(NASA[[#This Row],['[Physical Demand']]]="","",(NASA[[#This Row],['[Physical Demand']]])*5)</f>
        <v>5</v>
      </c>
      <c r="L41" s="1">
        <f>IF(NASA[[#This Row],['[Temporal Demand']]]="","",(NASA[[#This Row],['[Temporal Demand']]])*5)</f>
        <v>5</v>
      </c>
      <c r="M41" s="1">
        <f>IF(NASA[[#This Row],[Performance*]]="","",(NASA[[#This Row],[Performance*]])*5)</f>
        <v>15</v>
      </c>
      <c r="N41" s="1">
        <f>IF(NASA[[#This Row],['[Effort']]]="","",(NASA[[#This Row],['[Effort']]])*5)</f>
        <v>5</v>
      </c>
      <c r="O41" s="1">
        <f>IF(NASA[[#This Row],['[Frustration']]]="","",(NASA[[#This Row],['[Frustration']]])*5)</f>
        <v>5</v>
      </c>
      <c r="P41" s="5">
        <f>IF(NASA[[#This Row],[ID]]="","",SUM(AD41,AJ41,AQ41,AV41,BC41))</f>
        <v>2</v>
      </c>
      <c r="Q41" s="1">
        <f>IF(NASA[[#This Row],[ID]]="","",SUM(AE41,AM41,AT41,BA41,BD41))</f>
        <v>3</v>
      </c>
      <c r="R41" s="1">
        <f>IF(NASA[[#This Row],[ID]]="","",SUM(AF41,AK41,AR41,AX41,BF41))</f>
        <v>1</v>
      </c>
      <c r="S41" s="1">
        <f>IF(NASA[[#This Row],[ID]]="","",SUM(AG41,AN41,AU41,AW41,BE41))</f>
        <v>5</v>
      </c>
      <c r="T41" s="1">
        <f>IF(NASA[[#This Row],[ID]]="","",SUM(AH41,AL41,AP41,AY41,BG41))</f>
        <v>2</v>
      </c>
      <c r="U41" s="1">
        <f>IF(NASA[[#This Row],[ID]]="","",SUM(AI41,AO41,AS41,AZ41,BB41))</f>
        <v>2</v>
      </c>
      <c r="V41" s="5">
        <f>IF(NASA[[#This Row],[ID]]="","",SUM(P41:U41))</f>
        <v>15</v>
      </c>
      <c r="AB41">
        <f>IF(A41="","",NASA[[#This Row],[ID]])</f>
        <v>30</v>
      </c>
      <c r="AC41" t="str">
        <f>IF(B41="","",NASA[[#This Row],[Feature ID]])</f>
        <v>UTA 4</v>
      </c>
      <c r="AD41">
        <f>IF(NASA[[#This Row],[ID]]="","",IF(J41&gt;K41,1,0))</f>
        <v>0</v>
      </c>
      <c r="AE41">
        <f>IF(NASA[[#This Row],[ID]]="","",IF(J41&gt;K41,0,1))</f>
        <v>1</v>
      </c>
      <c r="AF41">
        <f>IF(NASA[[#This Row],[ID]]="","",IF(L41&gt;M41,1,0))</f>
        <v>0</v>
      </c>
      <c r="AG41">
        <f>IF(NASA[[#This Row],[ID]]="","",IF(L41&gt;M41,0,1))</f>
        <v>1</v>
      </c>
      <c r="AH41">
        <f>IF(NASA[[#This Row],[ID]]="","",IF(N41&gt;O41,1,0))</f>
        <v>0</v>
      </c>
      <c r="AI41">
        <f>IF(NASA[[#This Row],[ID]]="","",IF(N41&gt;O41,0,1))</f>
        <v>1</v>
      </c>
      <c r="AJ41">
        <f>IF(NASA[[#This Row],[ID]]="","",IF(J41&gt;L41,1,0))</f>
        <v>0</v>
      </c>
      <c r="AK41">
        <f>IF(NASA[[#This Row],[ID]]="","",IF(J41&gt;L41,0,1))</f>
        <v>1</v>
      </c>
      <c r="AL41">
        <f>IF(NASA[[#This Row],[ID]]="","",IF(N41&gt;K41,1,0))</f>
        <v>0</v>
      </c>
      <c r="AM41">
        <f>IF(NASA[[#This Row],[ID]]="","",IF(N41&gt;K41,0,1))</f>
        <v>1</v>
      </c>
      <c r="AN41">
        <f>IF(NASA[[#This Row],[ID]]="","",IF(M41&gt;O41,1,0))</f>
        <v>1</v>
      </c>
      <c r="AO41">
        <f>IF(NASA[[#This Row],[ID]]="","",IF(M41&gt;O41,0,1))</f>
        <v>0</v>
      </c>
      <c r="AP41">
        <f>IF(NASA[[#This Row],[ID]]="","",IF(N41&gt;J41,1,0))</f>
        <v>0</v>
      </c>
      <c r="AQ41">
        <f>IF(NASA[[#This Row],[ID]]="","",IF(N41&gt;J41,0,1))</f>
        <v>1</v>
      </c>
      <c r="AR41">
        <f>IF(NASA[[#This Row],[ID]]="","",IF(L41&gt;O41,1,0))</f>
        <v>0</v>
      </c>
      <c r="AS41">
        <f>IF(NASA[[#This Row],[ID]]="","",IF(L41&gt;O41,0,1))</f>
        <v>1</v>
      </c>
      <c r="AT41">
        <f>IF(NASA[[#This Row],[ID]]="","",IF(K41&gt;M41,1,0))</f>
        <v>0</v>
      </c>
      <c r="AU41">
        <f>IF(NASA[[#This Row],[ID]]="","",IF(K41&gt;M41,0,1))</f>
        <v>1</v>
      </c>
      <c r="AV41">
        <f>IF(NASA[[#This Row],[ID]]="","",IF(J41&gt;M41,1,0))</f>
        <v>0</v>
      </c>
      <c r="AW41">
        <f>IF(NASA[[#This Row],[ID]]="","",IF(J41&gt;M41,0,1))</f>
        <v>1</v>
      </c>
      <c r="AX41">
        <f>IF(NASA[[#This Row],[ID]]="","",IF(L41&gt;N41,1,0))</f>
        <v>0</v>
      </c>
      <c r="AY41">
        <f>IF(NASA[[#This Row],[ID]]="","",IF(L41&gt;N41,0,1))</f>
        <v>1</v>
      </c>
      <c r="AZ41">
        <f>IF(NASA[[#This Row],[ID]]="","",IF(O41&gt;K41,1,0))</f>
        <v>0</v>
      </c>
      <c r="BA41">
        <f>IF(NASA[[#This Row],[ID]]="","",IF(O41&gt;K41,0,1))</f>
        <v>1</v>
      </c>
      <c r="BB41">
        <f>IF(NASA[[#This Row],[ID]]="","",IF(O41&gt;J41,1,0))</f>
        <v>0</v>
      </c>
      <c r="BC41">
        <f>IF(NASA[[#This Row],[ID]]="","",IF(O41&gt;J41,0,1))</f>
        <v>1</v>
      </c>
      <c r="BD41">
        <f>IF(NASA[[#This Row],[ID]]="","",IF(K41&gt;M41,1,0))</f>
        <v>0</v>
      </c>
      <c r="BE41">
        <f>IF(NASA[[#This Row],[ID]]="","",IF(K41&gt;M41,0,1))</f>
        <v>1</v>
      </c>
      <c r="BF41">
        <f>IF(NASA[[#This Row],[ID]]="","",IF(L41&gt;N41,1,0))</f>
        <v>0</v>
      </c>
      <c r="BG41">
        <f>IF(NASA[[#This Row],[ID]]="","",IF(L41&gt;N41,0,1))</f>
        <v>1</v>
      </c>
    </row>
    <row r="42" spans="1:59" x14ac:dyDescent="0.25">
      <c r="A42" s="31">
        <v>31</v>
      </c>
      <c r="B42" s="32" t="s">
        <v>74</v>
      </c>
      <c r="C42" s="32">
        <v>2</v>
      </c>
      <c r="D42" s="32">
        <v>2</v>
      </c>
      <c r="E42" s="32">
        <v>2</v>
      </c>
      <c r="F42" s="32">
        <v>17</v>
      </c>
      <c r="G42" s="34">
        <f>IF(NASA[[#This Row],['[Performance']]]="","",20-NASA[[#This Row],['[Performance']]]+1)</f>
        <v>4</v>
      </c>
      <c r="H42" s="32">
        <v>2</v>
      </c>
      <c r="I42" s="35">
        <v>5</v>
      </c>
      <c r="J42" s="5">
        <f>IF(NASA[[#This Row],['[Mental Demand']]]="","",(NASA[[#This Row],['[Mental Demand']]])*5)</f>
        <v>10</v>
      </c>
      <c r="K42" s="1">
        <f>IF(NASA[[#This Row],['[Physical Demand']]]="","",(NASA[[#This Row],['[Physical Demand']]])*5)</f>
        <v>10</v>
      </c>
      <c r="L42" s="1">
        <f>IF(NASA[[#This Row],['[Temporal Demand']]]="","",(NASA[[#This Row],['[Temporal Demand']]])*5)</f>
        <v>10</v>
      </c>
      <c r="M42" s="1">
        <f>IF(NASA[[#This Row],[Performance*]]="","",(NASA[[#This Row],[Performance*]])*5)</f>
        <v>20</v>
      </c>
      <c r="N42" s="1">
        <f>IF(NASA[[#This Row],['[Effort']]]="","",(NASA[[#This Row],['[Effort']]])*5)</f>
        <v>10</v>
      </c>
      <c r="O42" s="1">
        <f>IF(NASA[[#This Row],['[Frustration']]]="","",(NASA[[#This Row],['[Frustration']]])*5)</f>
        <v>25</v>
      </c>
      <c r="P42" s="5">
        <f>IF(NASA[[#This Row],[ID]]="","",SUM(AD42,AJ42,AQ42,AV42,BC42))</f>
        <v>1</v>
      </c>
      <c r="Q42" s="1">
        <f>IF(NASA[[#This Row],[ID]]="","",SUM(AE42,AM42,AT42,BA42,BD42))</f>
        <v>2</v>
      </c>
      <c r="R42" s="1">
        <f>IF(NASA[[#This Row],[ID]]="","",SUM(AF42,AK42,AR42,AX42,BF42))</f>
        <v>1</v>
      </c>
      <c r="S42" s="1">
        <f>IF(NASA[[#This Row],[ID]]="","",SUM(AG42,AN42,AU42,AW42,BE42))</f>
        <v>4</v>
      </c>
      <c r="T42" s="1">
        <f>IF(NASA[[#This Row],[ID]]="","",SUM(AH42,AL42,AP42,AY42,BG42))</f>
        <v>2</v>
      </c>
      <c r="U42" s="1">
        <f>IF(NASA[[#This Row],[ID]]="","",SUM(AI42,AO42,AS42,AZ42,BB42))</f>
        <v>5</v>
      </c>
      <c r="V42" s="5">
        <f>IF(NASA[[#This Row],[ID]]="","",SUM(P42:U42))</f>
        <v>15</v>
      </c>
      <c r="AB42">
        <f>IF(A42="","",NASA[[#This Row],[ID]])</f>
        <v>31</v>
      </c>
      <c r="AC42" t="str">
        <f>IF(B42="","",NASA[[#This Row],[Feature ID]])</f>
        <v>UTA 4</v>
      </c>
      <c r="AD42">
        <f>IF(NASA[[#This Row],[ID]]="","",IF(J42&gt;K42,1,0))</f>
        <v>0</v>
      </c>
      <c r="AE42">
        <f>IF(NASA[[#This Row],[ID]]="","",IF(J42&gt;K42,0,1))</f>
        <v>1</v>
      </c>
      <c r="AF42">
        <f>IF(NASA[[#This Row],[ID]]="","",IF(L42&gt;M42,1,0))</f>
        <v>0</v>
      </c>
      <c r="AG42">
        <f>IF(NASA[[#This Row],[ID]]="","",IF(L42&gt;M42,0,1))</f>
        <v>1</v>
      </c>
      <c r="AH42">
        <f>IF(NASA[[#This Row],[ID]]="","",IF(N42&gt;O42,1,0))</f>
        <v>0</v>
      </c>
      <c r="AI42">
        <f>IF(NASA[[#This Row],[ID]]="","",IF(N42&gt;O42,0,1))</f>
        <v>1</v>
      </c>
      <c r="AJ42">
        <f>IF(NASA[[#This Row],[ID]]="","",IF(J42&gt;L42,1,0))</f>
        <v>0</v>
      </c>
      <c r="AK42">
        <f>IF(NASA[[#This Row],[ID]]="","",IF(J42&gt;L42,0,1))</f>
        <v>1</v>
      </c>
      <c r="AL42">
        <f>IF(NASA[[#This Row],[ID]]="","",IF(N42&gt;K42,1,0))</f>
        <v>0</v>
      </c>
      <c r="AM42">
        <f>IF(NASA[[#This Row],[ID]]="","",IF(N42&gt;K42,0,1))</f>
        <v>1</v>
      </c>
      <c r="AN42">
        <f>IF(NASA[[#This Row],[ID]]="","",IF(M42&gt;O42,1,0))</f>
        <v>0</v>
      </c>
      <c r="AO42">
        <f>IF(NASA[[#This Row],[ID]]="","",IF(M42&gt;O42,0,1))</f>
        <v>1</v>
      </c>
      <c r="AP42">
        <f>IF(NASA[[#This Row],[ID]]="","",IF(N42&gt;J42,1,0))</f>
        <v>0</v>
      </c>
      <c r="AQ42">
        <f>IF(NASA[[#This Row],[ID]]="","",IF(N42&gt;J42,0,1))</f>
        <v>1</v>
      </c>
      <c r="AR42">
        <f>IF(NASA[[#This Row],[ID]]="","",IF(L42&gt;O42,1,0))</f>
        <v>0</v>
      </c>
      <c r="AS42">
        <f>IF(NASA[[#This Row],[ID]]="","",IF(L42&gt;O42,0,1))</f>
        <v>1</v>
      </c>
      <c r="AT42">
        <f>IF(NASA[[#This Row],[ID]]="","",IF(K42&gt;M42,1,0))</f>
        <v>0</v>
      </c>
      <c r="AU42">
        <f>IF(NASA[[#This Row],[ID]]="","",IF(K42&gt;M42,0,1))</f>
        <v>1</v>
      </c>
      <c r="AV42">
        <f>IF(NASA[[#This Row],[ID]]="","",IF(J42&gt;M42,1,0))</f>
        <v>0</v>
      </c>
      <c r="AW42">
        <f>IF(NASA[[#This Row],[ID]]="","",IF(J42&gt;M42,0,1))</f>
        <v>1</v>
      </c>
      <c r="AX42">
        <f>IF(NASA[[#This Row],[ID]]="","",IF(L42&gt;N42,1,0))</f>
        <v>0</v>
      </c>
      <c r="AY42">
        <f>IF(NASA[[#This Row],[ID]]="","",IF(L42&gt;N42,0,1))</f>
        <v>1</v>
      </c>
      <c r="AZ42">
        <f>IF(NASA[[#This Row],[ID]]="","",IF(O42&gt;K42,1,0))</f>
        <v>1</v>
      </c>
      <c r="BA42">
        <f>IF(NASA[[#This Row],[ID]]="","",IF(O42&gt;K42,0,1))</f>
        <v>0</v>
      </c>
      <c r="BB42">
        <f>IF(NASA[[#This Row],[ID]]="","",IF(O42&gt;J42,1,0))</f>
        <v>1</v>
      </c>
      <c r="BC42">
        <f>IF(NASA[[#This Row],[ID]]="","",IF(O42&gt;J42,0,1))</f>
        <v>0</v>
      </c>
      <c r="BD42">
        <f>IF(NASA[[#This Row],[ID]]="","",IF(K42&gt;M42,1,0))</f>
        <v>0</v>
      </c>
      <c r="BE42">
        <f>IF(NASA[[#This Row],[ID]]="","",IF(K42&gt;M42,0,1))</f>
        <v>1</v>
      </c>
      <c r="BF42">
        <f>IF(NASA[[#This Row],[ID]]="","",IF(L42&gt;N42,1,0))</f>
        <v>0</v>
      </c>
      <c r="BG42">
        <f>IF(NASA[[#This Row],[ID]]="","",IF(L42&gt;N42,0,1))</f>
        <v>1</v>
      </c>
    </row>
    <row r="43" spans="1:59" x14ac:dyDescent="0.25">
      <c r="A43" s="31">
        <v>3</v>
      </c>
      <c r="B43" s="32" t="s">
        <v>87</v>
      </c>
      <c r="C43" s="32">
        <v>2</v>
      </c>
      <c r="D43" s="32">
        <v>1</v>
      </c>
      <c r="E43" s="32">
        <v>2</v>
      </c>
      <c r="F43" s="32">
        <v>19</v>
      </c>
      <c r="G43" s="34">
        <f>IF(NASA[[#This Row],['[Performance']]]="","",20-NASA[[#This Row],['[Performance']]]+1)</f>
        <v>2</v>
      </c>
      <c r="H43" s="32">
        <v>3</v>
      </c>
      <c r="I43" s="35">
        <v>1</v>
      </c>
      <c r="J43" s="5">
        <f>IF(NASA[[#This Row],['[Mental Demand']]]="","",(NASA[[#This Row],['[Mental Demand']]])*5)</f>
        <v>10</v>
      </c>
      <c r="K43" s="1">
        <f>IF(NASA[[#This Row],['[Physical Demand']]]="","",(NASA[[#This Row],['[Physical Demand']]])*5)</f>
        <v>5</v>
      </c>
      <c r="L43" s="1">
        <f>IF(NASA[[#This Row],['[Temporal Demand']]]="","",(NASA[[#This Row],['[Temporal Demand']]])*5)</f>
        <v>10</v>
      </c>
      <c r="M43" s="1">
        <f>IF(NASA[[#This Row],[Performance*]]="","",(NASA[[#This Row],[Performance*]])*5)</f>
        <v>10</v>
      </c>
      <c r="N43" s="1">
        <f>IF(NASA[[#This Row],['[Effort']]]="","",(NASA[[#This Row],['[Effort']]])*5)</f>
        <v>15</v>
      </c>
      <c r="O43" s="1">
        <f>IF(NASA[[#This Row],['[Frustration']]]="","",(NASA[[#This Row],['[Frustration']]])*5)</f>
        <v>5</v>
      </c>
      <c r="P43" s="5">
        <f>IF(NASA[[#This Row],[ID]]="","",SUM(AD43,AJ43,AQ43,AV43,BC43))</f>
        <v>2</v>
      </c>
      <c r="Q43" s="1">
        <f>IF(NASA[[#This Row],[ID]]="","",SUM(AE43,AM43,AT43,BA43,BD43))</f>
        <v>1</v>
      </c>
      <c r="R43" s="1">
        <f>IF(NASA[[#This Row],[ID]]="","",SUM(AF43,AK43,AR43,AX43,BF43))</f>
        <v>2</v>
      </c>
      <c r="S43" s="1">
        <f>IF(NASA[[#This Row],[ID]]="","",SUM(AG43,AN43,AU43,AW43,BE43))</f>
        <v>5</v>
      </c>
      <c r="T43" s="1">
        <f>IF(NASA[[#This Row],[ID]]="","",SUM(AH43,AL43,AP43,AY43,BG43))</f>
        <v>5</v>
      </c>
      <c r="U43" s="1">
        <f>IF(NASA[[#This Row],[ID]]="","",SUM(AI43,AO43,AS43,AZ43,BB43))</f>
        <v>0</v>
      </c>
      <c r="V43" s="5">
        <f>IF(NASA[[#This Row],[ID]]="","",SUM(P43:U43))</f>
        <v>15</v>
      </c>
      <c r="AB43">
        <f>IF(A43="","",NASA[[#This Row],[ID]])</f>
        <v>3</v>
      </c>
      <c r="AC43" t="str">
        <f>IF(B43="","",NASA[[#This Row],[Feature ID]])</f>
        <v>UTA 9</v>
      </c>
      <c r="AD43">
        <f>IF(NASA[[#This Row],[ID]]="","",IF(J43&gt;K43,1,0))</f>
        <v>1</v>
      </c>
      <c r="AE43">
        <f>IF(NASA[[#This Row],[ID]]="","",IF(J43&gt;K43,0,1))</f>
        <v>0</v>
      </c>
      <c r="AF43">
        <f>IF(NASA[[#This Row],[ID]]="","",IF(L43&gt;M43,1,0))</f>
        <v>0</v>
      </c>
      <c r="AG43">
        <f>IF(NASA[[#This Row],[ID]]="","",IF(L43&gt;M43,0,1))</f>
        <v>1</v>
      </c>
      <c r="AH43">
        <f>IF(NASA[[#This Row],[ID]]="","",IF(N43&gt;O43,1,0))</f>
        <v>1</v>
      </c>
      <c r="AI43">
        <f>IF(NASA[[#This Row],[ID]]="","",IF(N43&gt;O43,0,1))</f>
        <v>0</v>
      </c>
      <c r="AJ43">
        <f>IF(NASA[[#This Row],[ID]]="","",IF(J43&gt;L43,1,0))</f>
        <v>0</v>
      </c>
      <c r="AK43">
        <f>IF(NASA[[#This Row],[ID]]="","",IF(J43&gt;L43,0,1))</f>
        <v>1</v>
      </c>
      <c r="AL43">
        <f>IF(NASA[[#This Row],[ID]]="","",IF(N43&gt;K43,1,0))</f>
        <v>1</v>
      </c>
      <c r="AM43">
        <f>IF(NASA[[#This Row],[ID]]="","",IF(N43&gt;K43,0,1))</f>
        <v>0</v>
      </c>
      <c r="AN43">
        <f>IF(NASA[[#This Row],[ID]]="","",IF(M43&gt;O43,1,0))</f>
        <v>1</v>
      </c>
      <c r="AO43">
        <f>IF(NASA[[#This Row],[ID]]="","",IF(M43&gt;O43,0,1))</f>
        <v>0</v>
      </c>
      <c r="AP43">
        <f>IF(NASA[[#This Row],[ID]]="","",IF(N43&gt;J43,1,0))</f>
        <v>1</v>
      </c>
      <c r="AQ43">
        <f>IF(NASA[[#This Row],[ID]]="","",IF(N43&gt;J43,0,1))</f>
        <v>0</v>
      </c>
      <c r="AR43">
        <f>IF(NASA[[#This Row],[ID]]="","",IF(L43&gt;O43,1,0))</f>
        <v>1</v>
      </c>
      <c r="AS43">
        <f>IF(NASA[[#This Row],[ID]]="","",IF(L43&gt;O43,0,1))</f>
        <v>0</v>
      </c>
      <c r="AT43">
        <f>IF(NASA[[#This Row],[ID]]="","",IF(K43&gt;M43,1,0))</f>
        <v>0</v>
      </c>
      <c r="AU43">
        <f>IF(NASA[[#This Row],[ID]]="","",IF(K43&gt;M43,0,1))</f>
        <v>1</v>
      </c>
      <c r="AV43">
        <f>IF(NASA[[#This Row],[ID]]="","",IF(J43&gt;M43,1,0))</f>
        <v>0</v>
      </c>
      <c r="AW43">
        <f>IF(NASA[[#This Row],[ID]]="","",IF(J43&gt;M43,0,1))</f>
        <v>1</v>
      </c>
      <c r="AX43">
        <f>IF(NASA[[#This Row],[ID]]="","",IF(L43&gt;N43,1,0))</f>
        <v>0</v>
      </c>
      <c r="AY43">
        <f>IF(NASA[[#This Row],[ID]]="","",IF(L43&gt;N43,0,1))</f>
        <v>1</v>
      </c>
      <c r="AZ43">
        <f>IF(NASA[[#This Row],[ID]]="","",IF(O43&gt;K43,1,0))</f>
        <v>0</v>
      </c>
      <c r="BA43">
        <f>IF(NASA[[#This Row],[ID]]="","",IF(O43&gt;K43,0,1))</f>
        <v>1</v>
      </c>
      <c r="BB43">
        <f>IF(NASA[[#This Row],[ID]]="","",IF(O43&gt;J43,1,0))</f>
        <v>0</v>
      </c>
      <c r="BC43">
        <f>IF(NASA[[#This Row],[ID]]="","",IF(O43&gt;J43,0,1))</f>
        <v>1</v>
      </c>
      <c r="BD43">
        <f>IF(NASA[[#This Row],[ID]]="","",IF(K43&gt;M43,1,0))</f>
        <v>0</v>
      </c>
      <c r="BE43">
        <f>IF(NASA[[#This Row],[ID]]="","",IF(K43&gt;M43,0,1))</f>
        <v>1</v>
      </c>
      <c r="BF43">
        <f>IF(NASA[[#This Row],[ID]]="","",IF(L43&gt;N43,1,0))</f>
        <v>0</v>
      </c>
      <c r="BG43">
        <f>IF(NASA[[#This Row],[ID]]="","",IF(L43&gt;N43,0,1))</f>
        <v>1</v>
      </c>
    </row>
    <row r="44" spans="1:59" x14ac:dyDescent="0.25">
      <c r="A44" s="31">
        <v>36</v>
      </c>
      <c r="B44" s="32" t="s">
        <v>87</v>
      </c>
      <c r="C44" s="32">
        <v>2</v>
      </c>
      <c r="D44" s="32">
        <v>1</v>
      </c>
      <c r="E44" s="32">
        <v>2</v>
      </c>
      <c r="F44" s="32">
        <v>19</v>
      </c>
      <c r="G44" s="34">
        <f>IF(NASA[[#This Row],['[Performance']]]="","",20-NASA[[#This Row],['[Performance']]]+1)</f>
        <v>2</v>
      </c>
      <c r="H44" s="32">
        <v>2</v>
      </c>
      <c r="I44" s="35">
        <v>2</v>
      </c>
      <c r="J44" s="5">
        <f>IF(NASA[[#This Row],['[Mental Demand']]]="","",(NASA[[#This Row],['[Mental Demand']]])*5)</f>
        <v>10</v>
      </c>
      <c r="K44" s="1">
        <f>IF(NASA[[#This Row],['[Physical Demand']]]="","",(NASA[[#This Row],['[Physical Demand']]])*5)</f>
        <v>5</v>
      </c>
      <c r="L44" s="1">
        <f>IF(NASA[[#This Row],['[Temporal Demand']]]="","",(NASA[[#This Row],['[Temporal Demand']]])*5)</f>
        <v>10</v>
      </c>
      <c r="M44" s="1">
        <f>IF(NASA[[#This Row],[Performance*]]="","",(NASA[[#This Row],[Performance*]])*5)</f>
        <v>10</v>
      </c>
      <c r="N44" s="1">
        <f>IF(NASA[[#This Row],['[Effort']]]="","",(NASA[[#This Row],['[Effort']]])*5)</f>
        <v>10</v>
      </c>
      <c r="O44" s="1">
        <f>IF(NASA[[#This Row],['[Frustration']]]="","",(NASA[[#This Row],['[Frustration']]])*5)</f>
        <v>10</v>
      </c>
      <c r="P44" s="5">
        <f>IF(NASA[[#This Row],[ID]]="","",SUM(AD44,AJ44,AQ44,AV44,BC44))</f>
        <v>3</v>
      </c>
      <c r="Q44" s="1">
        <f>IF(NASA[[#This Row],[ID]]="","",SUM(AE44,AM44,AT44,BA44,BD44))</f>
        <v>0</v>
      </c>
      <c r="R44" s="1">
        <f>IF(NASA[[#This Row],[ID]]="","",SUM(AF44,AK44,AR44,AX44,BF44))</f>
        <v>1</v>
      </c>
      <c r="S44" s="1">
        <f>IF(NASA[[#This Row],[ID]]="","",SUM(AG44,AN44,AU44,AW44,BE44))</f>
        <v>4</v>
      </c>
      <c r="T44" s="1">
        <f>IF(NASA[[#This Row],[ID]]="","",SUM(AH44,AL44,AP44,AY44,BG44))</f>
        <v>3</v>
      </c>
      <c r="U44" s="1">
        <f>IF(NASA[[#This Row],[ID]]="","",SUM(AI44,AO44,AS44,AZ44,BB44))</f>
        <v>4</v>
      </c>
      <c r="V44" s="5">
        <f>IF(NASA[[#This Row],[ID]]="","",SUM(P44:U44))</f>
        <v>15</v>
      </c>
      <c r="AB44">
        <f>IF(A44="","",NASA[[#This Row],[ID]])</f>
        <v>36</v>
      </c>
      <c r="AC44" t="str">
        <f>IF(B44="","",NASA[[#This Row],[Feature ID]])</f>
        <v>UTA 9</v>
      </c>
      <c r="AD44">
        <f>IF(NASA[[#This Row],[ID]]="","",IF(J44&gt;K44,1,0))</f>
        <v>1</v>
      </c>
      <c r="AE44">
        <f>IF(NASA[[#This Row],[ID]]="","",IF(J44&gt;K44,0,1))</f>
        <v>0</v>
      </c>
      <c r="AF44">
        <f>IF(NASA[[#This Row],[ID]]="","",IF(L44&gt;M44,1,0))</f>
        <v>0</v>
      </c>
      <c r="AG44">
        <f>IF(NASA[[#This Row],[ID]]="","",IF(L44&gt;M44,0,1))</f>
        <v>1</v>
      </c>
      <c r="AH44">
        <f>IF(NASA[[#This Row],[ID]]="","",IF(N44&gt;O44,1,0))</f>
        <v>0</v>
      </c>
      <c r="AI44">
        <f>IF(NASA[[#This Row],[ID]]="","",IF(N44&gt;O44,0,1))</f>
        <v>1</v>
      </c>
      <c r="AJ44">
        <f>IF(NASA[[#This Row],[ID]]="","",IF(J44&gt;L44,1,0))</f>
        <v>0</v>
      </c>
      <c r="AK44">
        <f>IF(NASA[[#This Row],[ID]]="","",IF(J44&gt;L44,0,1))</f>
        <v>1</v>
      </c>
      <c r="AL44">
        <f>IF(NASA[[#This Row],[ID]]="","",IF(N44&gt;K44,1,0))</f>
        <v>1</v>
      </c>
      <c r="AM44">
        <f>IF(NASA[[#This Row],[ID]]="","",IF(N44&gt;K44,0,1))</f>
        <v>0</v>
      </c>
      <c r="AN44">
        <f>IF(NASA[[#This Row],[ID]]="","",IF(M44&gt;O44,1,0))</f>
        <v>0</v>
      </c>
      <c r="AO44">
        <f>IF(NASA[[#This Row],[ID]]="","",IF(M44&gt;O44,0,1))</f>
        <v>1</v>
      </c>
      <c r="AP44">
        <f>IF(NASA[[#This Row],[ID]]="","",IF(N44&gt;J44,1,0))</f>
        <v>0</v>
      </c>
      <c r="AQ44">
        <f>IF(NASA[[#This Row],[ID]]="","",IF(N44&gt;J44,0,1))</f>
        <v>1</v>
      </c>
      <c r="AR44">
        <f>IF(NASA[[#This Row],[ID]]="","",IF(L44&gt;O44,1,0))</f>
        <v>0</v>
      </c>
      <c r="AS44">
        <f>IF(NASA[[#This Row],[ID]]="","",IF(L44&gt;O44,0,1))</f>
        <v>1</v>
      </c>
      <c r="AT44">
        <f>IF(NASA[[#This Row],[ID]]="","",IF(K44&gt;M44,1,0))</f>
        <v>0</v>
      </c>
      <c r="AU44">
        <f>IF(NASA[[#This Row],[ID]]="","",IF(K44&gt;M44,0,1))</f>
        <v>1</v>
      </c>
      <c r="AV44">
        <f>IF(NASA[[#This Row],[ID]]="","",IF(J44&gt;M44,1,0))</f>
        <v>0</v>
      </c>
      <c r="AW44">
        <f>IF(NASA[[#This Row],[ID]]="","",IF(J44&gt;M44,0,1))</f>
        <v>1</v>
      </c>
      <c r="AX44">
        <f>IF(NASA[[#This Row],[ID]]="","",IF(L44&gt;N44,1,0))</f>
        <v>0</v>
      </c>
      <c r="AY44">
        <f>IF(NASA[[#This Row],[ID]]="","",IF(L44&gt;N44,0,1))</f>
        <v>1</v>
      </c>
      <c r="AZ44">
        <f>IF(NASA[[#This Row],[ID]]="","",IF(O44&gt;K44,1,0))</f>
        <v>1</v>
      </c>
      <c r="BA44">
        <f>IF(NASA[[#This Row],[ID]]="","",IF(O44&gt;K44,0,1))</f>
        <v>0</v>
      </c>
      <c r="BB44">
        <f>IF(NASA[[#This Row],[ID]]="","",IF(O44&gt;J44,1,0))</f>
        <v>0</v>
      </c>
      <c r="BC44">
        <f>IF(NASA[[#This Row],[ID]]="","",IF(O44&gt;J44,0,1))</f>
        <v>1</v>
      </c>
      <c r="BD44">
        <f>IF(NASA[[#This Row],[ID]]="","",IF(K44&gt;M44,1,0))</f>
        <v>0</v>
      </c>
      <c r="BE44">
        <f>IF(NASA[[#This Row],[ID]]="","",IF(K44&gt;M44,0,1))</f>
        <v>1</v>
      </c>
      <c r="BF44">
        <f>IF(NASA[[#This Row],[ID]]="","",IF(L44&gt;N44,1,0))</f>
        <v>0</v>
      </c>
      <c r="BG44">
        <f>IF(NASA[[#This Row],[ID]]="","",IF(L44&gt;N44,0,1))</f>
        <v>1</v>
      </c>
    </row>
    <row r="45" spans="1:59" x14ac:dyDescent="0.25">
      <c r="A45" s="31">
        <v>2</v>
      </c>
      <c r="B45" s="32" t="s">
        <v>87</v>
      </c>
      <c r="C45" s="32">
        <v>2</v>
      </c>
      <c r="D45" s="32">
        <v>2</v>
      </c>
      <c r="E45" s="32">
        <v>2</v>
      </c>
      <c r="F45" s="32">
        <v>19</v>
      </c>
      <c r="G45" s="34">
        <f>IF(NASA[[#This Row],['[Performance']]]="","",20-NASA[[#This Row],['[Performance']]]+1)</f>
        <v>2</v>
      </c>
      <c r="H45" s="32">
        <v>2</v>
      </c>
      <c r="I45" s="35">
        <v>2</v>
      </c>
      <c r="J45" s="5">
        <f>IF(NASA[[#This Row],['[Mental Demand']]]="","",(NASA[[#This Row],['[Mental Demand']]])*5)</f>
        <v>10</v>
      </c>
      <c r="K45" s="1">
        <f>IF(NASA[[#This Row],['[Physical Demand']]]="","",(NASA[[#This Row],['[Physical Demand']]])*5)</f>
        <v>10</v>
      </c>
      <c r="L45" s="1">
        <f>IF(NASA[[#This Row],['[Temporal Demand']]]="","",(NASA[[#This Row],['[Temporal Demand']]])*5)</f>
        <v>10</v>
      </c>
      <c r="M45" s="1">
        <f>IF(NASA[[#This Row],[Performance*]]="","",(NASA[[#This Row],[Performance*]])*5)</f>
        <v>10</v>
      </c>
      <c r="N45" s="1">
        <f>IF(NASA[[#This Row],['[Effort']]]="","",(NASA[[#This Row],['[Effort']]])*5)</f>
        <v>10</v>
      </c>
      <c r="O45" s="1">
        <f>IF(NASA[[#This Row],['[Frustration']]]="","",(NASA[[#This Row],['[Frustration']]])*5)</f>
        <v>10</v>
      </c>
      <c r="P45" s="5">
        <f>IF(NASA[[#This Row],[ID]]="","",SUM(AD45,AJ45,AQ45,AV45,BC45))</f>
        <v>2</v>
      </c>
      <c r="Q45" s="1">
        <f>IF(NASA[[#This Row],[ID]]="","",SUM(AE45,AM45,AT45,BA45,BD45))</f>
        <v>3</v>
      </c>
      <c r="R45" s="1">
        <f>IF(NASA[[#This Row],[ID]]="","",SUM(AF45,AK45,AR45,AX45,BF45))</f>
        <v>1</v>
      </c>
      <c r="S45" s="1">
        <f>IF(NASA[[#This Row],[ID]]="","",SUM(AG45,AN45,AU45,AW45,BE45))</f>
        <v>4</v>
      </c>
      <c r="T45" s="1">
        <f>IF(NASA[[#This Row],[ID]]="","",SUM(AH45,AL45,AP45,AY45,BG45))</f>
        <v>2</v>
      </c>
      <c r="U45" s="1">
        <f>IF(NASA[[#This Row],[ID]]="","",SUM(AI45,AO45,AS45,AZ45,BB45))</f>
        <v>3</v>
      </c>
      <c r="V45" s="5">
        <f>IF(NASA[[#This Row],[ID]]="","",SUM(P45:U45))</f>
        <v>15</v>
      </c>
      <c r="AB45">
        <f>IF(A45="","",NASA[[#This Row],[ID]])</f>
        <v>2</v>
      </c>
      <c r="AC45" t="str">
        <f>IF(B45="","",NASA[[#This Row],[Feature ID]])</f>
        <v>UTA 9</v>
      </c>
      <c r="AD45">
        <f>IF(NASA[[#This Row],[ID]]="","",IF(J45&gt;K45,1,0))</f>
        <v>0</v>
      </c>
      <c r="AE45">
        <f>IF(NASA[[#This Row],[ID]]="","",IF(J45&gt;K45,0,1))</f>
        <v>1</v>
      </c>
      <c r="AF45">
        <f>IF(NASA[[#This Row],[ID]]="","",IF(L45&gt;M45,1,0))</f>
        <v>0</v>
      </c>
      <c r="AG45">
        <f>IF(NASA[[#This Row],[ID]]="","",IF(L45&gt;M45,0,1))</f>
        <v>1</v>
      </c>
      <c r="AH45">
        <f>IF(NASA[[#This Row],[ID]]="","",IF(N45&gt;O45,1,0))</f>
        <v>0</v>
      </c>
      <c r="AI45">
        <f>IF(NASA[[#This Row],[ID]]="","",IF(N45&gt;O45,0,1))</f>
        <v>1</v>
      </c>
      <c r="AJ45">
        <f>IF(NASA[[#This Row],[ID]]="","",IF(J45&gt;L45,1,0))</f>
        <v>0</v>
      </c>
      <c r="AK45">
        <f>IF(NASA[[#This Row],[ID]]="","",IF(J45&gt;L45,0,1))</f>
        <v>1</v>
      </c>
      <c r="AL45">
        <f>IF(NASA[[#This Row],[ID]]="","",IF(N45&gt;K45,1,0))</f>
        <v>0</v>
      </c>
      <c r="AM45">
        <f>IF(NASA[[#This Row],[ID]]="","",IF(N45&gt;K45,0,1))</f>
        <v>1</v>
      </c>
      <c r="AN45">
        <f>IF(NASA[[#This Row],[ID]]="","",IF(M45&gt;O45,1,0))</f>
        <v>0</v>
      </c>
      <c r="AO45">
        <f>IF(NASA[[#This Row],[ID]]="","",IF(M45&gt;O45,0,1))</f>
        <v>1</v>
      </c>
      <c r="AP45">
        <f>IF(NASA[[#This Row],[ID]]="","",IF(N45&gt;J45,1,0))</f>
        <v>0</v>
      </c>
      <c r="AQ45">
        <f>IF(NASA[[#This Row],[ID]]="","",IF(N45&gt;J45,0,1))</f>
        <v>1</v>
      </c>
      <c r="AR45">
        <f>IF(NASA[[#This Row],[ID]]="","",IF(L45&gt;O45,1,0))</f>
        <v>0</v>
      </c>
      <c r="AS45">
        <f>IF(NASA[[#This Row],[ID]]="","",IF(L45&gt;O45,0,1))</f>
        <v>1</v>
      </c>
      <c r="AT45">
        <f>IF(NASA[[#This Row],[ID]]="","",IF(K45&gt;M45,1,0))</f>
        <v>0</v>
      </c>
      <c r="AU45">
        <f>IF(NASA[[#This Row],[ID]]="","",IF(K45&gt;M45,0,1))</f>
        <v>1</v>
      </c>
      <c r="AV45">
        <f>IF(NASA[[#This Row],[ID]]="","",IF(J45&gt;M45,1,0))</f>
        <v>0</v>
      </c>
      <c r="AW45">
        <f>IF(NASA[[#This Row],[ID]]="","",IF(J45&gt;M45,0,1))</f>
        <v>1</v>
      </c>
      <c r="AX45">
        <f>IF(NASA[[#This Row],[ID]]="","",IF(L45&gt;N45,1,0))</f>
        <v>0</v>
      </c>
      <c r="AY45">
        <f>IF(NASA[[#This Row],[ID]]="","",IF(L45&gt;N45,0,1))</f>
        <v>1</v>
      </c>
      <c r="AZ45">
        <f>IF(NASA[[#This Row],[ID]]="","",IF(O45&gt;K45,1,0))</f>
        <v>0</v>
      </c>
      <c r="BA45">
        <f>IF(NASA[[#This Row],[ID]]="","",IF(O45&gt;K45,0,1))</f>
        <v>1</v>
      </c>
      <c r="BB45">
        <f>IF(NASA[[#This Row],[ID]]="","",IF(O45&gt;J45,1,0))</f>
        <v>0</v>
      </c>
      <c r="BC45">
        <f>IF(NASA[[#This Row],[ID]]="","",IF(O45&gt;J45,0,1))</f>
        <v>1</v>
      </c>
      <c r="BD45">
        <f>IF(NASA[[#This Row],[ID]]="","",IF(K45&gt;M45,1,0))</f>
        <v>0</v>
      </c>
      <c r="BE45">
        <f>IF(NASA[[#This Row],[ID]]="","",IF(K45&gt;M45,0,1))</f>
        <v>1</v>
      </c>
      <c r="BF45">
        <f>IF(NASA[[#This Row],[ID]]="","",IF(L45&gt;N45,1,0))</f>
        <v>0</v>
      </c>
      <c r="BG45">
        <f>IF(NASA[[#This Row],[ID]]="","",IF(L45&gt;N45,0,1))</f>
        <v>1</v>
      </c>
    </row>
    <row r="46" spans="1:59" x14ac:dyDescent="0.25">
      <c r="A46" s="31">
        <v>11</v>
      </c>
      <c r="B46" s="32" t="s">
        <v>87</v>
      </c>
      <c r="C46" s="32">
        <v>1</v>
      </c>
      <c r="D46" s="32">
        <v>1</v>
      </c>
      <c r="E46" s="32">
        <v>1</v>
      </c>
      <c r="F46" s="32">
        <v>20</v>
      </c>
      <c r="G46" s="34">
        <f>IF(NASA[[#This Row],['[Performance']]]="","",20-NASA[[#This Row],['[Performance']]]+1)</f>
        <v>1</v>
      </c>
      <c r="H46" s="32">
        <v>1</v>
      </c>
      <c r="I46" s="35">
        <v>1</v>
      </c>
      <c r="J46" s="5">
        <f>IF(NASA[[#This Row],['[Mental Demand']]]="","",(NASA[[#This Row],['[Mental Demand']]])*5)</f>
        <v>5</v>
      </c>
      <c r="K46" s="1">
        <f>IF(NASA[[#This Row],['[Physical Demand']]]="","",(NASA[[#This Row],['[Physical Demand']]])*5)</f>
        <v>5</v>
      </c>
      <c r="L46" s="1">
        <f>IF(NASA[[#This Row],['[Temporal Demand']]]="","",(NASA[[#This Row],['[Temporal Demand']]])*5)</f>
        <v>5</v>
      </c>
      <c r="M46" s="1">
        <f>IF(NASA[[#This Row],[Performance*]]="","",(NASA[[#This Row],[Performance*]])*5)</f>
        <v>5</v>
      </c>
      <c r="N46" s="1">
        <f>IF(NASA[[#This Row],['[Effort']]]="","",(NASA[[#This Row],['[Effort']]])*5)</f>
        <v>5</v>
      </c>
      <c r="O46" s="1">
        <f>IF(NASA[[#This Row],['[Frustration']]]="","",(NASA[[#This Row],['[Frustration']]])*5)</f>
        <v>5</v>
      </c>
      <c r="P46" s="5">
        <f>IF(NASA[[#This Row],[ID]]="","",SUM(AD46,AJ46,AQ46,AV46,BC46))</f>
        <v>2</v>
      </c>
      <c r="Q46" s="1">
        <f>IF(NASA[[#This Row],[ID]]="","",SUM(AE46,AM46,AT46,BA46,BD46))</f>
        <v>3</v>
      </c>
      <c r="R46" s="1">
        <f>IF(NASA[[#This Row],[ID]]="","",SUM(AF46,AK46,AR46,AX46,BF46))</f>
        <v>1</v>
      </c>
      <c r="S46" s="1">
        <f>IF(NASA[[#This Row],[ID]]="","",SUM(AG46,AN46,AU46,AW46,BE46))</f>
        <v>4</v>
      </c>
      <c r="T46" s="1">
        <f>IF(NASA[[#This Row],[ID]]="","",SUM(AH46,AL46,AP46,AY46,BG46))</f>
        <v>2</v>
      </c>
      <c r="U46" s="1">
        <f>IF(NASA[[#This Row],[ID]]="","",SUM(AI46,AO46,AS46,AZ46,BB46))</f>
        <v>3</v>
      </c>
      <c r="V46" s="5">
        <f>IF(NASA[[#This Row],[ID]]="","",SUM(P46:U46))</f>
        <v>15</v>
      </c>
      <c r="AB46">
        <f>IF(A46="","",NASA[[#This Row],[ID]])</f>
        <v>11</v>
      </c>
      <c r="AC46" t="str">
        <f>IF(B46="","",NASA[[#This Row],[Feature ID]])</f>
        <v>UTA 9</v>
      </c>
      <c r="AD46">
        <f>IF(NASA[[#This Row],[ID]]="","",IF(J46&gt;K46,1,0))</f>
        <v>0</v>
      </c>
      <c r="AE46">
        <f>IF(NASA[[#This Row],[ID]]="","",IF(J46&gt;K46,0,1))</f>
        <v>1</v>
      </c>
      <c r="AF46">
        <f>IF(NASA[[#This Row],[ID]]="","",IF(L46&gt;M46,1,0))</f>
        <v>0</v>
      </c>
      <c r="AG46">
        <f>IF(NASA[[#This Row],[ID]]="","",IF(L46&gt;M46,0,1))</f>
        <v>1</v>
      </c>
      <c r="AH46">
        <f>IF(NASA[[#This Row],[ID]]="","",IF(N46&gt;O46,1,0))</f>
        <v>0</v>
      </c>
      <c r="AI46">
        <f>IF(NASA[[#This Row],[ID]]="","",IF(N46&gt;O46,0,1))</f>
        <v>1</v>
      </c>
      <c r="AJ46">
        <f>IF(NASA[[#This Row],[ID]]="","",IF(J46&gt;L46,1,0))</f>
        <v>0</v>
      </c>
      <c r="AK46">
        <f>IF(NASA[[#This Row],[ID]]="","",IF(J46&gt;L46,0,1))</f>
        <v>1</v>
      </c>
      <c r="AL46">
        <f>IF(NASA[[#This Row],[ID]]="","",IF(N46&gt;K46,1,0))</f>
        <v>0</v>
      </c>
      <c r="AM46">
        <f>IF(NASA[[#This Row],[ID]]="","",IF(N46&gt;K46,0,1))</f>
        <v>1</v>
      </c>
      <c r="AN46">
        <f>IF(NASA[[#This Row],[ID]]="","",IF(M46&gt;O46,1,0))</f>
        <v>0</v>
      </c>
      <c r="AO46">
        <f>IF(NASA[[#This Row],[ID]]="","",IF(M46&gt;O46,0,1))</f>
        <v>1</v>
      </c>
      <c r="AP46">
        <f>IF(NASA[[#This Row],[ID]]="","",IF(N46&gt;J46,1,0))</f>
        <v>0</v>
      </c>
      <c r="AQ46">
        <f>IF(NASA[[#This Row],[ID]]="","",IF(N46&gt;J46,0,1))</f>
        <v>1</v>
      </c>
      <c r="AR46">
        <f>IF(NASA[[#This Row],[ID]]="","",IF(L46&gt;O46,1,0))</f>
        <v>0</v>
      </c>
      <c r="AS46">
        <f>IF(NASA[[#This Row],[ID]]="","",IF(L46&gt;O46,0,1))</f>
        <v>1</v>
      </c>
      <c r="AT46">
        <f>IF(NASA[[#This Row],[ID]]="","",IF(K46&gt;M46,1,0))</f>
        <v>0</v>
      </c>
      <c r="AU46">
        <f>IF(NASA[[#This Row],[ID]]="","",IF(K46&gt;M46,0,1))</f>
        <v>1</v>
      </c>
      <c r="AV46">
        <f>IF(NASA[[#This Row],[ID]]="","",IF(J46&gt;M46,1,0))</f>
        <v>0</v>
      </c>
      <c r="AW46">
        <f>IF(NASA[[#This Row],[ID]]="","",IF(J46&gt;M46,0,1))</f>
        <v>1</v>
      </c>
      <c r="AX46">
        <f>IF(NASA[[#This Row],[ID]]="","",IF(L46&gt;N46,1,0))</f>
        <v>0</v>
      </c>
      <c r="AY46">
        <f>IF(NASA[[#This Row],[ID]]="","",IF(L46&gt;N46,0,1))</f>
        <v>1</v>
      </c>
      <c r="AZ46">
        <f>IF(NASA[[#This Row],[ID]]="","",IF(O46&gt;K46,1,0))</f>
        <v>0</v>
      </c>
      <c r="BA46">
        <f>IF(NASA[[#This Row],[ID]]="","",IF(O46&gt;K46,0,1))</f>
        <v>1</v>
      </c>
      <c r="BB46">
        <f>IF(NASA[[#This Row],[ID]]="","",IF(O46&gt;J46,1,0))</f>
        <v>0</v>
      </c>
      <c r="BC46">
        <f>IF(NASA[[#This Row],[ID]]="","",IF(O46&gt;J46,0,1))</f>
        <v>1</v>
      </c>
      <c r="BD46">
        <f>IF(NASA[[#This Row],[ID]]="","",IF(K46&gt;M46,1,0))</f>
        <v>0</v>
      </c>
      <c r="BE46">
        <f>IF(NASA[[#This Row],[ID]]="","",IF(K46&gt;M46,0,1))</f>
        <v>1</v>
      </c>
      <c r="BF46">
        <f>IF(NASA[[#This Row],[ID]]="","",IF(L46&gt;N46,1,0))</f>
        <v>0</v>
      </c>
      <c r="BG46">
        <f>IF(NASA[[#This Row],[ID]]="","",IF(L46&gt;N46,0,1))</f>
        <v>1</v>
      </c>
    </row>
    <row r="47" spans="1:59" x14ac:dyDescent="0.25">
      <c r="A47" s="31">
        <v>37</v>
      </c>
      <c r="B47" s="32" t="s">
        <v>87</v>
      </c>
      <c r="C47" s="32">
        <v>12</v>
      </c>
      <c r="D47" s="32">
        <v>6</v>
      </c>
      <c r="E47" s="32">
        <v>10</v>
      </c>
      <c r="F47" s="32">
        <v>15</v>
      </c>
      <c r="G47" s="34">
        <f>IF(NASA[[#This Row],['[Performance']]]="","",20-NASA[[#This Row],['[Performance']]]+1)</f>
        <v>6</v>
      </c>
      <c r="H47" s="32">
        <v>7</v>
      </c>
      <c r="I47" s="35">
        <v>6</v>
      </c>
      <c r="J47" s="5">
        <f>IF(NASA[[#This Row],['[Mental Demand']]]="","",(NASA[[#This Row],['[Mental Demand']]])*5)</f>
        <v>60</v>
      </c>
      <c r="K47" s="1">
        <f>IF(NASA[[#This Row],['[Physical Demand']]]="","",(NASA[[#This Row],['[Physical Demand']]])*5)</f>
        <v>30</v>
      </c>
      <c r="L47" s="1">
        <f>IF(NASA[[#This Row],['[Temporal Demand']]]="","",(NASA[[#This Row],['[Temporal Demand']]])*5)</f>
        <v>50</v>
      </c>
      <c r="M47" s="1">
        <f>IF(NASA[[#This Row],[Performance*]]="","",(NASA[[#This Row],[Performance*]])*5)</f>
        <v>30</v>
      </c>
      <c r="N47" s="1">
        <f>IF(NASA[[#This Row],['[Effort']]]="","",(NASA[[#This Row],['[Effort']]])*5)</f>
        <v>35</v>
      </c>
      <c r="O47" s="1">
        <f>IF(NASA[[#This Row],['[Frustration']]]="","",(NASA[[#This Row],['[Frustration']]])*5)</f>
        <v>30</v>
      </c>
      <c r="P47" s="5">
        <f>IF(NASA[[#This Row],[ID]]="","",SUM(AD47,AJ47,AQ47,AV47,BC47))</f>
        <v>5</v>
      </c>
      <c r="Q47" s="1">
        <f>IF(NASA[[#This Row],[ID]]="","",SUM(AE47,AM47,AT47,BA47,BD47))</f>
        <v>1</v>
      </c>
      <c r="R47" s="1">
        <f>IF(NASA[[#This Row],[ID]]="","",SUM(AF47,AK47,AR47,AX47,BF47))</f>
        <v>4</v>
      </c>
      <c r="S47" s="1">
        <f>IF(NASA[[#This Row],[ID]]="","",SUM(AG47,AN47,AU47,AW47,BE47))</f>
        <v>2</v>
      </c>
      <c r="T47" s="1">
        <f>IF(NASA[[#This Row],[ID]]="","",SUM(AH47,AL47,AP47,AY47,BG47))</f>
        <v>2</v>
      </c>
      <c r="U47" s="1">
        <f>IF(NASA[[#This Row],[ID]]="","",SUM(AI47,AO47,AS47,AZ47,BB47))</f>
        <v>1</v>
      </c>
      <c r="V47" s="5">
        <f>IF(NASA[[#This Row],[ID]]="","",SUM(P47:U47))</f>
        <v>15</v>
      </c>
      <c r="AB47">
        <f>IF(A47="","",NASA[[#This Row],[ID]])</f>
        <v>37</v>
      </c>
      <c r="AC47" t="str">
        <f>IF(B47="","",NASA[[#This Row],[Feature ID]])</f>
        <v>UTA 9</v>
      </c>
      <c r="AD47">
        <f>IF(NASA[[#This Row],[ID]]="","",IF(J47&gt;K47,1,0))</f>
        <v>1</v>
      </c>
      <c r="AE47">
        <f>IF(NASA[[#This Row],[ID]]="","",IF(J47&gt;K47,0,1))</f>
        <v>0</v>
      </c>
      <c r="AF47">
        <f>IF(NASA[[#This Row],[ID]]="","",IF(L47&gt;M47,1,0))</f>
        <v>1</v>
      </c>
      <c r="AG47">
        <f>IF(NASA[[#This Row],[ID]]="","",IF(L47&gt;M47,0,1))</f>
        <v>0</v>
      </c>
      <c r="AH47">
        <f>IF(NASA[[#This Row],[ID]]="","",IF(N47&gt;O47,1,0))</f>
        <v>1</v>
      </c>
      <c r="AI47">
        <f>IF(NASA[[#This Row],[ID]]="","",IF(N47&gt;O47,0,1))</f>
        <v>0</v>
      </c>
      <c r="AJ47">
        <f>IF(NASA[[#This Row],[ID]]="","",IF(J47&gt;L47,1,0))</f>
        <v>1</v>
      </c>
      <c r="AK47">
        <f>IF(NASA[[#This Row],[ID]]="","",IF(J47&gt;L47,0,1))</f>
        <v>0</v>
      </c>
      <c r="AL47">
        <f>IF(NASA[[#This Row],[ID]]="","",IF(N47&gt;K47,1,0))</f>
        <v>1</v>
      </c>
      <c r="AM47">
        <f>IF(NASA[[#This Row],[ID]]="","",IF(N47&gt;K47,0,1))</f>
        <v>0</v>
      </c>
      <c r="AN47">
        <f>IF(NASA[[#This Row],[ID]]="","",IF(M47&gt;O47,1,0))</f>
        <v>0</v>
      </c>
      <c r="AO47">
        <f>IF(NASA[[#This Row],[ID]]="","",IF(M47&gt;O47,0,1))</f>
        <v>1</v>
      </c>
      <c r="AP47">
        <f>IF(NASA[[#This Row],[ID]]="","",IF(N47&gt;J47,1,0))</f>
        <v>0</v>
      </c>
      <c r="AQ47">
        <f>IF(NASA[[#This Row],[ID]]="","",IF(N47&gt;J47,0,1))</f>
        <v>1</v>
      </c>
      <c r="AR47">
        <f>IF(NASA[[#This Row],[ID]]="","",IF(L47&gt;O47,1,0))</f>
        <v>1</v>
      </c>
      <c r="AS47">
        <f>IF(NASA[[#This Row],[ID]]="","",IF(L47&gt;O47,0,1))</f>
        <v>0</v>
      </c>
      <c r="AT47">
        <f>IF(NASA[[#This Row],[ID]]="","",IF(K47&gt;M47,1,0))</f>
        <v>0</v>
      </c>
      <c r="AU47">
        <f>IF(NASA[[#This Row],[ID]]="","",IF(K47&gt;M47,0,1))</f>
        <v>1</v>
      </c>
      <c r="AV47">
        <f>IF(NASA[[#This Row],[ID]]="","",IF(J47&gt;M47,1,0))</f>
        <v>1</v>
      </c>
      <c r="AW47">
        <f>IF(NASA[[#This Row],[ID]]="","",IF(J47&gt;M47,0,1))</f>
        <v>0</v>
      </c>
      <c r="AX47">
        <f>IF(NASA[[#This Row],[ID]]="","",IF(L47&gt;N47,1,0))</f>
        <v>1</v>
      </c>
      <c r="AY47">
        <f>IF(NASA[[#This Row],[ID]]="","",IF(L47&gt;N47,0,1))</f>
        <v>0</v>
      </c>
      <c r="AZ47">
        <f>IF(NASA[[#This Row],[ID]]="","",IF(O47&gt;K47,1,0))</f>
        <v>0</v>
      </c>
      <c r="BA47">
        <f>IF(NASA[[#This Row],[ID]]="","",IF(O47&gt;K47,0,1))</f>
        <v>1</v>
      </c>
      <c r="BB47">
        <f>IF(NASA[[#This Row],[ID]]="","",IF(O47&gt;J47,1,0))</f>
        <v>0</v>
      </c>
      <c r="BC47">
        <f>IF(NASA[[#This Row],[ID]]="","",IF(O47&gt;J47,0,1))</f>
        <v>1</v>
      </c>
      <c r="BD47">
        <f>IF(NASA[[#This Row],[ID]]="","",IF(K47&gt;M47,1,0))</f>
        <v>0</v>
      </c>
      <c r="BE47">
        <f>IF(NASA[[#This Row],[ID]]="","",IF(K47&gt;M47,0,1))</f>
        <v>1</v>
      </c>
      <c r="BF47">
        <f>IF(NASA[[#This Row],[ID]]="","",IF(L47&gt;N47,1,0))</f>
        <v>1</v>
      </c>
      <c r="BG47">
        <f>IF(NASA[[#This Row],[ID]]="","",IF(L47&gt;N47,0,1))</f>
        <v>0</v>
      </c>
    </row>
    <row r="48" spans="1:59" x14ac:dyDescent="0.25">
      <c r="A48" s="31">
        <v>15</v>
      </c>
      <c r="B48" s="32" t="s">
        <v>87</v>
      </c>
      <c r="C48" s="32">
        <v>1</v>
      </c>
      <c r="D48" s="32">
        <v>1</v>
      </c>
      <c r="E48" s="32">
        <v>4</v>
      </c>
      <c r="F48" s="32">
        <v>20</v>
      </c>
      <c r="G48" s="34">
        <f>IF(NASA[[#This Row],['[Performance']]]="","",20-NASA[[#This Row],['[Performance']]]+1)</f>
        <v>1</v>
      </c>
      <c r="H48" s="32">
        <v>2</v>
      </c>
      <c r="I48" s="35">
        <v>1</v>
      </c>
      <c r="J48" s="5">
        <f>IF(NASA[[#This Row],['[Mental Demand']]]="","",(NASA[[#This Row],['[Mental Demand']]])*5)</f>
        <v>5</v>
      </c>
      <c r="K48" s="1">
        <f>IF(NASA[[#This Row],['[Physical Demand']]]="","",(NASA[[#This Row],['[Physical Demand']]])*5)</f>
        <v>5</v>
      </c>
      <c r="L48" s="1">
        <f>IF(NASA[[#This Row],['[Temporal Demand']]]="","",(NASA[[#This Row],['[Temporal Demand']]])*5)</f>
        <v>20</v>
      </c>
      <c r="M48" s="1">
        <f>IF(NASA[[#This Row],[Performance*]]="","",(NASA[[#This Row],[Performance*]])*5)</f>
        <v>5</v>
      </c>
      <c r="N48" s="1">
        <f>IF(NASA[[#This Row],['[Effort']]]="","",(NASA[[#This Row],['[Effort']]])*5)</f>
        <v>10</v>
      </c>
      <c r="O48" s="1">
        <f>IF(NASA[[#This Row],['[Frustration']]]="","",(NASA[[#This Row],['[Frustration']]])*5)</f>
        <v>5</v>
      </c>
      <c r="P48" s="5">
        <f>IF(NASA[[#This Row],[ID]]="","",SUM(AD48,AJ48,AQ48,AV48,BC48))</f>
        <v>1</v>
      </c>
      <c r="Q48" s="1">
        <f>IF(NASA[[#This Row],[ID]]="","",SUM(AE48,AM48,AT48,BA48,BD48))</f>
        <v>2</v>
      </c>
      <c r="R48" s="1">
        <f>IF(NASA[[#This Row],[ID]]="","",SUM(AF48,AK48,AR48,AX48,BF48))</f>
        <v>5</v>
      </c>
      <c r="S48" s="1">
        <f>IF(NASA[[#This Row],[ID]]="","",SUM(AG48,AN48,AU48,AW48,BE48))</f>
        <v>3</v>
      </c>
      <c r="T48" s="1">
        <f>IF(NASA[[#This Row],[ID]]="","",SUM(AH48,AL48,AP48,AY48,BG48))</f>
        <v>3</v>
      </c>
      <c r="U48" s="1">
        <f>IF(NASA[[#This Row],[ID]]="","",SUM(AI48,AO48,AS48,AZ48,BB48))</f>
        <v>1</v>
      </c>
      <c r="V48" s="5">
        <f>IF(NASA[[#This Row],[ID]]="","",SUM(P48:U48))</f>
        <v>15</v>
      </c>
      <c r="AB48">
        <f>IF(A48="","",NASA[[#This Row],[ID]])</f>
        <v>15</v>
      </c>
      <c r="AC48" t="str">
        <f>IF(B48="","",NASA[[#This Row],[Feature ID]])</f>
        <v>UTA 9</v>
      </c>
      <c r="AD48">
        <f>IF(NASA[[#This Row],[ID]]="","",IF(J48&gt;K48,1,0))</f>
        <v>0</v>
      </c>
      <c r="AE48">
        <f>IF(NASA[[#This Row],[ID]]="","",IF(J48&gt;K48,0,1))</f>
        <v>1</v>
      </c>
      <c r="AF48">
        <f>IF(NASA[[#This Row],[ID]]="","",IF(L48&gt;M48,1,0))</f>
        <v>1</v>
      </c>
      <c r="AG48">
        <f>IF(NASA[[#This Row],[ID]]="","",IF(L48&gt;M48,0,1))</f>
        <v>0</v>
      </c>
      <c r="AH48">
        <f>IF(NASA[[#This Row],[ID]]="","",IF(N48&gt;O48,1,0))</f>
        <v>1</v>
      </c>
      <c r="AI48">
        <f>IF(NASA[[#This Row],[ID]]="","",IF(N48&gt;O48,0,1))</f>
        <v>0</v>
      </c>
      <c r="AJ48">
        <f>IF(NASA[[#This Row],[ID]]="","",IF(J48&gt;L48,1,0))</f>
        <v>0</v>
      </c>
      <c r="AK48">
        <f>IF(NASA[[#This Row],[ID]]="","",IF(J48&gt;L48,0,1))</f>
        <v>1</v>
      </c>
      <c r="AL48">
        <f>IF(NASA[[#This Row],[ID]]="","",IF(N48&gt;K48,1,0))</f>
        <v>1</v>
      </c>
      <c r="AM48">
        <f>IF(NASA[[#This Row],[ID]]="","",IF(N48&gt;K48,0,1))</f>
        <v>0</v>
      </c>
      <c r="AN48">
        <f>IF(NASA[[#This Row],[ID]]="","",IF(M48&gt;O48,1,0))</f>
        <v>0</v>
      </c>
      <c r="AO48">
        <f>IF(NASA[[#This Row],[ID]]="","",IF(M48&gt;O48,0,1))</f>
        <v>1</v>
      </c>
      <c r="AP48">
        <f>IF(NASA[[#This Row],[ID]]="","",IF(N48&gt;J48,1,0))</f>
        <v>1</v>
      </c>
      <c r="AQ48">
        <f>IF(NASA[[#This Row],[ID]]="","",IF(N48&gt;J48,0,1))</f>
        <v>0</v>
      </c>
      <c r="AR48">
        <f>IF(NASA[[#This Row],[ID]]="","",IF(L48&gt;O48,1,0))</f>
        <v>1</v>
      </c>
      <c r="AS48">
        <f>IF(NASA[[#This Row],[ID]]="","",IF(L48&gt;O48,0,1))</f>
        <v>0</v>
      </c>
      <c r="AT48">
        <f>IF(NASA[[#This Row],[ID]]="","",IF(K48&gt;M48,1,0))</f>
        <v>0</v>
      </c>
      <c r="AU48">
        <f>IF(NASA[[#This Row],[ID]]="","",IF(K48&gt;M48,0,1))</f>
        <v>1</v>
      </c>
      <c r="AV48">
        <f>IF(NASA[[#This Row],[ID]]="","",IF(J48&gt;M48,1,0))</f>
        <v>0</v>
      </c>
      <c r="AW48">
        <f>IF(NASA[[#This Row],[ID]]="","",IF(J48&gt;M48,0,1))</f>
        <v>1</v>
      </c>
      <c r="AX48">
        <f>IF(NASA[[#This Row],[ID]]="","",IF(L48&gt;N48,1,0))</f>
        <v>1</v>
      </c>
      <c r="AY48">
        <f>IF(NASA[[#This Row],[ID]]="","",IF(L48&gt;N48,0,1))</f>
        <v>0</v>
      </c>
      <c r="AZ48">
        <f>IF(NASA[[#This Row],[ID]]="","",IF(O48&gt;K48,1,0))</f>
        <v>0</v>
      </c>
      <c r="BA48">
        <f>IF(NASA[[#This Row],[ID]]="","",IF(O48&gt;K48,0,1))</f>
        <v>1</v>
      </c>
      <c r="BB48">
        <f>IF(NASA[[#This Row],[ID]]="","",IF(O48&gt;J48,1,0))</f>
        <v>0</v>
      </c>
      <c r="BC48">
        <f>IF(NASA[[#This Row],[ID]]="","",IF(O48&gt;J48,0,1))</f>
        <v>1</v>
      </c>
      <c r="BD48">
        <f>IF(NASA[[#This Row],[ID]]="","",IF(K48&gt;M48,1,0))</f>
        <v>0</v>
      </c>
      <c r="BE48">
        <f>IF(NASA[[#This Row],[ID]]="","",IF(K48&gt;M48,0,1))</f>
        <v>1</v>
      </c>
      <c r="BF48">
        <f>IF(NASA[[#This Row],[ID]]="","",IF(L48&gt;N48,1,0))</f>
        <v>1</v>
      </c>
      <c r="BG48">
        <f>IF(NASA[[#This Row],[ID]]="","",IF(L48&gt;N48,0,1))</f>
        <v>0</v>
      </c>
    </row>
    <row r="49" spans="1:59" x14ac:dyDescent="0.25">
      <c r="A49" s="31">
        <v>5</v>
      </c>
      <c r="B49" s="32" t="s">
        <v>87</v>
      </c>
      <c r="C49" s="32">
        <v>3</v>
      </c>
      <c r="D49" s="32">
        <v>4</v>
      </c>
      <c r="E49" s="32">
        <v>4</v>
      </c>
      <c r="F49" s="32">
        <v>15</v>
      </c>
      <c r="G49" s="34">
        <f>IF(NASA[[#This Row],['[Performance']]]="","",20-NASA[[#This Row],['[Performance']]]+1)</f>
        <v>6</v>
      </c>
      <c r="H49" s="32">
        <v>3</v>
      </c>
      <c r="I49" s="35">
        <v>2</v>
      </c>
      <c r="J49" s="5">
        <f>IF(NASA[[#This Row],['[Mental Demand']]]="","",(NASA[[#This Row],['[Mental Demand']]])*5)</f>
        <v>15</v>
      </c>
      <c r="K49" s="1">
        <f>IF(NASA[[#This Row],['[Physical Demand']]]="","",(NASA[[#This Row],['[Physical Demand']]])*5)</f>
        <v>20</v>
      </c>
      <c r="L49" s="1">
        <f>IF(NASA[[#This Row],['[Temporal Demand']]]="","",(NASA[[#This Row],['[Temporal Demand']]])*5)</f>
        <v>20</v>
      </c>
      <c r="M49" s="1">
        <f>IF(NASA[[#This Row],[Performance*]]="","",(NASA[[#This Row],[Performance*]])*5)</f>
        <v>30</v>
      </c>
      <c r="N49" s="1">
        <f>IF(NASA[[#This Row],['[Effort']]]="","",(NASA[[#This Row],['[Effort']]])*5)</f>
        <v>15</v>
      </c>
      <c r="O49" s="1">
        <f>IF(NASA[[#This Row],['[Frustration']]]="","",(NASA[[#This Row],['[Frustration']]])*5)</f>
        <v>10</v>
      </c>
      <c r="P49" s="5">
        <f>IF(NASA[[#This Row],[ID]]="","",SUM(AD49,AJ49,AQ49,AV49,BC49))</f>
        <v>2</v>
      </c>
      <c r="Q49" s="1">
        <f>IF(NASA[[#This Row],[ID]]="","",SUM(AE49,AM49,AT49,BA49,BD49))</f>
        <v>3</v>
      </c>
      <c r="R49" s="1">
        <f>IF(NASA[[#This Row],[ID]]="","",SUM(AF49,AK49,AR49,AX49,BF49))</f>
        <v>4</v>
      </c>
      <c r="S49" s="1">
        <f>IF(NASA[[#This Row],[ID]]="","",SUM(AG49,AN49,AU49,AW49,BE49))</f>
        <v>5</v>
      </c>
      <c r="T49" s="1">
        <f>IF(NASA[[#This Row],[ID]]="","",SUM(AH49,AL49,AP49,AY49,BG49))</f>
        <v>1</v>
      </c>
      <c r="U49" s="1">
        <f>IF(NASA[[#This Row],[ID]]="","",SUM(AI49,AO49,AS49,AZ49,BB49))</f>
        <v>0</v>
      </c>
      <c r="V49" s="5">
        <f>IF(NASA[[#This Row],[ID]]="","",SUM(P49:U49))</f>
        <v>15</v>
      </c>
      <c r="AB49">
        <f>IF(A49="","",NASA[[#This Row],[ID]])</f>
        <v>5</v>
      </c>
      <c r="AC49" t="str">
        <f>IF(B49="","",NASA[[#This Row],[Feature ID]])</f>
        <v>UTA 9</v>
      </c>
      <c r="AD49">
        <f>IF(NASA[[#This Row],[ID]]="","",IF(J49&gt;K49,1,0))</f>
        <v>0</v>
      </c>
      <c r="AE49">
        <f>IF(NASA[[#This Row],[ID]]="","",IF(J49&gt;K49,0,1))</f>
        <v>1</v>
      </c>
      <c r="AF49">
        <f>IF(NASA[[#This Row],[ID]]="","",IF(L49&gt;M49,1,0))</f>
        <v>0</v>
      </c>
      <c r="AG49">
        <f>IF(NASA[[#This Row],[ID]]="","",IF(L49&gt;M49,0,1))</f>
        <v>1</v>
      </c>
      <c r="AH49">
        <f>IF(NASA[[#This Row],[ID]]="","",IF(N49&gt;O49,1,0))</f>
        <v>1</v>
      </c>
      <c r="AI49">
        <f>IF(NASA[[#This Row],[ID]]="","",IF(N49&gt;O49,0,1))</f>
        <v>0</v>
      </c>
      <c r="AJ49">
        <f>IF(NASA[[#This Row],[ID]]="","",IF(J49&gt;L49,1,0))</f>
        <v>0</v>
      </c>
      <c r="AK49">
        <f>IF(NASA[[#This Row],[ID]]="","",IF(J49&gt;L49,0,1))</f>
        <v>1</v>
      </c>
      <c r="AL49">
        <f>IF(NASA[[#This Row],[ID]]="","",IF(N49&gt;K49,1,0))</f>
        <v>0</v>
      </c>
      <c r="AM49">
        <f>IF(NASA[[#This Row],[ID]]="","",IF(N49&gt;K49,0,1))</f>
        <v>1</v>
      </c>
      <c r="AN49">
        <f>IF(NASA[[#This Row],[ID]]="","",IF(M49&gt;O49,1,0))</f>
        <v>1</v>
      </c>
      <c r="AO49">
        <f>IF(NASA[[#This Row],[ID]]="","",IF(M49&gt;O49,0,1))</f>
        <v>0</v>
      </c>
      <c r="AP49">
        <f>IF(NASA[[#This Row],[ID]]="","",IF(N49&gt;J49,1,0))</f>
        <v>0</v>
      </c>
      <c r="AQ49">
        <f>IF(NASA[[#This Row],[ID]]="","",IF(N49&gt;J49,0,1))</f>
        <v>1</v>
      </c>
      <c r="AR49">
        <f>IF(NASA[[#This Row],[ID]]="","",IF(L49&gt;O49,1,0))</f>
        <v>1</v>
      </c>
      <c r="AS49">
        <f>IF(NASA[[#This Row],[ID]]="","",IF(L49&gt;O49,0,1))</f>
        <v>0</v>
      </c>
      <c r="AT49">
        <f>IF(NASA[[#This Row],[ID]]="","",IF(K49&gt;M49,1,0))</f>
        <v>0</v>
      </c>
      <c r="AU49">
        <f>IF(NASA[[#This Row],[ID]]="","",IF(K49&gt;M49,0,1))</f>
        <v>1</v>
      </c>
      <c r="AV49">
        <f>IF(NASA[[#This Row],[ID]]="","",IF(J49&gt;M49,1,0))</f>
        <v>0</v>
      </c>
      <c r="AW49">
        <f>IF(NASA[[#This Row],[ID]]="","",IF(J49&gt;M49,0,1))</f>
        <v>1</v>
      </c>
      <c r="AX49">
        <f>IF(NASA[[#This Row],[ID]]="","",IF(L49&gt;N49,1,0))</f>
        <v>1</v>
      </c>
      <c r="AY49">
        <f>IF(NASA[[#This Row],[ID]]="","",IF(L49&gt;N49,0,1))</f>
        <v>0</v>
      </c>
      <c r="AZ49">
        <f>IF(NASA[[#This Row],[ID]]="","",IF(O49&gt;K49,1,0))</f>
        <v>0</v>
      </c>
      <c r="BA49">
        <f>IF(NASA[[#This Row],[ID]]="","",IF(O49&gt;K49,0,1))</f>
        <v>1</v>
      </c>
      <c r="BB49">
        <f>IF(NASA[[#This Row],[ID]]="","",IF(O49&gt;J49,1,0))</f>
        <v>0</v>
      </c>
      <c r="BC49">
        <f>IF(NASA[[#This Row],[ID]]="","",IF(O49&gt;J49,0,1))</f>
        <v>1</v>
      </c>
      <c r="BD49">
        <f>IF(NASA[[#This Row],[ID]]="","",IF(K49&gt;M49,1,0))</f>
        <v>0</v>
      </c>
      <c r="BE49">
        <f>IF(NASA[[#This Row],[ID]]="","",IF(K49&gt;M49,0,1))</f>
        <v>1</v>
      </c>
      <c r="BF49">
        <f>IF(NASA[[#This Row],[ID]]="","",IF(L49&gt;N49,1,0))</f>
        <v>1</v>
      </c>
      <c r="BG49">
        <f>IF(NASA[[#This Row],[ID]]="","",IF(L49&gt;N49,0,1))</f>
        <v>0</v>
      </c>
    </row>
    <row r="50" spans="1:59" x14ac:dyDescent="0.25">
      <c r="A50" s="31">
        <v>8</v>
      </c>
      <c r="B50" s="32" t="s">
        <v>87</v>
      </c>
      <c r="C50" s="32">
        <v>1</v>
      </c>
      <c r="D50" s="32">
        <v>1</v>
      </c>
      <c r="E50" s="32">
        <v>1</v>
      </c>
      <c r="F50" s="32">
        <v>20</v>
      </c>
      <c r="G50" s="34">
        <f>IF(NASA[[#This Row],['[Performance']]]="","",20-NASA[[#This Row],['[Performance']]]+1)</f>
        <v>1</v>
      </c>
      <c r="H50" s="32">
        <v>1</v>
      </c>
      <c r="I50" s="35">
        <v>1</v>
      </c>
      <c r="J50" s="5">
        <f>IF(NASA[[#This Row],['[Mental Demand']]]="","",(NASA[[#This Row],['[Mental Demand']]])*5)</f>
        <v>5</v>
      </c>
      <c r="K50" s="1">
        <f>IF(NASA[[#This Row],['[Physical Demand']]]="","",(NASA[[#This Row],['[Physical Demand']]])*5)</f>
        <v>5</v>
      </c>
      <c r="L50" s="1">
        <f>IF(NASA[[#This Row],['[Temporal Demand']]]="","",(NASA[[#This Row],['[Temporal Demand']]])*5)</f>
        <v>5</v>
      </c>
      <c r="M50" s="1">
        <f>IF(NASA[[#This Row],[Performance*]]="","",(NASA[[#This Row],[Performance*]])*5)</f>
        <v>5</v>
      </c>
      <c r="N50" s="1">
        <f>IF(NASA[[#This Row],['[Effort']]]="","",(NASA[[#This Row],['[Effort']]])*5)</f>
        <v>5</v>
      </c>
      <c r="O50" s="1">
        <f>IF(NASA[[#This Row],['[Frustration']]]="","",(NASA[[#This Row],['[Frustration']]])*5)</f>
        <v>5</v>
      </c>
      <c r="P50" s="5">
        <f>IF(NASA[[#This Row],[ID]]="","",SUM(AD50,AJ50,AQ50,AV50,BC50))</f>
        <v>2</v>
      </c>
      <c r="Q50" s="1">
        <f>IF(NASA[[#This Row],[ID]]="","",SUM(AE50,AM50,AT50,BA50,BD50))</f>
        <v>3</v>
      </c>
      <c r="R50" s="1">
        <f>IF(NASA[[#This Row],[ID]]="","",SUM(AF50,AK50,AR50,AX50,BF50))</f>
        <v>1</v>
      </c>
      <c r="S50" s="1">
        <f>IF(NASA[[#This Row],[ID]]="","",SUM(AG50,AN50,AU50,AW50,BE50))</f>
        <v>4</v>
      </c>
      <c r="T50" s="1">
        <f>IF(NASA[[#This Row],[ID]]="","",SUM(AH50,AL50,AP50,AY50,BG50))</f>
        <v>2</v>
      </c>
      <c r="U50" s="1">
        <f>IF(NASA[[#This Row],[ID]]="","",SUM(AI50,AO50,AS50,AZ50,BB50))</f>
        <v>3</v>
      </c>
      <c r="V50" s="5">
        <f>IF(NASA[[#This Row],[ID]]="","",SUM(P50:U50))</f>
        <v>15</v>
      </c>
      <c r="AB50">
        <f>IF(A50="","",NASA[[#This Row],[ID]])</f>
        <v>8</v>
      </c>
      <c r="AC50" t="str">
        <f>IF(B50="","",NASA[[#This Row],[Feature ID]])</f>
        <v>UTA 9</v>
      </c>
      <c r="AD50">
        <f>IF(NASA[[#This Row],[ID]]="","",IF(J50&gt;K50,1,0))</f>
        <v>0</v>
      </c>
      <c r="AE50">
        <f>IF(NASA[[#This Row],[ID]]="","",IF(J50&gt;K50,0,1))</f>
        <v>1</v>
      </c>
      <c r="AF50">
        <f>IF(NASA[[#This Row],[ID]]="","",IF(L50&gt;M50,1,0))</f>
        <v>0</v>
      </c>
      <c r="AG50">
        <f>IF(NASA[[#This Row],[ID]]="","",IF(L50&gt;M50,0,1))</f>
        <v>1</v>
      </c>
      <c r="AH50">
        <f>IF(NASA[[#This Row],[ID]]="","",IF(N50&gt;O50,1,0))</f>
        <v>0</v>
      </c>
      <c r="AI50">
        <f>IF(NASA[[#This Row],[ID]]="","",IF(N50&gt;O50,0,1))</f>
        <v>1</v>
      </c>
      <c r="AJ50">
        <f>IF(NASA[[#This Row],[ID]]="","",IF(J50&gt;L50,1,0))</f>
        <v>0</v>
      </c>
      <c r="AK50">
        <f>IF(NASA[[#This Row],[ID]]="","",IF(J50&gt;L50,0,1))</f>
        <v>1</v>
      </c>
      <c r="AL50">
        <f>IF(NASA[[#This Row],[ID]]="","",IF(N50&gt;K50,1,0))</f>
        <v>0</v>
      </c>
      <c r="AM50">
        <f>IF(NASA[[#This Row],[ID]]="","",IF(N50&gt;K50,0,1))</f>
        <v>1</v>
      </c>
      <c r="AN50">
        <f>IF(NASA[[#This Row],[ID]]="","",IF(M50&gt;O50,1,0))</f>
        <v>0</v>
      </c>
      <c r="AO50">
        <f>IF(NASA[[#This Row],[ID]]="","",IF(M50&gt;O50,0,1))</f>
        <v>1</v>
      </c>
      <c r="AP50">
        <f>IF(NASA[[#This Row],[ID]]="","",IF(N50&gt;J50,1,0))</f>
        <v>0</v>
      </c>
      <c r="AQ50">
        <f>IF(NASA[[#This Row],[ID]]="","",IF(N50&gt;J50,0,1))</f>
        <v>1</v>
      </c>
      <c r="AR50">
        <f>IF(NASA[[#This Row],[ID]]="","",IF(L50&gt;O50,1,0))</f>
        <v>0</v>
      </c>
      <c r="AS50">
        <f>IF(NASA[[#This Row],[ID]]="","",IF(L50&gt;O50,0,1))</f>
        <v>1</v>
      </c>
      <c r="AT50">
        <f>IF(NASA[[#This Row],[ID]]="","",IF(K50&gt;M50,1,0))</f>
        <v>0</v>
      </c>
      <c r="AU50">
        <f>IF(NASA[[#This Row],[ID]]="","",IF(K50&gt;M50,0,1))</f>
        <v>1</v>
      </c>
      <c r="AV50">
        <f>IF(NASA[[#This Row],[ID]]="","",IF(J50&gt;M50,1,0))</f>
        <v>0</v>
      </c>
      <c r="AW50">
        <f>IF(NASA[[#This Row],[ID]]="","",IF(J50&gt;M50,0,1))</f>
        <v>1</v>
      </c>
      <c r="AX50">
        <f>IF(NASA[[#This Row],[ID]]="","",IF(L50&gt;N50,1,0))</f>
        <v>0</v>
      </c>
      <c r="AY50">
        <f>IF(NASA[[#This Row],[ID]]="","",IF(L50&gt;N50,0,1))</f>
        <v>1</v>
      </c>
      <c r="AZ50">
        <f>IF(NASA[[#This Row],[ID]]="","",IF(O50&gt;K50,1,0))</f>
        <v>0</v>
      </c>
      <c r="BA50">
        <f>IF(NASA[[#This Row],[ID]]="","",IF(O50&gt;K50,0,1))</f>
        <v>1</v>
      </c>
      <c r="BB50">
        <f>IF(NASA[[#This Row],[ID]]="","",IF(O50&gt;J50,1,0))</f>
        <v>0</v>
      </c>
      <c r="BC50">
        <f>IF(NASA[[#This Row],[ID]]="","",IF(O50&gt;J50,0,1))</f>
        <v>1</v>
      </c>
      <c r="BD50">
        <f>IF(NASA[[#This Row],[ID]]="","",IF(K50&gt;M50,1,0))</f>
        <v>0</v>
      </c>
      <c r="BE50">
        <f>IF(NASA[[#This Row],[ID]]="","",IF(K50&gt;M50,0,1))</f>
        <v>1</v>
      </c>
      <c r="BF50">
        <f>IF(NASA[[#This Row],[ID]]="","",IF(L50&gt;N50,1,0))</f>
        <v>0</v>
      </c>
      <c r="BG50">
        <f>IF(NASA[[#This Row],[ID]]="","",IF(L50&gt;N50,0,1))</f>
        <v>1</v>
      </c>
    </row>
    <row r="51" spans="1:59" x14ac:dyDescent="0.25">
      <c r="A51" s="31">
        <v>6</v>
      </c>
      <c r="B51" s="32" t="s">
        <v>87</v>
      </c>
      <c r="C51" s="32">
        <v>10</v>
      </c>
      <c r="D51" s="32">
        <v>6</v>
      </c>
      <c r="E51" s="32">
        <v>10</v>
      </c>
      <c r="F51" s="32">
        <v>15</v>
      </c>
      <c r="G51" s="34">
        <f>IF(NASA[[#This Row],['[Performance']]]="","",20-NASA[[#This Row],['[Performance']]]+1)</f>
        <v>6</v>
      </c>
      <c r="H51" s="32">
        <v>6</v>
      </c>
      <c r="I51" s="35">
        <v>1</v>
      </c>
      <c r="J51" s="5">
        <f>IF(NASA[[#This Row],['[Mental Demand']]]="","",(NASA[[#This Row],['[Mental Demand']]])*5)</f>
        <v>50</v>
      </c>
      <c r="K51" s="1">
        <f>IF(NASA[[#This Row],['[Physical Demand']]]="","",(NASA[[#This Row],['[Physical Demand']]])*5)</f>
        <v>30</v>
      </c>
      <c r="L51" s="1">
        <f>IF(NASA[[#This Row],['[Temporal Demand']]]="","",(NASA[[#This Row],['[Temporal Demand']]])*5)</f>
        <v>50</v>
      </c>
      <c r="M51" s="1">
        <f>IF(NASA[[#This Row],[Performance*]]="","",(NASA[[#This Row],[Performance*]])*5)</f>
        <v>30</v>
      </c>
      <c r="N51" s="1">
        <f>IF(NASA[[#This Row],['[Effort']]]="","",(NASA[[#This Row],['[Effort']]])*5)</f>
        <v>30</v>
      </c>
      <c r="O51" s="1">
        <f>IF(NASA[[#This Row],['[Frustration']]]="","",(NASA[[#This Row],['[Frustration']]])*5)</f>
        <v>5</v>
      </c>
      <c r="P51" s="5">
        <f>IF(NASA[[#This Row],[ID]]="","",SUM(AD51,AJ51,AQ51,AV51,BC51))</f>
        <v>4</v>
      </c>
      <c r="Q51" s="1">
        <f>IF(NASA[[#This Row],[ID]]="","",SUM(AE51,AM51,AT51,BA51,BD51))</f>
        <v>2</v>
      </c>
      <c r="R51" s="1">
        <f>IF(NASA[[#This Row],[ID]]="","",SUM(AF51,AK51,AR51,AX51,BF51))</f>
        <v>5</v>
      </c>
      <c r="S51" s="1">
        <f>IF(NASA[[#This Row],[ID]]="","",SUM(AG51,AN51,AU51,AW51,BE51))</f>
        <v>3</v>
      </c>
      <c r="T51" s="1">
        <f>IF(NASA[[#This Row],[ID]]="","",SUM(AH51,AL51,AP51,AY51,BG51))</f>
        <v>1</v>
      </c>
      <c r="U51" s="1">
        <f>IF(NASA[[#This Row],[ID]]="","",SUM(AI51,AO51,AS51,AZ51,BB51))</f>
        <v>0</v>
      </c>
      <c r="V51" s="5">
        <f>IF(NASA[[#This Row],[ID]]="","",SUM(P51:U51))</f>
        <v>15</v>
      </c>
      <c r="AB51">
        <f>IF(A51="","",NASA[[#This Row],[ID]])</f>
        <v>6</v>
      </c>
      <c r="AC51" t="str">
        <f>IF(B51="","",NASA[[#This Row],[Feature ID]])</f>
        <v>UTA 9</v>
      </c>
      <c r="AD51">
        <f>IF(NASA[[#This Row],[ID]]="","",IF(J51&gt;K51,1,0))</f>
        <v>1</v>
      </c>
      <c r="AE51">
        <f>IF(NASA[[#This Row],[ID]]="","",IF(J51&gt;K51,0,1))</f>
        <v>0</v>
      </c>
      <c r="AF51">
        <f>IF(NASA[[#This Row],[ID]]="","",IF(L51&gt;M51,1,0))</f>
        <v>1</v>
      </c>
      <c r="AG51">
        <f>IF(NASA[[#This Row],[ID]]="","",IF(L51&gt;M51,0,1))</f>
        <v>0</v>
      </c>
      <c r="AH51">
        <f>IF(NASA[[#This Row],[ID]]="","",IF(N51&gt;O51,1,0))</f>
        <v>1</v>
      </c>
      <c r="AI51">
        <f>IF(NASA[[#This Row],[ID]]="","",IF(N51&gt;O51,0,1))</f>
        <v>0</v>
      </c>
      <c r="AJ51">
        <f>IF(NASA[[#This Row],[ID]]="","",IF(J51&gt;L51,1,0))</f>
        <v>0</v>
      </c>
      <c r="AK51">
        <f>IF(NASA[[#This Row],[ID]]="","",IF(J51&gt;L51,0,1))</f>
        <v>1</v>
      </c>
      <c r="AL51">
        <f>IF(NASA[[#This Row],[ID]]="","",IF(N51&gt;K51,1,0))</f>
        <v>0</v>
      </c>
      <c r="AM51">
        <f>IF(NASA[[#This Row],[ID]]="","",IF(N51&gt;K51,0,1))</f>
        <v>1</v>
      </c>
      <c r="AN51">
        <f>IF(NASA[[#This Row],[ID]]="","",IF(M51&gt;O51,1,0))</f>
        <v>1</v>
      </c>
      <c r="AO51">
        <f>IF(NASA[[#This Row],[ID]]="","",IF(M51&gt;O51,0,1))</f>
        <v>0</v>
      </c>
      <c r="AP51">
        <f>IF(NASA[[#This Row],[ID]]="","",IF(N51&gt;J51,1,0))</f>
        <v>0</v>
      </c>
      <c r="AQ51">
        <f>IF(NASA[[#This Row],[ID]]="","",IF(N51&gt;J51,0,1))</f>
        <v>1</v>
      </c>
      <c r="AR51">
        <f>IF(NASA[[#This Row],[ID]]="","",IF(L51&gt;O51,1,0))</f>
        <v>1</v>
      </c>
      <c r="AS51">
        <f>IF(NASA[[#This Row],[ID]]="","",IF(L51&gt;O51,0,1))</f>
        <v>0</v>
      </c>
      <c r="AT51">
        <f>IF(NASA[[#This Row],[ID]]="","",IF(K51&gt;M51,1,0))</f>
        <v>0</v>
      </c>
      <c r="AU51">
        <f>IF(NASA[[#This Row],[ID]]="","",IF(K51&gt;M51,0,1))</f>
        <v>1</v>
      </c>
      <c r="AV51">
        <f>IF(NASA[[#This Row],[ID]]="","",IF(J51&gt;M51,1,0))</f>
        <v>1</v>
      </c>
      <c r="AW51">
        <f>IF(NASA[[#This Row],[ID]]="","",IF(J51&gt;M51,0,1))</f>
        <v>0</v>
      </c>
      <c r="AX51">
        <f>IF(NASA[[#This Row],[ID]]="","",IF(L51&gt;N51,1,0))</f>
        <v>1</v>
      </c>
      <c r="AY51">
        <f>IF(NASA[[#This Row],[ID]]="","",IF(L51&gt;N51,0,1))</f>
        <v>0</v>
      </c>
      <c r="AZ51">
        <f>IF(NASA[[#This Row],[ID]]="","",IF(O51&gt;K51,1,0))</f>
        <v>0</v>
      </c>
      <c r="BA51">
        <f>IF(NASA[[#This Row],[ID]]="","",IF(O51&gt;K51,0,1))</f>
        <v>1</v>
      </c>
      <c r="BB51">
        <f>IF(NASA[[#This Row],[ID]]="","",IF(O51&gt;J51,1,0))</f>
        <v>0</v>
      </c>
      <c r="BC51">
        <f>IF(NASA[[#This Row],[ID]]="","",IF(O51&gt;J51,0,1))</f>
        <v>1</v>
      </c>
      <c r="BD51">
        <f>IF(NASA[[#This Row],[ID]]="","",IF(K51&gt;M51,1,0))</f>
        <v>0</v>
      </c>
      <c r="BE51">
        <f>IF(NASA[[#This Row],[ID]]="","",IF(K51&gt;M51,0,1))</f>
        <v>1</v>
      </c>
      <c r="BF51">
        <f>IF(NASA[[#This Row],[ID]]="","",IF(L51&gt;N51,1,0))</f>
        <v>1</v>
      </c>
      <c r="BG51">
        <f>IF(NASA[[#This Row],[ID]]="","",IF(L51&gt;N51,0,1))</f>
        <v>0</v>
      </c>
    </row>
    <row r="52" spans="1:59" x14ac:dyDescent="0.25">
      <c r="A52" s="31">
        <v>44</v>
      </c>
      <c r="B52" s="32" t="s">
        <v>87</v>
      </c>
      <c r="C52" s="32">
        <v>4</v>
      </c>
      <c r="D52" s="32">
        <v>4</v>
      </c>
      <c r="E52" s="32">
        <v>3</v>
      </c>
      <c r="F52" s="32">
        <v>17</v>
      </c>
      <c r="G52" s="34">
        <f>IF(NASA[[#This Row],['[Performance']]]="","",20-NASA[[#This Row],['[Performance']]]+1)</f>
        <v>4</v>
      </c>
      <c r="H52" s="32">
        <v>4</v>
      </c>
      <c r="I52" s="35">
        <v>2</v>
      </c>
      <c r="J52" s="5">
        <f>IF(NASA[[#This Row],['[Mental Demand']]]="","",(NASA[[#This Row],['[Mental Demand']]])*5)</f>
        <v>20</v>
      </c>
      <c r="K52" s="1">
        <f>IF(NASA[[#This Row],['[Physical Demand']]]="","",(NASA[[#This Row],['[Physical Demand']]])*5)</f>
        <v>20</v>
      </c>
      <c r="L52" s="1">
        <f>IF(NASA[[#This Row],['[Temporal Demand']]]="","",(NASA[[#This Row],['[Temporal Demand']]])*5)</f>
        <v>15</v>
      </c>
      <c r="M52" s="1">
        <f>IF(NASA[[#This Row],[Performance*]]="","",(NASA[[#This Row],[Performance*]])*5)</f>
        <v>20</v>
      </c>
      <c r="N52" s="1">
        <f>IF(NASA[[#This Row],['[Effort']]]="","",(NASA[[#This Row],['[Effort']]])*5)</f>
        <v>20</v>
      </c>
      <c r="O52" s="1">
        <f>IF(NASA[[#This Row],['[Frustration']]]="","",(NASA[[#This Row],['[Frustration']]])*5)</f>
        <v>10</v>
      </c>
      <c r="P52" s="5">
        <f>IF(NASA[[#This Row],[ID]]="","",SUM(AD52,AJ52,AQ52,AV52,BC52))</f>
        <v>3</v>
      </c>
      <c r="Q52" s="1">
        <f>IF(NASA[[#This Row],[ID]]="","",SUM(AE52,AM52,AT52,BA52,BD52))</f>
        <v>3</v>
      </c>
      <c r="R52" s="1">
        <f>IF(NASA[[#This Row],[ID]]="","",SUM(AF52,AK52,AR52,AX52,BF52))</f>
        <v>1</v>
      </c>
      <c r="S52" s="1">
        <f>IF(NASA[[#This Row],[ID]]="","",SUM(AG52,AN52,AU52,AW52,BE52))</f>
        <v>5</v>
      </c>
      <c r="T52" s="1">
        <f>IF(NASA[[#This Row],[ID]]="","",SUM(AH52,AL52,AP52,AY52,BG52))</f>
        <v>3</v>
      </c>
      <c r="U52" s="1">
        <f>IF(NASA[[#This Row],[ID]]="","",SUM(AI52,AO52,AS52,AZ52,BB52))</f>
        <v>0</v>
      </c>
      <c r="V52" s="5">
        <f>IF(NASA[[#This Row],[ID]]="","",SUM(P52:U52))</f>
        <v>15</v>
      </c>
      <c r="AB52">
        <f>IF(A52="","",NASA[[#This Row],[ID]])</f>
        <v>44</v>
      </c>
      <c r="AC52" t="str">
        <f>IF(B52="","",NASA[[#This Row],[Feature ID]])</f>
        <v>UTA 9</v>
      </c>
      <c r="AD52">
        <f>IF(NASA[[#This Row],[ID]]="","",IF(J52&gt;K52,1,0))</f>
        <v>0</v>
      </c>
      <c r="AE52">
        <f>IF(NASA[[#This Row],[ID]]="","",IF(J52&gt;K52,0,1))</f>
        <v>1</v>
      </c>
      <c r="AF52">
        <f>IF(NASA[[#This Row],[ID]]="","",IF(L52&gt;M52,1,0))</f>
        <v>0</v>
      </c>
      <c r="AG52">
        <f>IF(NASA[[#This Row],[ID]]="","",IF(L52&gt;M52,0,1))</f>
        <v>1</v>
      </c>
      <c r="AH52">
        <f>IF(NASA[[#This Row],[ID]]="","",IF(N52&gt;O52,1,0))</f>
        <v>1</v>
      </c>
      <c r="AI52">
        <f>IF(NASA[[#This Row],[ID]]="","",IF(N52&gt;O52,0,1))</f>
        <v>0</v>
      </c>
      <c r="AJ52">
        <f>IF(NASA[[#This Row],[ID]]="","",IF(J52&gt;L52,1,0))</f>
        <v>1</v>
      </c>
      <c r="AK52">
        <f>IF(NASA[[#This Row],[ID]]="","",IF(J52&gt;L52,0,1))</f>
        <v>0</v>
      </c>
      <c r="AL52">
        <f>IF(NASA[[#This Row],[ID]]="","",IF(N52&gt;K52,1,0))</f>
        <v>0</v>
      </c>
      <c r="AM52">
        <f>IF(NASA[[#This Row],[ID]]="","",IF(N52&gt;K52,0,1))</f>
        <v>1</v>
      </c>
      <c r="AN52">
        <f>IF(NASA[[#This Row],[ID]]="","",IF(M52&gt;O52,1,0))</f>
        <v>1</v>
      </c>
      <c r="AO52">
        <f>IF(NASA[[#This Row],[ID]]="","",IF(M52&gt;O52,0,1))</f>
        <v>0</v>
      </c>
      <c r="AP52">
        <f>IF(NASA[[#This Row],[ID]]="","",IF(N52&gt;J52,1,0))</f>
        <v>0</v>
      </c>
      <c r="AQ52">
        <f>IF(NASA[[#This Row],[ID]]="","",IF(N52&gt;J52,0,1))</f>
        <v>1</v>
      </c>
      <c r="AR52">
        <f>IF(NASA[[#This Row],[ID]]="","",IF(L52&gt;O52,1,0))</f>
        <v>1</v>
      </c>
      <c r="AS52">
        <f>IF(NASA[[#This Row],[ID]]="","",IF(L52&gt;O52,0,1))</f>
        <v>0</v>
      </c>
      <c r="AT52">
        <f>IF(NASA[[#This Row],[ID]]="","",IF(K52&gt;M52,1,0))</f>
        <v>0</v>
      </c>
      <c r="AU52">
        <f>IF(NASA[[#This Row],[ID]]="","",IF(K52&gt;M52,0,1))</f>
        <v>1</v>
      </c>
      <c r="AV52">
        <f>IF(NASA[[#This Row],[ID]]="","",IF(J52&gt;M52,1,0))</f>
        <v>0</v>
      </c>
      <c r="AW52">
        <f>IF(NASA[[#This Row],[ID]]="","",IF(J52&gt;M52,0,1))</f>
        <v>1</v>
      </c>
      <c r="AX52">
        <f>IF(NASA[[#This Row],[ID]]="","",IF(L52&gt;N52,1,0))</f>
        <v>0</v>
      </c>
      <c r="AY52">
        <f>IF(NASA[[#This Row],[ID]]="","",IF(L52&gt;N52,0,1))</f>
        <v>1</v>
      </c>
      <c r="AZ52">
        <f>IF(NASA[[#This Row],[ID]]="","",IF(O52&gt;K52,1,0))</f>
        <v>0</v>
      </c>
      <c r="BA52">
        <f>IF(NASA[[#This Row],[ID]]="","",IF(O52&gt;K52,0,1))</f>
        <v>1</v>
      </c>
      <c r="BB52">
        <f>IF(NASA[[#This Row],[ID]]="","",IF(O52&gt;J52,1,0))</f>
        <v>0</v>
      </c>
      <c r="BC52">
        <f>IF(NASA[[#This Row],[ID]]="","",IF(O52&gt;J52,0,1))</f>
        <v>1</v>
      </c>
      <c r="BD52">
        <f>IF(NASA[[#This Row],[ID]]="","",IF(K52&gt;M52,1,0))</f>
        <v>0</v>
      </c>
      <c r="BE52">
        <f>IF(NASA[[#This Row],[ID]]="","",IF(K52&gt;M52,0,1))</f>
        <v>1</v>
      </c>
      <c r="BF52">
        <f>IF(NASA[[#This Row],[ID]]="","",IF(L52&gt;N52,1,0))</f>
        <v>0</v>
      </c>
      <c r="BG52">
        <f>IF(NASA[[#This Row],[ID]]="","",IF(L52&gt;N52,0,1))</f>
        <v>1</v>
      </c>
    </row>
    <row r="53" spans="1:59" x14ac:dyDescent="0.25">
      <c r="A53" s="31">
        <v>33</v>
      </c>
      <c r="B53" s="32" t="s">
        <v>87</v>
      </c>
      <c r="C53" s="32">
        <v>1</v>
      </c>
      <c r="D53" s="32">
        <v>1</v>
      </c>
      <c r="E53" s="32">
        <v>1</v>
      </c>
      <c r="F53" s="32">
        <v>20</v>
      </c>
      <c r="G53" s="34">
        <f>IF(NASA[[#This Row],['[Performance']]]="","",20-NASA[[#This Row],['[Performance']]]+1)</f>
        <v>1</v>
      </c>
      <c r="H53" s="32">
        <v>1</v>
      </c>
      <c r="I53" s="35">
        <v>1</v>
      </c>
      <c r="J53" s="5">
        <f>IF(NASA[[#This Row],['[Mental Demand']]]="","",(NASA[[#This Row],['[Mental Demand']]])*5)</f>
        <v>5</v>
      </c>
      <c r="K53" s="1">
        <f>IF(NASA[[#This Row],['[Physical Demand']]]="","",(NASA[[#This Row],['[Physical Demand']]])*5)</f>
        <v>5</v>
      </c>
      <c r="L53" s="1">
        <f>IF(NASA[[#This Row],['[Temporal Demand']]]="","",(NASA[[#This Row],['[Temporal Demand']]])*5)</f>
        <v>5</v>
      </c>
      <c r="M53" s="1">
        <f>IF(NASA[[#This Row],[Performance*]]="","",(NASA[[#This Row],[Performance*]])*5)</f>
        <v>5</v>
      </c>
      <c r="N53" s="1">
        <f>IF(NASA[[#This Row],['[Effort']]]="","",(NASA[[#This Row],['[Effort']]])*5)</f>
        <v>5</v>
      </c>
      <c r="O53" s="1">
        <f>IF(NASA[[#This Row],['[Frustration']]]="","",(NASA[[#This Row],['[Frustration']]])*5)</f>
        <v>5</v>
      </c>
      <c r="P53" s="5">
        <f>IF(NASA[[#This Row],[ID]]="","",SUM(AD53,AJ53,AQ53,AV53,BC53))</f>
        <v>2</v>
      </c>
      <c r="Q53" s="1">
        <f>IF(NASA[[#This Row],[ID]]="","",SUM(AE53,AM53,AT53,BA53,BD53))</f>
        <v>3</v>
      </c>
      <c r="R53" s="1">
        <f>IF(NASA[[#This Row],[ID]]="","",SUM(AF53,AK53,AR53,AX53,BF53))</f>
        <v>1</v>
      </c>
      <c r="S53" s="1">
        <f>IF(NASA[[#This Row],[ID]]="","",SUM(AG53,AN53,AU53,AW53,BE53))</f>
        <v>4</v>
      </c>
      <c r="T53" s="1">
        <f>IF(NASA[[#This Row],[ID]]="","",SUM(AH53,AL53,AP53,AY53,BG53))</f>
        <v>2</v>
      </c>
      <c r="U53" s="1">
        <f>IF(NASA[[#This Row],[ID]]="","",SUM(AI53,AO53,AS53,AZ53,BB53))</f>
        <v>3</v>
      </c>
      <c r="V53" s="5">
        <f>IF(NASA[[#This Row],[ID]]="","",SUM(P53:U53))</f>
        <v>15</v>
      </c>
      <c r="AB53">
        <f>IF(A53="","",NASA[[#This Row],[ID]])</f>
        <v>33</v>
      </c>
      <c r="AC53" t="str">
        <f>IF(B53="","",NASA[[#This Row],[Feature ID]])</f>
        <v>UTA 9</v>
      </c>
      <c r="AD53">
        <f>IF(NASA[[#This Row],[ID]]="","",IF(J53&gt;K53,1,0))</f>
        <v>0</v>
      </c>
      <c r="AE53">
        <f>IF(NASA[[#This Row],[ID]]="","",IF(J53&gt;K53,0,1))</f>
        <v>1</v>
      </c>
      <c r="AF53">
        <f>IF(NASA[[#This Row],[ID]]="","",IF(L53&gt;M53,1,0))</f>
        <v>0</v>
      </c>
      <c r="AG53">
        <f>IF(NASA[[#This Row],[ID]]="","",IF(L53&gt;M53,0,1))</f>
        <v>1</v>
      </c>
      <c r="AH53">
        <f>IF(NASA[[#This Row],[ID]]="","",IF(N53&gt;O53,1,0))</f>
        <v>0</v>
      </c>
      <c r="AI53">
        <f>IF(NASA[[#This Row],[ID]]="","",IF(N53&gt;O53,0,1))</f>
        <v>1</v>
      </c>
      <c r="AJ53">
        <f>IF(NASA[[#This Row],[ID]]="","",IF(J53&gt;L53,1,0))</f>
        <v>0</v>
      </c>
      <c r="AK53">
        <f>IF(NASA[[#This Row],[ID]]="","",IF(J53&gt;L53,0,1))</f>
        <v>1</v>
      </c>
      <c r="AL53">
        <f>IF(NASA[[#This Row],[ID]]="","",IF(N53&gt;K53,1,0))</f>
        <v>0</v>
      </c>
      <c r="AM53">
        <f>IF(NASA[[#This Row],[ID]]="","",IF(N53&gt;K53,0,1))</f>
        <v>1</v>
      </c>
      <c r="AN53">
        <f>IF(NASA[[#This Row],[ID]]="","",IF(M53&gt;O53,1,0))</f>
        <v>0</v>
      </c>
      <c r="AO53">
        <f>IF(NASA[[#This Row],[ID]]="","",IF(M53&gt;O53,0,1))</f>
        <v>1</v>
      </c>
      <c r="AP53">
        <f>IF(NASA[[#This Row],[ID]]="","",IF(N53&gt;J53,1,0))</f>
        <v>0</v>
      </c>
      <c r="AQ53">
        <f>IF(NASA[[#This Row],[ID]]="","",IF(N53&gt;J53,0,1))</f>
        <v>1</v>
      </c>
      <c r="AR53">
        <f>IF(NASA[[#This Row],[ID]]="","",IF(L53&gt;O53,1,0))</f>
        <v>0</v>
      </c>
      <c r="AS53">
        <f>IF(NASA[[#This Row],[ID]]="","",IF(L53&gt;O53,0,1))</f>
        <v>1</v>
      </c>
      <c r="AT53">
        <f>IF(NASA[[#This Row],[ID]]="","",IF(K53&gt;M53,1,0))</f>
        <v>0</v>
      </c>
      <c r="AU53">
        <f>IF(NASA[[#This Row],[ID]]="","",IF(K53&gt;M53,0,1))</f>
        <v>1</v>
      </c>
      <c r="AV53">
        <f>IF(NASA[[#This Row],[ID]]="","",IF(J53&gt;M53,1,0))</f>
        <v>0</v>
      </c>
      <c r="AW53">
        <f>IF(NASA[[#This Row],[ID]]="","",IF(J53&gt;M53,0,1))</f>
        <v>1</v>
      </c>
      <c r="AX53">
        <f>IF(NASA[[#This Row],[ID]]="","",IF(L53&gt;N53,1,0))</f>
        <v>0</v>
      </c>
      <c r="AY53">
        <f>IF(NASA[[#This Row],[ID]]="","",IF(L53&gt;N53,0,1))</f>
        <v>1</v>
      </c>
      <c r="AZ53">
        <f>IF(NASA[[#This Row],[ID]]="","",IF(O53&gt;K53,1,0))</f>
        <v>0</v>
      </c>
      <c r="BA53">
        <f>IF(NASA[[#This Row],[ID]]="","",IF(O53&gt;K53,0,1))</f>
        <v>1</v>
      </c>
      <c r="BB53">
        <f>IF(NASA[[#This Row],[ID]]="","",IF(O53&gt;J53,1,0))</f>
        <v>0</v>
      </c>
      <c r="BC53">
        <f>IF(NASA[[#This Row],[ID]]="","",IF(O53&gt;J53,0,1))</f>
        <v>1</v>
      </c>
      <c r="BD53">
        <f>IF(NASA[[#This Row],[ID]]="","",IF(K53&gt;M53,1,0))</f>
        <v>0</v>
      </c>
      <c r="BE53">
        <f>IF(NASA[[#This Row],[ID]]="","",IF(K53&gt;M53,0,1))</f>
        <v>1</v>
      </c>
      <c r="BF53">
        <f>IF(NASA[[#This Row],[ID]]="","",IF(L53&gt;N53,1,0))</f>
        <v>0</v>
      </c>
      <c r="BG53">
        <f>IF(NASA[[#This Row],[ID]]="","",IF(L53&gt;N53,0,1))</f>
        <v>1</v>
      </c>
    </row>
    <row r="54" spans="1:59" x14ac:dyDescent="0.25">
      <c r="A54" s="31"/>
      <c r="B54" s="32"/>
      <c r="C54" s="32"/>
      <c r="D54" s="32"/>
      <c r="E54" s="32"/>
      <c r="F54" s="32"/>
      <c r="G54" s="34" t="str">
        <f>IF(NASA[[#This Row],['[Performance']]]="","",20-NASA[[#This Row],['[Performance']]]+1)</f>
        <v/>
      </c>
      <c r="H54" s="32"/>
      <c r="I54" s="35"/>
      <c r="J54" s="5" t="str">
        <f>IF(NASA[[#This Row],['[Mental Demand']]]="","",(NASA[[#This Row],['[Mental Demand']]])*5)</f>
        <v/>
      </c>
      <c r="K54" s="1" t="str">
        <f>IF(NASA[[#This Row],['[Physical Demand']]]="","",(NASA[[#This Row],['[Physical Demand']]])*5)</f>
        <v/>
      </c>
      <c r="L54" s="1" t="str">
        <f>IF(NASA[[#This Row],['[Temporal Demand']]]="","",(NASA[[#This Row],['[Temporal Demand']]])*5)</f>
        <v/>
      </c>
      <c r="M54" s="1" t="str">
        <f>IF(NASA[[#This Row],[Performance*]]="","",(NASA[[#This Row],[Performance*]])*5)</f>
        <v/>
      </c>
      <c r="N54" s="1" t="str">
        <f>IF(NASA[[#This Row],['[Effort']]]="","",(NASA[[#This Row],['[Effort']]])*5)</f>
        <v/>
      </c>
      <c r="O54" s="1" t="str">
        <f>IF(NASA[[#This Row],['[Frustration']]]="","",(NASA[[#This Row],['[Frustration']]])*5)</f>
        <v/>
      </c>
      <c r="P54" s="5" t="str">
        <f>IF(NASA[[#This Row],[ID]]="","",SUM(AD54,AJ54,AQ54,AV54,BC54))</f>
        <v/>
      </c>
      <c r="Q54" s="1" t="str">
        <f>IF(NASA[[#This Row],[ID]]="","",SUM(AE54,AM54,AT54,BA54,BD54))</f>
        <v/>
      </c>
      <c r="R54" s="1" t="str">
        <f>IF(NASA[[#This Row],[ID]]="","",SUM(AF54,AK54,AR54,AX54,BF54))</f>
        <v/>
      </c>
      <c r="S54" s="1" t="str">
        <f>IF(NASA[[#This Row],[ID]]="","",SUM(AG54,AN54,AU54,AW54,BE54))</f>
        <v/>
      </c>
      <c r="T54" s="1" t="str">
        <f>IF(NASA[[#This Row],[ID]]="","",SUM(AH54,AL54,AP54,AY54,BG54))</f>
        <v/>
      </c>
      <c r="U54" s="1" t="str">
        <f>IF(NASA[[#This Row],[ID]]="","",SUM(AI54,AO54,AS54,AZ54,BB54))</f>
        <v/>
      </c>
      <c r="V54" s="5" t="str">
        <f>IF(NASA[[#This Row],[ID]]="","",SUM(P54:U54))</f>
        <v/>
      </c>
      <c r="AB54" t="str">
        <f>IF(A54="","",NASA[[#This Row],[ID]])</f>
        <v/>
      </c>
      <c r="AC54" t="str">
        <f>IF(B54="","",NASA[[#This Row],[Feature ID]])</f>
        <v/>
      </c>
      <c r="AD54" t="str">
        <f>IF(NASA[[#This Row],[ID]]="","",IF(J54&gt;K54,1,0))</f>
        <v/>
      </c>
      <c r="AE54" t="str">
        <f>IF(NASA[[#This Row],[ID]]="","",IF(J54&gt;K54,0,1))</f>
        <v/>
      </c>
      <c r="AF54" t="str">
        <f>IF(NASA[[#This Row],[ID]]="","",IF(L54&gt;M54,1,0))</f>
        <v/>
      </c>
      <c r="AG54" t="str">
        <f>IF(NASA[[#This Row],[ID]]="","",IF(L54&gt;M54,0,1))</f>
        <v/>
      </c>
      <c r="AH54" t="str">
        <f>IF(NASA[[#This Row],[ID]]="","",IF(N54&gt;O54,1,0))</f>
        <v/>
      </c>
      <c r="AI54" t="str">
        <f>IF(NASA[[#This Row],[ID]]="","",IF(N54&gt;O54,0,1))</f>
        <v/>
      </c>
      <c r="AJ54" t="str">
        <f>IF(NASA[[#This Row],[ID]]="","",IF(J54&gt;L54,1,0))</f>
        <v/>
      </c>
      <c r="AK54" t="str">
        <f>IF(NASA[[#This Row],[ID]]="","",IF(J54&gt;L54,0,1))</f>
        <v/>
      </c>
      <c r="AL54" t="str">
        <f>IF(NASA[[#This Row],[ID]]="","",IF(N54&gt;K54,1,0))</f>
        <v/>
      </c>
      <c r="AM54" t="str">
        <f>IF(NASA[[#This Row],[ID]]="","",IF(N54&gt;K54,0,1))</f>
        <v/>
      </c>
      <c r="AN54" t="str">
        <f>IF(NASA[[#This Row],[ID]]="","",IF(M54&gt;O54,1,0))</f>
        <v/>
      </c>
      <c r="AO54" t="str">
        <f>IF(NASA[[#This Row],[ID]]="","",IF(M54&gt;O54,0,1))</f>
        <v/>
      </c>
      <c r="AP54" t="str">
        <f>IF(NASA[[#This Row],[ID]]="","",IF(N54&gt;J54,1,0))</f>
        <v/>
      </c>
      <c r="AQ54" t="str">
        <f>IF(NASA[[#This Row],[ID]]="","",IF(N54&gt;J54,0,1))</f>
        <v/>
      </c>
      <c r="AR54" t="str">
        <f>IF(NASA[[#This Row],[ID]]="","",IF(L54&gt;O54,1,0))</f>
        <v/>
      </c>
      <c r="AS54" t="str">
        <f>IF(NASA[[#This Row],[ID]]="","",IF(L54&gt;O54,0,1))</f>
        <v/>
      </c>
      <c r="AT54" t="str">
        <f>IF(NASA[[#This Row],[ID]]="","",IF(K54&gt;M54,1,0))</f>
        <v/>
      </c>
      <c r="AU54" t="str">
        <f>IF(NASA[[#This Row],[ID]]="","",IF(K54&gt;M54,0,1))</f>
        <v/>
      </c>
      <c r="AV54" t="str">
        <f>IF(NASA[[#This Row],[ID]]="","",IF(J54&gt;M54,1,0))</f>
        <v/>
      </c>
      <c r="AW54" t="str">
        <f>IF(NASA[[#This Row],[ID]]="","",IF(J54&gt;M54,0,1))</f>
        <v/>
      </c>
      <c r="AX54" t="str">
        <f>IF(NASA[[#This Row],[ID]]="","",IF(L54&gt;N54,1,0))</f>
        <v/>
      </c>
      <c r="AY54" t="str">
        <f>IF(NASA[[#This Row],[ID]]="","",IF(L54&gt;N54,0,1))</f>
        <v/>
      </c>
      <c r="AZ54" t="str">
        <f>IF(NASA[[#This Row],[ID]]="","",IF(O54&gt;K54,1,0))</f>
        <v/>
      </c>
      <c r="BA54" t="str">
        <f>IF(NASA[[#This Row],[ID]]="","",IF(O54&gt;K54,0,1))</f>
        <v/>
      </c>
      <c r="BB54" t="str">
        <f>IF(NASA[[#This Row],[ID]]="","",IF(O54&gt;J54,1,0))</f>
        <v/>
      </c>
      <c r="BC54" t="str">
        <f>IF(NASA[[#This Row],[ID]]="","",IF(O54&gt;J54,0,1))</f>
        <v/>
      </c>
      <c r="BD54" t="str">
        <f>IF(NASA[[#This Row],[ID]]="","",IF(K54&gt;M54,1,0))</f>
        <v/>
      </c>
      <c r="BE54" t="str">
        <f>IF(NASA[[#This Row],[ID]]="","",IF(K54&gt;M54,0,1))</f>
        <v/>
      </c>
      <c r="BF54" t="str">
        <f>IF(NASA[[#This Row],[ID]]="","",IF(L54&gt;N54,1,0))</f>
        <v/>
      </c>
      <c r="BG54" t="str">
        <f>IF(NASA[[#This Row],[ID]]="","",IF(L54&gt;N54,0,1))</f>
        <v/>
      </c>
    </row>
    <row r="55" spans="1:59" x14ac:dyDescent="0.25">
      <c r="A55" s="31"/>
      <c r="B55" s="32"/>
      <c r="C55" s="32"/>
      <c r="D55" s="32"/>
      <c r="E55" s="32"/>
      <c r="F55" s="32"/>
      <c r="G55" s="34" t="str">
        <f>IF(NASA[[#This Row],['[Performance']]]="","",20-NASA[[#This Row],['[Performance']]]+1)</f>
        <v/>
      </c>
      <c r="H55" s="32"/>
      <c r="I55" s="35"/>
      <c r="J55" s="5" t="str">
        <f>IF(NASA[[#This Row],['[Mental Demand']]]="","",(NASA[[#This Row],['[Mental Demand']]])*5)</f>
        <v/>
      </c>
      <c r="K55" s="1" t="str">
        <f>IF(NASA[[#This Row],['[Physical Demand']]]="","",(NASA[[#This Row],['[Physical Demand']]])*5)</f>
        <v/>
      </c>
      <c r="L55" s="1" t="str">
        <f>IF(NASA[[#This Row],['[Temporal Demand']]]="","",(NASA[[#This Row],['[Temporal Demand']]])*5)</f>
        <v/>
      </c>
      <c r="M55" s="1" t="str">
        <f>IF(NASA[[#This Row],[Performance*]]="","",(NASA[[#This Row],[Performance*]])*5)</f>
        <v/>
      </c>
      <c r="N55" s="1" t="str">
        <f>IF(NASA[[#This Row],['[Effort']]]="","",(NASA[[#This Row],['[Effort']]])*5)</f>
        <v/>
      </c>
      <c r="O55" s="1" t="str">
        <f>IF(NASA[[#This Row],['[Frustration']]]="","",(NASA[[#This Row],['[Frustration']]])*5)</f>
        <v/>
      </c>
      <c r="P55" s="5" t="str">
        <f>IF(NASA[[#This Row],[ID]]="","",SUM(AD55,AJ55,AQ55,AV55,BC55))</f>
        <v/>
      </c>
      <c r="Q55" s="1" t="str">
        <f>IF(NASA[[#This Row],[ID]]="","",SUM(AE55,AM55,AT55,BA55,BD55))</f>
        <v/>
      </c>
      <c r="R55" s="1" t="str">
        <f>IF(NASA[[#This Row],[ID]]="","",SUM(AF55,AK55,AR55,AX55,BF55))</f>
        <v/>
      </c>
      <c r="S55" s="1" t="str">
        <f>IF(NASA[[#This Row],[ID]]="","",SUM(AG55,AN55,AU55,AW55,BE55))</f>
        <v/>
      </c>
      <c r="T55" s="1" t="str">
        <f>IF(NASA[[#This Row],[ID]]="","",SUM(AH55,AL55,AP55,AY55,BG55))</f>
        <v/>
      </c>
      <c r="U55" s="1" t="str">
        <f>IF(NASA[[#This Row],[ID]]="","",SUM(AI55,AO55,AS55,AZ55,BB55))</f>
        <v/>
      </c>
      <c r="V55" s="5" t="str">
        <f>IF(NASA[[#This Row],[ID]]="","",SUM(P55:U55))</f>
        <v/>
      </c>
      <c r="AB55" t="str">
        <f>IF(A55="","",NASA[[#This Row],[ID]])</f>
        <v/>
      </c>
      <c r="AC55" t="str">
        <f>IF(B55="","",NASA[[#This Row],[Feature ID]])</f>
        <v/>
      </c>
      <c r="AD55" t="str">
        <f>IF(NASA[[#This Row],[ID]]="","",IF(J55&gt;K55,1,0))</f>
        <v/>
      </c>
      <c r="AE55" t="str">
        <f>IF(NASA[[#This Row],[ID]]="","",IF(J55&gt;K55,0,1))</f>
        <v/>
      </c>
      <c r="AF55" t="str">
        <f>IF(NASA[[#This Row],[ID]]="","",IF(L55&gt;M55,1,0))</f>
        <v/>
      </c>
      <c r="AG55" t="str">
        <f>IF(NASA[[#This Row],[ID]]="","",IF(L55&gt;M55,0,1))</f>
        <v/>
      </c>
      <c r="AH55" t="str">
        <f>IF(NASA[[#This Row],[ID]]="","",IF(N55&gt;O55,1,0))</f>
        <v/>
      </c>
      <c r="AI55" t="str">
        <f>IF(NASA[[#This Row],[ID]]="","",IF(N55&gt;O55,0,1))</f>
        <v/>
      </c>
      <c r="AJ55" t="str">
        <f>IF(NASA[[#This Row],[ID]]="","",IF(J55&gt;L55,1,0))</f>
        <v/>
      </c>
      <c r="AK55" t="str">
        <f>IF(NASA[[#This Row],[ID]]="","",IF(J55&gt;L55,0,1))</f>
        <v/>
      </c>
      <c r="AL55" t="str">
        <f>IF(NASA[[#This Row],[ID]]="","",IF(N55&gt;K55,1,0))</f>
        <v/>
      </c>
      <c r="AM55" t="str">
        <f>IF(NASA[[#This Row],[ID]]="","",IF(N55&gt;K55,0,1))</f>
        <v/>
      </c>
      <c r="AN55" t="str">
        <f>IF(NASA[[#This Row],[ID]]="","",IF(M55&gt;O55,1,0))</f>
        <v/>
      </c>
      <c r="AO55" t="str">
        <f>IF(NASA[[#This Row],[ID]]="","",IF(M55&gt;O55,0,1))</f>
        <v/>
      </c>
      <c r="AP55" t="str">
        <f>IF(NASA[[#This Row],[ID]]="","",IF(N55&gt;J55,1,0))</f>
        <v/>
      </c>
      <c r="AQ55" t="str">
        <f>IF(NASA[[#This Row],[ID]]="","",IF(N55&gt;J55,0,1))</f>
        <v/>
      </c>
      <c r="AR55" t="str">
        <f>IF(NASA[[#This Row],[ID]]="","",IF(L55&gt;O55,1,0))</f>
        <v/>
      </c>
      <c r="AS55" t="str">
        <f>IF(NASA[[#This Row],[ID]]="","",IF(L55&gt;O55,0,1))</f>
        <v/>
      </c>
      <c r="AT55" t="str">
        <f>IF(NASA[[#This Row],[ID]]="","",IF(K55&gt;M55,1,0))</f>
        <v/>
      </c>
      <c r="AU55" t="str">
        <f>IF(NASA[[#This Row],[ID]]="","",IF(K55&gt;M55,0,1))</f>
        <v/>
      </c>
      <c r="AV55" t="str">
        <f>IF(NASA[[#This Row],[ID]]="","",IF(J55&gt;M55,1,0))</f>
        <v/>
      </c>
      <c r="AW55" t="str">
        <f>IF(NASA[[#This Row],[ID]]="","",IF(J55&gt;M55,0,1))</f>
        <v/>
      </c>
      <c r="AX55" t="str">
        <f>IF(NASA[[#This Row],[ID]]="","",IF(L55&gt;N55,1,0))</f>
        <v/>
      </c>
      <c r="AY55" t="str">
        <f>IF(NASA[[#This Row],[ID]]="","",IF(L55&gt;N55,0,1))</f>
        <v/>
      </c>
      <c r="AZ55" t="str">
        <f>IF(NASA[[#This Row],[ID]]="","",IF(O55&gt;K55,1,0))</f>
        <v/>
      </c>
      <c r="BA55" t="str">
        <f>IF(NASA[[#This Row],[ID]]="","",IF(O55&gt;K55,0,1))</f>
        <v/>
      </c>
      <c r="BB55" t="str">
        <f>IF(NASA[[#This Row],[ID]]="","",IF(O55&gt;J55,1,0))</f>
        <v/>
      </c>
      <c r="BC55" t="str">
        <f>IF(NASA[[#This Row],[ID]]="","",IF(O55&gt;J55,0,1))</f>
        <v/>
      </c>
      <c r="BD55" t="str">
        <f>IF(NASA[[#This Row],[ID]]="","",IF(K55&gt;M55,1,0))</f>
        <v/>
      </c>
      <c r="BE55" t="str">
        <f>IF(NASA[[#This Row],[ID]]="","",IF(K55&gt;M55,0,1))</f>
        <v/>
      </c>
      <c r="BF55" t="str">
        <f>IF(NASA[[#This Row],[ID]]="","",IF(L55&gt;N55,1,0))</f>
        <v/>
      </c>
      <c r="BG55" t="str">
        <f>IF(NASA[[#This Row],[ID]]="","",IF(L55&gt;N55,0,1))</f>
        <v/>
      </c>
    </row>
    <row r="56" spans="1:59" x14ac:dyDescent="0.25">
      <c r="A56" s="31"/>
      <c r="B56" s="32"/>
      <c r="C56" s="32"/>
      <c r="D56" s="32"/>
      <c r="E56" s="32"/>
      <c r="F56" s="32"/>
      <c r="G56" s="34" t="str">
        <f>IF(NASA[[#This Row],['[Performance']]]="","",20-NASA[[#This Row],['[Performance']]]+1)</f>
        <v/>
      </c>
      <c r="H56" s="32"/>
      <c r="I56" s="35"/>
      <c r="J56" s="5" t="str">
        <f>IF(NASA[[#This Row],['[Mental Demand']]]="","",(NASA[[#This Row],['[Mental Demand']]])*5)</f>
        <v/>
      </c>
      <c r="K56" s="1" t="str">
        <f>IF(NASA[[#This Row],['[Physical Demand']]]="","",(NASA[[#This Row],['[Physical Demand']]])*5)</f>
        <v/>
      </c>
      <c r="L56" s="1" t="str">
        <f>IF(NASA[[#This Row],['[Temporal Demand']]]="","",(NASA[[#This Row],['[Temporal Demand']]])*5)</f>
        <v/>
      </c>
      <c r="M56" s="1" t="str">
        <f>IF(NASA[[#This Row],[Performance*]]="","",(NASA[[#This Row],[Performance*]])*5)</f>
        <v/>
      </c>
      <c r="N56" s="1" t="str">
        <f>IF(NASA[[#This Row],['[Effort']]]="","",(NASA[[#This Row],['[Effort']]])*5)</f>
        <v/>
      </c>
      <c r="O56" s="1" t="str">
        <f>IF(NASA[[#This Row],['[Frustration']]]="","",(NASA[[#This Row],['[Frustration']]])*5)</f>
        <v/>
      </c>
      <c r="P56" s="5" t="str">
        <f>IF(NASA[[#This Row],[ID]]="","",SUM(AD56,AJ56,AQ56,AV56,BC56))</f>
        <v/>
      </c>
      <c r="Q56" s="1" t="str">
        <f>IF(NASA[[#This Row],[ID]]="","",SUM(AE56,AM56,AT56,BA56,BD56))</f>
        <v/>
      </c>
      <c r="R56" s="1" t="str">
        <f>IF(NASA[[#This Row],[ID]]="","",SUM(AF56,AK56,AR56,AX56,BF56))</f>
        <v/>
      </c>
      <c r="S56" s="1" t="str">
        <f>IF(NASA[[#This Row],[ID]]="","",SUM(AG56,AN56,AU56,AW56,BE56))</f>
        <v/>
      </c>
      <c r="T56" s="1" t="str">
        <f>IF(NASA[[#This Row],[ID]]="","",SUM(AH56,AL56,AP56,AY56,BG56))</f>
        <v/>
      </c>
      <c r="U56" s="1" t="str">
        <f>IF(NASA[[#This Row],[ID]]="","",SUM(AI56,AO56,AS56,AZ56,BB56))</f>
        <v/>
      </c>
      <c r="V56" s="5" t="str">
        <f>IF(NASA[[#This Row],[ID]]="","",SUM(P56:U56))</f>
        <v/>
      </c>
      <c r="AB56" t="str">
        <f>IF(A56="","",NASA[[#This Row],[ID]])</f>
        <v/>
      </c>
      <c r="AC56" t="str">
        <f>IF(B56="","",NASA[[#This Row],[Feature ID]])</f>
        <v/>
      </c>
      <c r="AD56" t="str">
        <f>IF(NASA[[#This Row],[ID]]="","",IF(J56&gt;K56,1,0))</f>
        <v/>
      </c>
      <c r="AE56" t="str">
        <f>IF(NASA[[#This Row],[ID]]="","",IF(J56&gt;K56,0,1))</f>
        <v/>
      </c>
      <c r="AF56" t="str">
        <f>IF(NASA[[#This Row],[ID]]="","",IF(L56&gt;M56,1,0))</f>
        <v/>
      </c>
      <c r="AG56" t="str">
        <f>IF(NASA[[#This Row],[ID]]="","",IF(L56&gt;M56,0,1))</f>
        <v/>
      </c>
      <c r="AH56" t="str">
        <f>IF(NASA[[#This Row],[ID]]="","",IF(N56&gt;O56,1,0))</f>
        <v/>
      </c>
      <c r="AI56" t="str">
        <f>IF(NASA[[#This Row],[ID]]="","",IF(N56&gt;O56,0,1))</f>
        <v/>
      </c>
      <c r="AJ56" t="str">
        <f>IF(NASA[[#This Row],[ID]]="","",IF(J56&gt;L56,1,0))</f>
        <v/>
      </c>
      <c r="AK56" t="str">
        <f>IF(NASA[[#This Row],[ID]]="","",IF(J56&gt;L56,0,1))</f>
        <v/>
      </c>
      <c r="AL56" t="str">
        <f>IF(NASA[[#This Row],[ID]]="","",IF(N56&gt;K56,1,0))</f>
        <v/>
      </c>
      <c r="AM56" t="str">
        <f>IF(NASA[[#This Row],[ID]]="","",IF(N56&gt;K56,0,1))</f>
        <v/>
      </c>
      <c r="AN56" t="str">
        <f>IF(NASA[[#This Row],[ID]]="","",IF(M56&gt;O56,1,0))</f>
        <v/>
      </c>
      <c r="AO56" t="str">
        <f>IF(NASA[[#This Row],[ID]]="","",IF(M56&gt;O56,0,1))</f>
        <v/>
      </c>
      <c r="AP56" t="str">
        <f>IF(NASA[[#This Row],[ID]]="","",IF(N56&gt;J56,1,0))</f>
        <v/>
      </c>
      <c r="AQ56" t="str">
        <f>IF(NASA[[#This Row],[ID]]="","",IF(N56&gt;J56,0,1))</f>
        <v/>
      </c>
      <c r="AR56" t="str">
        <f>IF(NASA[[#This Row],[ID]]="","",IF(L56&gt;O56,1,0))</f>
        <v/>
      </c>
      <c r="AS56" t="str">
        <f>IF(NASA[[#This Row],[ID]]="","",IF(L56&gt;O56,0,1))</f>
        <v/>
      </c>
      <c r="AT56" t="str">
        <f>IF(NASA[[#This Row],[ID]]="","",IF(K56&gt;M56,1,0))</f>
        <v/>
      </c>
      <c r="AU56" t="str">
        <f>IF(NASA[[#This Row],[ID]]="","",IF(K56&gt;M56,0,1))</f>
        <v/>
      </c>
      <c r="AV56" t="str">
        <f>IF(NASA[[#This Row],[ID]]="","",IF(J56&gt;M56,1,0))</f>
        <v/>
      </c>
      <c r="AW56" t="str">
        <f>IF(NASA[[#This Row],[ID]]="","",IF(J56&gt;M56,0,1))</f>
        <v/>
      </c>
      <c r="AX56" t="str">
        <f>IF(NASA[[#This Row],[ID]]="","",IF(L56&gt;N56,1,0))</f>
        <v/>
      </c>
      <c r="AY56" t="str">
        <f>IF(NASA[[#This Row],[ID]]="","",IF(L56&gt;N56,0,1))</f>
        <v/>
      </c>
      <c r="AZ56" t="str">
        <f>IF(NASA[[#This Row],[ID]]="","",IF(O56&gt;K56,1,0))</f>
        <v/>
      </c>
      <c r="BA56" t="str">
        <f>IF(NASA[[#This Row],[ID]]="","",IF(O56&gt;K56,0,1))</f>
        <v/>
      </c>
      <c r="BB56" t="str">
        <f>IF(NASA[[#This Row],[ID]]="","",IF(O56&gt;J56,1,0))</f>
        <v/>
      </c>
      <c r="BC56" t="str">
        <f>IF(NASA[[#This Row],[ID]]="","",IF(O56&gt;J56,0,1))</f>
        <v/>
      </c>
      <c r="BD56" t="str">
        <f>IF(NASA[[#This Row],[ID]]="","",IF(K56&gt;M56,1,0))</f>
        <v/>
      </c>
      <c r="BE56" t="str">
        <f>IF(NASA[[#This Row],[ID]]="","",IF(K56&gt;M56,0,1))</f>
        <v/>
      </c>
      <c r="BF56" t="str">
        <f>IF(NASA[[#This Row],[ID]]="","",IF(L56&gt;N56,1,0))</f>
        <v/>
      </c>
      <c r="BG56" t="str">
        <f>IF(NASA[[#This Row],[ID]]="","",IF(L56&gt;N56,0,1))</f>
        <v/>
      </c>
    </row>
    <row r="57" spans="1:59" x14ac:dyDescent="0.25">
      <c r="A57" s="31"/>
      <c r="B57" s="32"/>
      <c r="C57" s="32"/>
      <c r="D57" s="32"/>
      <c r="E57" s="32"/>
      <c r="F57" s="32"/>
      <c r="G57" s="34" t="str">
        <f>IF(NASA[[#This Row],['[Performance']]]="","",20-NASA[[#This Row],['[Performance']]]+1)</f>
        <v/>
      </c>
      <c r="H57" s="32"/>
      <c r="I57" s="35"/>
      <c r="J57" s="5" t="str">
        <f>IF(NASA[[#This Row],['[Mental Demand']]]="","",(NASA[[#This Row],['[Mental Demand']]])*5)</f>
        <v/>
      </c>
      <c r="K57" s="1" t="str">
        <f>IF(NASA[[#This Row],['[Physical Demand']]]="","",(NASA[[#This Row],['[Physical Demand']]])*5)</f>
        <v/>
      </c>
      <c r="L57" s="1" t="str">
        <f>IF(NASA[[#This Row],['[Temporal Demand']]]="","",(NASA[[#This Row],['[Temporal Demand']]])*5)</f>
        <v/>
      </c>
      <c r="M57" s="1" t="str">
        <f>IF(NASA[[#This Row],[Performance*]]="","",(NASA[[#This Row],[Performance*]])*5)</f>
        <v/>
      </c>
      <c r="N57" s="1" t="str">
        <f>IF(NASA[[#This Row],['[Effort']]]="","",(NASA[[#This Row],['[Effort']]])*5)</f>
        <v/>
      </c>
      <c r="O57" s="1" t="str">
        <f>IF(NASA[[#This Row],['[Frustration']]]="","",(NASA[[#This Row],['[Frustration']]])*5)</f>
        <v/>
      </c>
      <c r="P57" s="5" t="str">
        <f>IF(NASA[[#This Row],[ID]]="","",SUM(AD57,AJ57,AQ57,AV57,BC57))</f>
        <v/>
      </c>
      <c r="Q57" s="1" t="str">
        <f>IF(NASA[[#This Row],[ID]]="","",SUM(AE57,AM57,AT57,BA57,BD57))</f>
        <v/>
      </c>
      <c r="R57" s="1" t="str">
        <f>IF(NASA[[#This Row],[ID]]="","",SUM(AF57,AK57,AR57,AX57,BF57))</f>
        <v/>
      </c>
      <c r="S57" s="1" t="str">
        <f>IF(NASA[[#This Row],[ID]]="","",SUM(AG57,AN57,AU57,AW57,BE57))</f>
        <v/>
      </c>
      <c r="T57" s="1" t="str">
        <f>IF(NASA[[#This Row],[ID]]="","",SUM(AH57,AL57,AP57,AY57,BG57))</f>
        <v/>
      </c>
      <c r="U57" s="1" t="str">
        <f>IF(NASA[[#This Row],[ID]]="","",SUM(AI57,AO57,AS57,AZ57,BB57))</f>
        <v/>
      </c>
      <c r="V57" s="5" t="str">
        <f>IF(NASA[[#This Row],[ID]]="","",SUM(P57:U57))</f>
        <v/>
      </c>
      <c r="AB57" t="str">
        <f>IF(A57="","",NASA[[#This Row],[ID]])</f>
        <v/>
      </c>
      <c r="AC57" t="str">
        <f>IF(B57="","",NASA[[#This Row],[Feature ID]])</f>
        <v/>
      </c>
      <c r="AD57" t="str">
        <f>IF(NASA[[#This Row],[ID]]="","",IF(J57&gt;K57,1,0))</f>
        <v/>
      </c>
      <c r="AE57" t="str">
        <f>IF(NASA[[#This Row],[ID]]="","",IF(J57&gt;K57,0,1))</f>
        <v/>
      </c>
      <c r="AF57" t="str">
        <f>IF(NASA[[#This Row],[ID]]="","",IF(L57&gt;M57,1,0))</f>
        <v/>
      </c>
      <c r="AG57" t="str">
        <f>IF(NASA[[#This Row],[ID]]="","",IF(L57&gt;M57,0,1))</f>
        <v/>
      </c>
      <c r="AH57" t="str">
        <f>IF(NASA[[#This Row],[ID]]="","",IF(N57&gt;O57,1,0))</f>
        <v/>
      </c>
      <c r="AI57" t="str">
        <f>IF(NASA[[#This Row],[ID]]="","",IF(N57&gt;O57,0,1))</f>
        <v/>
      </c>
      <c r="AJ57" t="str">
        <f>IF(NASA[[#This Row],[ID]]="","",IF(J57&gt;L57,1,0))</f>
        <v/>
      </c>
      <c r="AK57" t="str">
        <f>IF(NASA[[#This Row],[ID]]="","",IF(J57&gt;L57,0,1))</f>
        <v/>
      </c>
      <c r="AL57" t="str">
        <f>IF(NASA[[#This Row],[ID]]="","",IF(N57&gt;K57,1,0))</f>
        <v/>
      </c>
      <c r="AM57" t="str">
        <f>IF(NASA[[#This Row],[ID]]="","",IF(N57&gt;K57,0,1))</f>
        <v/>
      </c>
      <c r="AN57" t="str">
        <f>IF(NASA[[#This Row],[ID]]="","",IF(M57&gt;O57,1,0))</f>
        <v/>
      </c>
      <c r="AO57" t="str">
        <f>IF(NASA[[#This Row],[ID]]="","",IF(M57&gt;O57,0,1))</f>
        <v/>
      </c>
      <c r="AP57" t="str">
        <f>IF(NASA[[#This Row],[ID]]="","",IF(N57&gt;J57,1,0))</f>
        <v/>
      </c>
      <c r="AQ57" t="str">
        <f>IF(NASA[[#This Row],[ID]]="","",IF(N57&gt;J57,0,1))</f>
        <v/>
      </c>
      <c r="AR57" t="str">
        <f>IF(NASA[[#This Row],[ID]]="","",IF(L57&gt;O57,1,0))</f>
        <v/>
      </c>
      <c r="AS57" t="str">
        <f>IF(NASA[[#This Row],[ID]]="","",IF(L57&gt;O57,0,1))</f>
        <v/>
      </c>
      <c r="AT57" t="str">
        <f>IF(NASA[[#This Row],[ID]]="","",IF(K57&gt;M57,1,0))</f>
        <v/>
      </c>
      <c r="AU57" t="str">
        <f>IF(NASA[[#This Row],[ID]]="","",IF(K57&gt;M57,0,1))</f>
        <v/>
      </c>
      <c r="AV57" t="str">
        <f>IF(NASA[[#This Row],[ID]]="","",IF(J57&gt;M57,1,0))</f>
        <v/>
      </c>
      <c r="AW57" t="str">
        <f>IF(NASA[[#This Row],[ID]]="","",IF(J57&gt;M57,0,1))</f>
        <v/>
      </c>
      <c r="AX57" t="str">
        <f>IF(NASA[[#This Row],[ID]]="","",IF(L57&gt;N57,1,0))</f>
        <v/>
      </c>
      <c r="AY57" t="str">
        <f>IF(NASA[[#This Row],[ID]]="","",IF(L57&gt;N57,0,1))</f>
        <v/>
      </c>
      <c r="AZ57" t="str">
        <f>IF(NASA[[#This Row],[ID]]="","",IF(O57&gt;K57,1,0))</f>
        <v/>
      </c>
      <c r="BA57" t="str">
        <f>IF(NASA[[#This Row],[ID]]="","",IF(O57&gt;K57,0,1))</f>
        <v/>
      </c>
      <c r="BB57" t="str">
        <f>IF(NASA[[#This Row],[ID]]="","",IF(O57&gt;J57,1,0))</f>
        <v/>
      </c>
      <c r="BC57" t="str">
        <f>IF(NASA[[#This Row],[ID]]="","",IF(O57&gt;J57,0,1))</f>
        <v/>
      </c>
      <c r="BD57" t="str">
        <f>IF(NASA[[#This Row],[ID]]="","",IF(K57&gt;M57,1,0))</f>
        <v/>
      </c>
      <c r="BE57" t="str">
        <f>IF(NASA[[#This Row],[ID]]="","",IF(K57&gt;M57,0,1))</f>
        <v/>
      </c>
      <c r="BF57" t="str">
        <f>IF(NASA[[#This Row],[ID]]="","",IF(L57&gt;N57,1,0))</f>
        <v/>
      </c>
      <c r="BG57" t="str">
        <f>IF(NASA[[#This Row],[ID]]="","",IF(L57&gt;N57,0,1))</f>
        <v/>
      </c>
    </row>
    <row r="58" spans="1:59" x14ac:dyDescent="0.25">
      <c r="A58" s="31"/>
      <c r="B58" s="32"/>
      <c r="C58" s="32"/>
      <c r="D58" s="32"/>
      <c r="E58" s="32"/>
      <c r="F58" s="32"/>
      <c r="G58" s="34" t="str">
        <f>IF(NASA[[#This Row],['[Performance']]]="","",20-NASA[[#This Row],['[Performance']]]+1)</f>
        <v/>
      </c>
      <c r="H58" s="32"/>
      <c r="I58" s="35"/>
      <c r="J58" s="5" t="str">
        <f>IF(NASA[[#This Row],['[Mental Demand']]]="","",(NASA[[#This Row],['[Mental Demand']]])*5)</f>
        <v/>
      </c>
      <c r="K58" s="1" t="str">
        <f>IF(NASA[[#This Row],['[Physical Demand']]]="","",(NASA[[#This Row],['[Physical Demand']]])*5)</f>
        <v/>
      </c>
      <c r="L58" s="1" t="str">
        <f>IF(NASA[[#This Row],['[Temporal Demand']]]="","",(NASA[[#This Row],['[Temporal Demand']]])*5)</f>
        <v/>
      </c>
      <c r="M58" s="1" t="str">
        <f>IF(NASA[[#This Row],[Performance*]]="","",(NASA[[#This Row],[Performance*]])*5)</f>
        <v/>
      </c>
      <c r="N58" s="1" t="str">
        <f>IF(NASA[[#This Row],['[Effort']]]="","",(NASA[[#This Row],['[Effort']]])*5)</f>
        <v/>
      </c>
      <c r="O58" s="1" t="str">
        <f>IF(NASA[[#This Row],['[Frustration']]]="","",(NASA[[#This Row],['[Frustration']]])*5)</f>
        <v/>
      </c>
      <c r="P58" s="5" t="str">
        <f>IF(NASA[[#This Row],[ID]]="","",SUM(AD58,AJ58,AQ58,AV58,BC58))</f>
        <v/>
      </c>
      <c r="Q58" s="1" t="str">
        <f>IF(NASA[[#This Row],[ID]]="","",SUM(AE58,AM58,AT58,BA58,BD58))</f>
        <v/>
      </c>
      <c r="R58" s="1" t="str">
        <f>IF(NASA[[#This Row],[ID]]="","",SUM(AF58,AK58,AR58,AX58,BF58))</f>
        <v/>
      </c>
      <c r="S58" s="1" t="str">
        <f>IF(NASA[[#This Row],[ID]]="","",SUM(AG58,AN58,AU58,AW58,BE58))</f>
        <v/>
      </c>
      <c r="T58" s="1" t="str">
        <f>IF(NASA[[#This Row],[ID]]="","",SUM(AH58,AL58,AP58,AY58,BG58))</f>
        <v/>
      </c>
      <c r="U58" s="1" t="str">
        <f>IF(NASA[[#This Row],[ID]]="","",SUM(AI58,AO58,AS58,AZ58,BB58))</f>
        <v/>
      </c>
      <c r="V58" s="5" t="str">
        <f>IF(NASA[[#This Row],[ID]]="","",SUM(P58:U58))</f>
        <v/>
      </c>
      <c r="AB58" t="str">
        <f>IF(A58="","",NASA[[#This Row],[ID]])</f>
        <v/>
      </c>
      <c r="AC58" t="str">
        <f>IF(B58="","",NASA[[#This Row],[Feature ID]])</f>
        <v/>
      </c>
      <c r="AD58" t="str">
        <f>IF(NASA[[#This Row],[ID]]="","",IF(J58&gt;K58,1,0))</f>
        <v/>
      </c>
      <c r="AE58" t="str">
        <f>IF(NASA[[#This Row],[ID]]="","",IF(J58&gt;K58,0,1))</f>
        <v/>
      </c>
      <c r="AF58" t="str">
        <f>IF(NASA[[#This Row],[ID]]="","",IF(L58&gt;M58,1,0))</f>
        <v/>
      </c>
      <c r="AG58" t="str">
        <f>IF(NASA[[#This Row],[ID]]="","",IF(L58&gt;M58,0,1))</f>
        <v/>
      </c>
      <c r="AH58" t="str">
        <f>IF(NASA[[#This Row],[ID]]="","",IF(N58&gt;O58,1,0))</f>
        <v/>
      </c>
      <c r="AI58" t="str">
        <f>IF(NASA[[#This Row],[ID]]="","",IF(N58&gt;O58,0,1))</f>
        <v/>
      </c>
      <c r="AJ58" t="str">
        <f>IF(NASA[[#This Row],[ID]]="","",IF(J58&gt;L58,1,0))</f>
        <v/>
      </c>
      <c r="AK58" t="str">
        <f>IF(NASA[[#This Row],[ID]]="","",IF(J58&gt;L58,0,1))</f>
        <v/>
      </c>
      <c r="AL58" t="str">
        <f>IF(NASA[[#This Row],[ID]]="","",IF(N58&gt;K58,1,0))</f>
        <v/>
      </c>
      <c r="AM58" t="str">
        <f>IF(NASA[[#This Row],[ID]]="","",IF(N58&gt;K58,0,1))</f>
        <v/>
      </c>
      <c r="AN58" t="str">
        <f>IF(NASA[[#This Row],[ID]]="","",IF(M58&gt;O58,1,0))</f>
        <v/>
      </c>
      <c r="AO58" t="str">
        <f>IF(NASA[[#This Row],[ID]]="","",IF(M58&gt;O58,0,1))</f>
        <v/>
      </c>
      <c r="AP58" t="str">
        <f>IF(NASA[[#This Row],[ID]]="","",IF(N58&gt;J58,1,0))</f>
        <v/>
      </c>
      <c r="AQ58" t="str">
        <f>IF(NASA[[#This Row],[ID]]="","",IF(N58&gt;J58,0,1))</f>
        <v/>
      </c>
      <c r="AR58" t="str">
        <f>IF(NASA[[#This Row],[ID]]="","",IF(L58&gt;O58,1,0))</f>
        <v/>
      </c>
      <c r="AS58" t="str">
        <f>IF(NASA[[#This Row],[ID]]="","",IF(L58&gt;O58,0,1))</f>
        <v/>
      </c>
      <c r="AT58" t="str">
        <f>IF(NASA[[#This Row],[ID]]="","",IF(K58&gt;M58,1,0))</f>
        <v/>
      </c>
      <c r="AU58" t="str">
        <f>IF(NASA[[#This Row],[ID]]="","",IF(K58&gt;M58,0,1))</f>
        <v/>
      </c>
      <c r="AV58" t="str">
        <f>IF(NASA[[#This Row],[ID]]="","",IF(J58&gt;M58,1,0))</f>
        <v/>
      </c>
      <c r="AW58" t="str">
        <f>IF(NASA[[#This Row],[ID]]="","",IF(J58&gt;M58,0,1))</f>
        <v/>
      </c>
      <c r="AX58" t="str">
        <f>IF(NASA[[#This Row],[ID]]="","",IF(L58&gt;N58,1,0))</f>
        <v/>
      </c>
      <c r="AY58" t="str">
        <f>IF(NASA[[#This Row],[ID]]="","",IF(L58&gt;N58,0,1))</f>
        <v/>
      </c>
      <c r="AZ58" t="str">
        <f>IF(NASA[[#This Row],[ID]]="","",IF(O58&gt;K58,1,0))</f>
        <v/>
      </c>
      <c r="BA58" t="str">
        <f>IF(NASA[[#This Row],[ID]]="","",IF(O58&gt;K58,0,1))</f>
        <v/>
      </c>
      <c r="BB58" t="str">
        <f>IF(NASA[[#This Row],[ID]]="","",IF(O58&gt;J58,1,0))</f>
        <v/>
      </c>
      <c r="BC58" t="str">
        <f>IF(NASA[[#This Row],[ID]]="","",IF(O58&gt;J58,0,1))</f>
        <v/>
      </c>
      <c r="BD58" t="str">
        <f>IF(NASA[[#This Row],[ID]]="","",IF(K58&gt;M58,1,0))</f>
        <v/>
      </c>
      <c r="BE58" t="str">
        <f>IF(NASA[[#This Row],[ID]]="","",IF(K58&gt;M58,0,1))</f>
        <v/>
      </c>
      <c r="BF58" t="str">
        <f>IF(NASA[[#This Row],[ID]]="","",IF(L58&gt;N58,1,0))</f>
        <v/>
      </c>
      <c r="BG58" t="str">
        <f>IF(NASA[[#This Row],[ID]]="","",IF(L58&gt;N58,0,1))</f>
        <v/>
      </c>
    </row>
    <row r="59" spans="1:59" x14ac:dyDescent="0.25">
      <c r="A59" s="31"/>
      <c r="B59" s="32"/>
      <c r="C59" s="32"/>
      <c r="D59" s="32"/>
      <c r="E59" s="32"/>
      <c r="F59" s="32"/>
      <c r="G59" s="34" t="str">
        <f>IF(NASA[[#This Row],['[Performance']]]="","",20-NASA[[#This Row],['[Performance']]]+1)</f>
        <v/>
      </c>
      <c r="H59" s="32"/>
      <c r="I59" s="35"/>
      <c r="J59" s="5" t="str">
        <f>IF(NASA[[#This Row],['[Mental Demand']]]="","",(NASA[[#This Row],['[Mental Demand']]])*5)</f>
        <v/>
      </c>
      <c r="K59" s="1" t="str">
        <f>IF(NASA[[#This Row],['[Physical Demand']]]="","",(NASA[[#This Row],['[Physical Demand']]])*5)</f>
        <v/>
      </c>
      <c r="L59" s="1" t="str">
        <f>IF(NASA[[#This Row],['[Temporal Demand']]]="","",(NASA[[#This Row],['[Temporal Demand']]])*5)</f>
        <v/>
      </c>
      <c r="M59" s="1" t="str">
        <f>IF(NASA[[#This Row],[Performance*]]="","",(NASA[[#This Row],[Performance*]])*5)</f>
        <v/>
      </c>
      <c r="N59" s="1" t="str">
        <f>IF(NASA[[#This Row],['[Effort']]]="","",(NASA[[#This Row],['[Effort']]])*5)</f>
        <v/>
      </c>
      <c r="O59" s="1" t="str">
        <f>IF(NASA[[#This Row],['[Frustration']]]="","",(NASA[[#This Row],['[Frustration']]])*5)</f>
        <v/>
      </c>
      <c r="P59" s="5" t="str">
        <f>IF(NASA[[#This Row],[ID]]="","",SUM(AD59,AJ59,AQ59,AV59,BC59))</f>
        <v/>
      </c>
      <c r="Q59" s="1" t="str">
        <f>IF(NASA[[#This Row],[ID]]="","",SUM(AE59,AM59,AT59,BA59,BD59))</f>
        <v/>
      </c>
      <c r="R59" s="1" t="str">
        <f>IF(NASA[[#This Row],[ID]]="","",SUM(AF59,AK59,AR59,AX59,BF59))</f>
        <v/>
      </c>
      <c r="S59" s="1" t="str">
        <f>IF(NASA[[#This Row],[ID]]="","",SUM(AG59,AN59,AU59,AW59,BE59))</f>
        <v/>
      </c>
      <c r="T59" s="1" t="str">
        <f>IF(NASA[[#This Row],[ID]]="","",SUM(AH59,AL59,AP59,AY59,BG59))</f>
        <v/>
      </c>
      <c r="U59" s="1" t="str">
        <f>IF(NASA[[#This Row],[ID]]="","",SUM(AI59,AO59,AS59,AZ59,BB59))</f>
        <v/>
      </c>
      <c r="V59" s="5" t="str">
        <f>IF(NASA[[#This Row],[ID]]="","",SUM(P59:U59))</f>
        <v/>
      </c>
      <c r="AB59" t="str">
        <f>IF(A59="","",NASA[[#This Row],[ID]])</f>
        <v/>
      </c>
      <c r="AC59" t="str">
        <f>IF(B59="","",NASA[[#This Row],[Feature ID]])</f>
        <v/>
      </c>
      <c r="AD59" t="str">
        <f>IF(NASA[[#This Row],[ID]]="","",IF(J59&gt;K59,1,0))</f>
        <v/>
      </c>
      <c r="AE59" t="str">
        <f>IF(NASA[[#This Row],[ID]]="","",IF(J59&gt;K59,0,1))</f>
        <v/>
      </c>
      <c r="AF59" t="str">
        <f>IF(NASA[[#This Row],[ID]]="","",IF(L59&gt;M59,1,0))</f>
        <v/>
      </c>
      <c r="AG59" t="str">
        <f>IF(NASA[[#This Row],[ID]]="","",IF(L59&gt;M59,0,1))</f>
        <v/>
      </c>
      <c r="AH59" t="str">
        <f>IF(NASA[[#This Row],[ID]]="","",IF(N59&gt;O59,1,0))</f>
        <v/>
      </c>
      <c r="AI59" t="str">
        <f>IF(NASA[[#This Row],[ID]]="","",IF(N59&gt;O59,0,1))</f>
        <v/>
      </c>
      <c r="AJ59" t="str">
        <f>IF(NASA[[#This Row],[ID]]="","",IF(J59&gt;L59,1,0))</f>
        <v/>
      </c>
      <c r="AK59" t="str">
        <f>IF(NASA[[#This Row],[ID]]="","",IF(J59&gt;L59,0,1))</f>
        <v/>
      </c>
      <c r="AL59" t="str">
        <f>IF(NASA[[#This Row],[ID]]="","",IF(N59&gt;K59,1,0))</f>
        <v/>
      </c>
      <c r="AM59" t="str">
        <f>IF(NASA[[#This Row],[ID]]="","",IF(N59&gt;K59,0,1))</f>
        <v/>
      </c>
      <c r="AN59" t="str">
        <f>IF(NASA[[#This Row],[ID]]="","",IF(M59&gt;O59,1,0))</f>
        <v/>
      </c>
      <c r="AO59" t="str">
        <f>IF(NASA[[#This Row],[ID]]="","",IF(M59&gt;O59,0,1))</f>
        <v/>
      </c>
      <c r="AP59" t="str">
        <f>IF(NASA[[#This Row],[ID]]="","",IF(N59&gt;J59,1,0))</f>
        <v/>
      </c>
      <c r="AQ59" t="str">
        <f>IF(NASA[[#This Row],[ID]]="","",IF(N59&gt;J59,0,1))</f>
        <v/>
      </c>
      <c r="AR59" t="str">
        <f>IF(NASA[[#This Row],[ID]]="","",IF(L59&gt;O59,1,0))</f>
        <v/>
      </c>
      <c r="AS59" t="str">
        <f>IF(NASA[[#This Row],[ID]]="","",IF(L59&gt;O59,0,1))</f>
        <v/>
      </c>
      <c r="AT59" t="str">
        <f>IF(NASA[[#This Row],[ID]]="","",IF(K59&gt;M59,1,0))</f>
        <v/>
      </c>
      <c r="AU59" t="str">
        <f>IF(NASA[[#This Row],[ID]]="","",IF(K59&gt;M59,0,1))</f>
        <v/>
      </c>
      <c r="AV59" t="str">
        <f>IF(NASA[[#This Row],[ID]]="","",IF(J59&gt;M59,1,0))</f>
        <v/>
      </c>
      <c r="AW59" t="str">
        <f>IF(NASA[[#This Row],[ID]]="","",IF(J59&gt;M59,0,1))</f>
        <v/>
      </c>
      <c r="AX59" t="str">
        <f>IF(NASA[[#This Row],[ID]]="","",IF(L59&gt;N59,1,0))</f>
        <v/>
      </c>
      <c r="AY59" t="str">
        <f>IF(NASA[[#This Row],[ID]]="","",IF(L59&gt;N59,0,1))</f>
        <v/>
      </c>
      <c r="AZ59" t="str">
        <f>IF(NASA[[#This Row],[ID]]="","",IF(O59&gt;K59,1,0))</f>
        <v/>
      </c>
      <c r="BA59" t="str">
        <f>IF(NASA[[#This Row],[ID]]="","",IF(O59&gt;K59,0,1))</f>
        <v/>
      </c>
      <c r="BB59" t="str">
        <f>IF(NASA[[#This Row],[ID]]="","",IF(O59&gt;J59,1,0))</f>
        <v/>
      </c>
      <c r="BC59" t="str">
        <f>IF(NASA[[#This Row],[ID]]="","",IF(O59&gt;J59,0,1))</f>
        <v/>
      </c>
      <c r="BD59" t="str">
        <f>IF(NASA[[#This Row],[ID]]="","",IF(K59&gt;M59,1,0))</f>
        <v/>
      </c>
      <c r="BE59" t="str">
        <f>IF(NASA[[#This Row],[ID]]="","",IF(K59&gt;M59,0,1))</f>
        <v/>
      </c>
      <c r="BF59" t="str">
        <f>IF(NASA[[#This Row],[ID]]="","",IF(L59&gt;N59,1,0))</f>
        <v/>
      </c>
      <c r="BG59" t="str">
        <f>IF(NASA[[#This Row],[ID]]="","",IF(L59&gt;N59,0,1))</f>
        <v/>
      </c>
    </row>
    <row r="60" spans="1:59" x14ac:dyDescent="0.25">
      <c r="A60" s="31"/>
      <c r="B60" s="32"/>
      <c r="C60" s="32"/>
      <c r="D60" s="32"/>
      <c r="E60" s="32"/>
      <c r="F60" s="32"/>
      <c r="G60" s="34" t="str">
        <f>IF(NASA[[#This Row],['[Performance']]]="","",20-NASA[[#This Row],['[Performance']]]+1)</f>
        <v/>
      </c>
      <c r="H60" s="32"/>
      <c r="I60" s="35"/>
      <c r="J60" s="5" t="str">
        <f>IF(NASA[[#This Row],['[Mental Demand']]]="","",(NASA[[#This Row],['[Mental Demand']]])*5)</f>
        <v/>
      </c>
      <c r="K60" s="1" t="str">
        <f>IF(NASA[[#This Row],['[Physical Demand']]]="","",(NASA[[#This Row],['[Physical Demand']]])*5)</f>
        <v/>
      </c>
      <c r="L60" s="1" t="str">
        <f>IF(NASA[[#This Row],['[Temporal Demand']]]="","",(NASA[[#This Row],['[Temporal Demand']]])*5)</f>
        <v/>
      </c>
      <c r="M60" s="1" t="str">
        <f>IF(NASA[[#This Row],[Performance*]]="","",(NASA[[#This Row],[Performance*]])*5)</f>
        <v/>
      </c>
      <c r="N60" s="1" t="str">
        <f>IF(NASA[[#This Row],['[Effort']]]="","",(NASA[[#This Row],['[Effort']]])*5)</f>
        <v/>
      </c>
      <c r="O60" s="1" t="str">
        <f>IF(NASA[[#This Row],['[Frustration']]]="","",(NASA[[#This Row],['[Frustration']]])*5)</f>
        <v/>
      </c>
      <c r="P60" s="5" t="str">
        <f>IF(NASA[[#This Row],[ID]]="","",SUM(AD60,AJ60,AQ60,AV60,BC60))</f>
        <v/>
      </c>
      <c r="Q60" s="1" t="str">
        <f>IF(NASA[[#This Row],[ID]]="","",SUM(AE60,AM60,AT60,BA60,BD60))</f>
        <v/>
      </c>
      <c r="R60" s="1" t="str">
        <f>IF(NASA[[#This Row],[ID]]="","",SUM(AF60,AK60,AR60,AX60,BF60))</f>
        <v/>
      </c>
      <c r="S60" s="1" t="str">
        <f>IF(NASA[[#This Row],[ID]]="","",SUM(AG60,AN60,AU60,AW60,BE60))</f>
        <v/>
      </c>
      <c r="T60" s="1" t="str">
        <f>IF(NASA[[#This Row],[ID]]="","",SUM(AH60,AL60,AP60,AY60,BG60))</f>
        <v/>
      </c>
      <c r="U60" s="1" t="str">
        <f>IF(NASA[[#This Row],[ID]]="","",SUM(AI60,AO60,AS60,AZ60,BB60))</f>
        <v/>
      </c>
      <c r="V60" s="5" t="str">
        <f>IF(NASA[[#This Row],[ID]]="","",SUM(P60:U60))</f>
        <v/>
      </c>
      <c r="AB60" t="str">
        <f>IF(A60="","",NASA[[#This Row],[ID]])</f>
        <v/>
      </c>
      <c r="AC60" t="str">
        <f>IF(B60="","",NASA[[#This Row],[Feature ID]])</f>
        <v/>
      </c>
      <c r="AD60" t="str">
        <f>IF(NASA[[#This Row],[ID]]="","",IF(J60&gt;K60,1,0))</f>
        <v/>
      </c>
      <c r="AE60" t="str">
        <f>IF(NASA[[#This Row],[ID]]="","",IF(J60&gt;K60,0,1))</f>
        <v/>
      </c>
      <c r="AF60" t="str">
        <f>IF(NASA[[#This Row],[ID]]="","",IF(L60&gt;M60,1,0))</f>
        <v/>
      </c>
      <c r="AG60" t="str">
        <f>IF(NASA[[#This Row],[ID]]="","",IF(L60&gt;M60,0,1))</f>
        <v/>
      </c>
      <c r="AH60" t="str">
        <f>IF(NASA[[#This Row],[ID]]="","",IF(N60&gt;O60,1,0))</f>
        <v/>
      </c>
      <c r="AI60" t="str">
        <f>IF(NASA[[#This Row],[ID]]="","",IF(N60&gt;O60,0,1))</f>
        <v/>
      </c>
      <c r="AJ60" t="str">
        <f>IF(NASA[[#This Row],[ID]]="","",IF(J60&gt;L60,1,0))</f>
        <v/>
      </c>
      <c r="AK60" t="str">
        <f>IF(NASA[[#This Row],[ID]]="","",IF(J60&gt;L60,0,1))</f>
        <v/>
      </c>
      <c r="AL60" t="str">
        <f>IF(NASA[[#This Row],[ID]]="","",IF(N60&gt;K60,1,0))</f>
        <v/>
      </c>
      <c r="AM60" t="str">
        <f>IF(NASA[[#This Row],[ID]]="","",IF(N60&gt;K60,0,1))</f>
        <v/>
      </c>
      <c r="AN60" t="str">
        <f>IF(NASA[[#This Row],[ID]]="","",IF(M60&gt;O60,1,0))</f>
        <v/>
      </c>
      <c r="AO60" t="str">
        <f>IF(NASA[[#This Row],[ID]]="","",IF(M60&gt;O60,0,1))</f>
        <v/>
      </c>
      <c r="AP60" t="str">
        <f>IF(NASA[[#This Row],[ID]]="","",IF(N60&gt;J60,1,0))</f>
        <v/>
      </c>
      <c r="AQ60" t="str">
        <f>IF(NASA[[#This Row],[ID]]="","",IF(N60&gt;J60,0,1))</f>
        <v/>
      </c>
      <c r="AR60" t="str">
        <f>IF(NASA[[#This Row],[ID]]="","",IF(L60&gt;O60,1,0))</f>
        <v/>
      </c>
      <c r="AS60" t="str">
        <f>IF(NASA[[#This Row],[ID]]="","",IF(L60&gt;O60,0,1))</f>
        <v/>
      </c>
      <c r="AT60" t="str">
        <f>IF(NASA[[#This Row],[ID]]="","",IF(K60&gt;M60,1,0))</f>
        <v/>
      </c>
      <c r="AU60" t="str">
        <f>IF(NASA[[#This Row],[ID]]="","",IF(K60&gt;M60,0,1))</f>
        <v/>
      </c>
      <c r="AV60" t="str">
        <f>IF(NASA[[#This Row],[ID]]="","",IF(J60&gt;M60,1,0))</f>
        <v/>
      </c>
      <c r="AW60" t="str">
        <f>IF(NASA[[#This Row],[ID]]="","",IF(J60&gt;M60,0,1))</f>
        <v/>
      </c>
      <c r="AX60" t="str">
        <f>IF(NASA[[#This Row],[ID]]="","",IF(L60&gt;N60,1,0))</f>
        <v/>
      </c>
      <c r="AY60" t="str">
        <f>IF(NASA[[#This Row],[ID]]="","",IF(L60&gt;N60,0,1))</f>
        <v/>
      </c>
      <c r="AZ60" t="str">
        <f>IF(NASA[[#This Row],[ID]]="","",IF(O60&gt;K60,1,0))</f>
        <v/>
      </c>
      <c r="BA60" t="str">
        <f>IF(NASA[[#This Row],[ID]]="","",IF(O60&gt;K60,0,1))</f>
        <v/>
      </c>
      <c r="BB60" t="str">
        <f>IF(NASA[[#This Row],[ID]]="","",IF(O60&gt;J60,1,0))</f>
        <v/>
      </c>
      <c r="BC60" t="str">
        <f>IF(NASA[[#This Row],[ID]]="","",IF(O60&gt;J60,0,1))</f>
        <v/>
      </c>
      <c r="BD60" t="str">
        <f>IF(NASA[[#This Row],[ID]]="","",IF(K60&gt;M60,1,0))</f>
        <v/>
      </c>
      <c r="BE60" t="str">
        <f>IF(NASA[[#This Row],[ID]]="","",IF(K60&gt;M60,0,1))</f>
        <v/>
      </c>
      <c r="BF60" t="str">
        <f>IF(NASA[[#This Row],[ID]]="","",IF(L60&gt;N60,1,0))</f>
        <v/>
      </c>
      <c r="BG60" t="str">
        <f>IF(NASA[[#This Row],[ID]]="","",IF(L60&gt;N60,0,1))</f>
        <v/>
      </c>
    </row>
    <row r="61" spans="1:59" x14ac:dyDescent="0.25">
      <c r="A61" s="31"/>
      <c r="B61" s="32"/>
      <c r="C61" s="32"/>
      <c r="D61" s="32"/>
      <c r="E61" s="32"/>
      <c r="F61" s="32"/>
      <c r="G61" s="34" t="str">
        <f>IF(NASA[[#This Row],['[Performance']]]="","",20-NASA[[#This Row],['[Performance']]]+1)</f>
        <v/>
      </c>
      <c r="H61" s="32"/>
      <c r="I61" s="35"/>
      <c r="J61" s="5" t="str">
        <f>IF(NASA[[#This Row],['[Mental Demand']]]="","",(NASA[[#This Row],['[Mental Demand']]])*5)</f>
        <v/>
      </c>
      <c r="K61" s="1" t="str">
        <f>IF(NASA[[#This Row],['[Physical Demand']]]="","",(NASA[[#This Row],['[Physical Demand']]])*5)</f>
        <v/>
      </c>
      <c r="L61" s="1" t="str">
        <f>IF(NASA[[#This Row],['[Temporal Demand']]]="","",(NASA[[#This Row],['[Temporal Demand']]])*5)</f>
        <v/>
      </c>
      <c r="M61" s="1" t="str">
        <f>IF(NASA[[#This Row],[Performance*]]="","",(NASA[[#This Row],[Performance*]])*5)</f>
        <v/>
      </c>
      <c r="N61" s="1" t="str">
        <f>IF(NASA[[#This Row],['[Effort']]]="","",(NASA[[#This Row],['[Effort']]])*5)</f>
        <v/>
      </c>
      <c r="O61" s="1" t="str">
        <f>IF(NASA[[#This Row],['[Frustration']]]="","",(NASA[[#This Row],['[Frustration']]])*5)</f>
        <v/>
      </c>
      <c r="P61" s="5" t="str">
        <f>IF(NASA[[#This Row],[ID]]="","",SUM(AD61,AJ61,AQ61,AV61,BC61))</f>
        <v/>
      </c>
      <c r="Q61" s="1" t="str">
        <f>IF(NASA[[#This Row],[ID]]="","",SUM(AE61,AM61,AT61,BA61,BD61))</f>
        <v/>
      </c>
      <c r="R61" s="1" t="str">
        <f>IF(NASA[[#This Row],[ID]]="","",SUM(AF61,AK61,AR61,AX61,BF61))</f>
        <v/>
      </c>
      <c r="S61" s="1" t="str">
        <f>IF(NASA[[#This Row],[ID]]="","",SUM(AG61,AN61,AU61,AW61,BE61))</f>
        <v/>
      </c>
      <c r="T61" s="1" t="str">
        <f>IF(NASA[[#This Row],[ID]]="","",SUM(AH61,AL61,AP61,AY61,BG61))</f>
        <v/>
      </c>
      <c r="U61" s="1" t="str">
        <f>IF(NASA[[#This Row],[ID]]="","",SUM(AI61,AO61,AS61,AZ61,BB61))</f>
        <v/>
      </c>
      <c r="V61" s="5" t="str">
        <f>IF(NASA[[#This Row],[ID]]="","",SUM(P61:U61))</f>
        <v/>
      </c>
      <c r="AB61" t="str">
        <f>IF(A61="","",NASA[[#This Row],[ID]])</f>
        <v/>
      </c>
      <c r="AC61" t="str">
        <f>IF(B61="","",NASA[[#This Row],[Feature ID]])</f>
        <v/>
      </c>
      <c r="AD61" t="str">
        <f>IF(NASA[[#This Row],[ID]]="","",IF(J61&gt;K61,1,0))</f>
        <v/>
      </c>
      <c r="AE61" t="str">
        <f>IF(NASA[[#This Row],[ID]]="","",IF(J61&gt;K61,0,1))</f>
        <v/>
      </c>
      <c r="AF61" t="str">
        <f>IF(NASA[[#This Row],[ID]]="","",IF(L61&gt;M61,1,0))</f>
        <v/>
      </c>
      <c r="AG61" t="str">
        <f>IF(NASA[[#This Row],[ID]]="","",IF(L61&gt;M61,0,1))</f>
        <v/>
      </c>
      <c r="AH61" t="str">
        <f>IF(NASA[[#This Row],[ID]]="","",IF(N61&gt;O61,1,0))</f>
        <v/>
      </c>
      <c r="AI61" t="str">
        <f>IF(NASA[[#This Row],[ID]]="","",IF(N61&gt;O61,0,1))</f>
        <v/>
      </c>
      <c r="AJ61" t="str">
        <f>IF(NASA[[#This Row],[ID]]="","",IF(J61&gt;L61,1,0))</f>
        <v/>
      </c>
      <c r="AK61" t="str">
        <f>IF(NASA[[#This Row],[ID]]="","",IF(J61&gt;L61,0,1))</f>
        <v/>
      </c>
      <c r="AL61" t="str">
        <f>IF(NASA[[#This Row],[ID]]="","",IF(N61&gt;K61,1,0))</f>
        <v/>
      </c>
      <c r="AM61" t="str">
        <f>IF(NASA[[#This Row],[ID]]="","",IF(N61&gt;K61,0,1))</f>
        <v/>
      </c>
      <c r="AN61" t="str">
        <f>IF(NASA[[#This Row],[ID]]="","",IF(M61&gt;O61,1,0))</f>
        <v/>
      </c>
      <c r="AO61" t="str">
        <f>IF(NASA[[#This Row],[ID]]="","",IF(M61&gt;O61,0,1))</f>
        <v/>
      </c>
      <c r="AP61" t="str">
        <f>IF(NASA[[#This Row],[ID]]="","",IF(N61&gt;J61,1,0))</f>
        <v/>
      </c>
      <c r="AQ61" t="str">
        <f>IF(NASA[[#This Row],[ID]]="","",IF(N61&gt;J61,0,1))</f>
        <v/>
      </c>
      <c r="AR61" t="str">
        <f>IF(NASA[[#This Row],[ID]]="","",IF(L61&gt;O61,1,0))</f>
        <v/>
      </c>
      <c r="AS61" t="str">
        <f>IF(NASA[[#This Row],[ID]]="","",IF(L61&gt;O61,0,1))</f>
        <v/>
      </c>
      <c r="AT61" t="str">
        <f>IF(NASA[[#This Row],[ID]]="","",IF(K61&gt;M61,1,0))</f>
        <v/>
      </c>
      <c r="AU61" t="str">
        <f>IF(NASA[[#This Row],[ID]]="","",IF(K61&gt;M61,0,1))</f>
        <v/>
      </c>
      <c r="AV61" t="str">
        <f>IF(NASA[[#This Row],[ID]]="","",IF(J61&gt;M61,1,0))</f>
        <v/>
      </c>
      <c r="AW61" t="str">
        <f>IF(NASA[[#This Row],[ID]]="","",IF(J61&gt;M61,0,1))</f>
        <v/>
      </c>
      <c r="AX61" t="str">
        <f>IF(NASA[[#This Row],[ID]]="","",IF(L61&gt;N61,1,0))</f>
        <v/>
      </c>
      <c r="AY61" t="str">
        <f>IF(NASA[[#This Row],[ID]]="","",IF(L61&gt;N61,0,1))</f>
        <v/>
      </c>
      <c r="AZ61" t="str">
        <f>IF(NASA[[#This Row],[ID]]="","",IF(O61&gt;K61,1,0))</f>
        <v/>
      </c>
      <c r="BA61" t="str">
        <f>IF(NASA[[#This Row],[ID]]="","",IF(O61&gt;K61,0,1))</f>
        <v/>
      </c>
      <c r="BB61" t="str">
        <f>IF(NASA[[#This Row],[ID]]="","",IF(O61&gt;J61,1,0))</f>
        <v/>
      </c>
      <c r="BC61" t="str">
        <f>IF(NASA[[#This Row],[ID]]="","",IF(O61&gt;J61,0,1))</f>
        <v/>
      </c>
      <c r="BD61" t="str">
        <f>IF(NASA[[#This Row],[ID]]="","",IF(K61&gt;M61,1,0))</f>
        <v/>
      </c>
      <c r="BE61" t="str">
        <f>IF(NASA[[#This Row],[ID]]="","",IF(K61&gt;M61,0,1))</f>
        <v/>
      </c>
      <c r="BF61" t="str">
        <f>IF(NASA[[#This Row],[ID]]="","",IF(L61&gt;N61,1,0))</f>
        <v/>
      </c>
      <c r="BG61" t="str">
        <f>IF(NASA[[#This Row],[ID]]="","",IF(L61&gt;N61,0,1))</f>
        <v/>
      </c>
    </row>
    <row r="62" spans="1:59" x14ac:dyDescent="0.25">
      <c r="A62" s="31"/>
      <c r="B62" s="32"/>
      <c r="C62" s="32"/>
      <c r="D62" s="32"/>
      <c r="E62" s="32"/>
      <c r="F62" s="32"/>
      <c r="G62" s="34" t="str">
        <f>IF(NASA[[#This Row],['[Performance']]]="","",20-NASA[[#This Row],['[Performance']]]+1)</f>
        <v/>
      </c>
      <c r="H62" s="32"/>
      <c r="I62" s="35"/>
      <c r="J62" s="5" t="str">
        <f>IF(NASA[[#This Row],['[Mental Demand']]]="","",(NASA[[#This Row],['[Mental Demand']]])*5)</f>
        <v/>
      </c>
      <c r="K62" s="1" t="str">
        <f>IF(NASA[[#This Row],['[Physical Demand']]]="","",(NASA[[#This Row],['[Physical Demand']]])*5)</f>
        <v/>
      </c>
      <c r="L62" s="1" t="str">
        <f>IF(NASA[[#This Row],['[Temporal Demand']]]="","",(NASA[[#This Row],['[Temporal Demand']]])*5)</f>
        <v/>
      </c>
      <c r="M62" s="1" t="str">
        <f>IF(NASA[[#This Row],[Performance*]]="","",(NASA[[#This Row],[Performance*]])*5)</f>
        <v/>
      </c>
      <c r="N62" s="1" t="str">
        <f>IF(NASA[[#This Row],['[Effort']]]="","",(NASA[[#This Row],['[Effort']]])*5)</f>
        <v/>
      </c>
      <c r="O62" s="1" t="str">
        <f>IF(NASA[[#This Row],['[Frustration']]]="","",(NASA[[#This Row],['[Frustration']]])*5)</f>
        <v/>
      </c>
      <c r="P62" s="5" t="str">
        <f>IF(NASA[[#This Row],[ID]]="","",SUM(AD62,AJ62,AQ62,AV62,BC62))</f>
        <v/>
      </c>
      <c r="Q62" s="1" t="str">
        <f>IF(NASA[[#This Row],[ID]]="","",SUM(AE62,AM62,AT62,BA62,BD62))</f>
        <v/>
      </c>
      <c r="R62" s="1" t="str">
        <f>IF(NASA[[#This Row],[ID]]="","",SUM(AF62,AK62,AR62,AX62,BF62))</f>
        <v/>
      </c>
      <c r="S62" s="1" t="str">
        <f>IF(NASA[[#This Row],[ID]]="","",SUM(AG62,AN62,AU62,AW62,BE62))</f>
        <v/>
      </c>
      <c r="T62" s="1" t="str">
        <f>IF(NASA[[#This Row],[ID]]="","",SUM(AH62,AL62,AP62,AY62,BG62))</f>
        <v/>
      </c>
      <c r="U62" s="1" t="str">
        <f>IF(NASA[[#This Row],[ID]]="","",SUM(AI62,AO62,AS62,AZ62,BB62))</f>
        <v/>
      </c>
      <c r="V62" s="5" t="str">
        <f>IF(NASA[[#This Row],[ID]]="","",SUM(P62:U62))</f>
        <v/>
      </c>
      <c r="AB62" t="str">
        <f>IF(A62="","",NASA[[#This Row],[ID]])</f>
        <v/>
      </c>
      <c r="AC62" t="str">
        <f>IF(B62="","",NASA[[#This Row],[Feature ID]])</f>
        <v/>
      </c>
      <c r="AD62" t="str">
        <f>IF(NASA[[#This Row],[ID]]="","",IF(J62&gt;K62,1,0))</f>
        <v/>
      </c>
      <c r="AE62" t="str">
        <f>IF(NASA[[#This Row],[ID]]="","",IF(J62&gt;K62,0,1))</f>
        <v/>
      </c>
      <c r="AF62" t="str">
        <f>IF(NASA[[#This Row],[ID]]="","",IF(L62&gt;M62,1,0))</f>
        <v/>
      </c>
      <c r="AG62" t="str">
        <f>IF(NASA[[#This Row],[ID]]="","",IF(L62&gt;M62,0,1))</f>
        <v/>
      </c>
      <c r="AH62" t="str">
        <f>IF(NASA[[#This Row],[ID]]="","",IF(N62&gt;O62,1,0))</f>
        <v/>
      </c>
      <c r="AI62" t="str">
        <f>IF(NASA[[#This Row],[ID]]="","",IF(N62&gt;O62,0,1))</f>
        <v/>
      </c>
      <c r="AJ62" t="str">
        <f>IF(NASA[[#This Row],[ID]]="","",IF(J62&gt;L62,1,0))</f>
        <v/>
      </c>
      <c r="AK62" t="str">
        <f>IF(NASA[[#This Row],[ID]]="","",IF(J62&gt;L62,0,1))</f>
        <v/>
      </c>
      <c r="AL62" t="str">
        <f>IF(NASA[[#This Row],[ID]]="","",IF(N62&gt;K62,1,0))</f>
        <v/>
      </c>
      <c r="AM62" t="str">
        <f>IF(NASA[[#This Row],[ID]]="","",IF(N62&gt;K62,0,1))</f>
        <v/>
      </c>
      <c r="AN62" t="str">
        <f>IF(NASA[[#This Row],[ID]]="","",IF(M62&gt;O62,1,0))</f>
        <v/>
      </c>
      <c r="AO62" t="str">
        <f>IF(NASA[[#This Row],[ID]]="","",IF(M62&gt;O62,0,1))</f>
        <v/>
      </c>
      <c r="AP62" t="str">
        <f>IF(NASA[[#This Row],[ID]]="","",IF(N62&gt;J62,1,0))</f>
        <v/>
      </c>
      <c r="AQ62" t="str">
        <f>IF(NASA[[#This Row],[ID]]="","",IF(N62&gt;J62,0,1))</f>
        <v/>
      </c>
      <c r="AR62" t="str">
        <f>IF(NASA[[#This Row],[ID]]="","",IF(L62&gt;O62,1,0))</f>
        <v/>
      </c>
      <c r="AS62" t="str">
        <f>IF(NASA[[#This Row],[ID]]="","",IF(L62&gt;O62,0,1))</f>
        <v/>
      </c>
      <c r="AT62" t="str">
        <f>IF(NASA[[#This Row],[ID]]="","",IF(K62&gt;M62,1,0))</f>
        <v/>
      </c>
      <c r="AU62" t="str">
        <f>IF(NASA[[#This Row],[ID]]="","",IF(K62&gt;M62,0,1))</f>
        <v/>
      </c>
      <c r="AV62" t="str">
        <f>IF(NASA[[#This Row],[ID]]="","",IF(J62&gt;M62,1,0))</f>
        <v/>
      </c>
      <c r="AW62" t="str">
        <f>IF(NASA[[#This Row],[ID]]="","",IF(J62&gt;M62,0,1))</f>
        <v/>
      </c>
      <c r="AX62" t="str">
        <f>IF(NASA[[#This Row],[ID]]="","",IF(L62&gt;N62,1,0))</f>
        <v/>
      </c>
      <c r="AY62" t="str">
        <f>IF(NASA[[#This Row],[ID]]="","",IF(L62&gt;N62,0,1))</f>
        <v/>
      </c>
      <c r="AZ62" t="str">
        <f>IF(NASA[[#This Row],[ID]]="","",IF(O62&gt;K62,1,0))</f>
        <v/>
      </c>
      <c r="BA62" t="str">
        <f>IF(NASA[[#This Row],[ID]]="","",IF(O62&gt;K62,0,1))</f>
        <v/>
      </c>
      <c r="BB62" t="str">
        <f>IF(NASA[[#This Row],[ID]]="","",IF(O62&gt;J62,1,0))</f>
        <v/>
      </c>
      <c r="BC62" t="str">
        <f>IF(NASA[[#This Row],[ID]]="","",IF(O62&gt;J62,0,1))</f>
        <v/>
      </c>
      <c r="BD62" t="str">
        <f>IF(NASA[[#This Row],[ID]]="","",IF(K62&gt;M62,1,0))</f>
        <v/>
      </c>
      <c r="BE62" t="str">
        <f>IF(NASA[[#This Row],[ID]]="","",IF(K62&gt;M62,0,1))</f>
        <v/>
      </c>
      <c r="BF62" t="str">
        <f>IF(NASA[[#This Row],[ID]]="","",IF(L62&gt;N62,1,0))</f>
        <v/>
      </c>
      <c r="BG62" t="str">
        <f>IF(NASA[[#This Row],[ID]]="","",IF(L62&gt;N62,0,1))</f>
        <v/>
      </c>
    </row>
    <row r="63" spans="1:59" x14ac:dyDescent="0.25">
      <c r="A63" s="31"/>
      <c r="B63" s="32"/>
      <c r="C63" s="32"/>
      <c r="D63" s="32"/>
      <c r="E63" s="32"/>
      <c r="F63" s="32"/>
      <c r="G63" s="34" t="str">
        <f>IF(NASA[[#This Row],['[Performance']]]="","",20-NASA[[#This Row],['[Performance']]]+1)</f>
        <v/>
      </c>
      <c r="H63" s="32"/>
      <c r="I63" s="35"/>
      <c r="J63" s="5" t="str">
        <f>IF(NASA[[#This Row],['[Mental Demand']]]="","",(NASA[[#This Row],['[Mental Demand']]])*5)</f>
        <v/>
      </c>
      <c r="K63" s="1" t="str">
        <f>IF(NASA[[#This Row],['[Physical Demand']]]="","",(NASA[[#This Row],['[Physical Demand']]])*5)</f>
        <v/>
      </c>
      <c r="L63" s="1" t="str">
        <f>IF(NASA[[#This Row],['[Temporal Demand']]]="","",(NASA[[#This Row],['[Temporal Demand']]])*5)</f>
        <v/>
      </c>
      <c r="M63" s="1" t="str">
        <f>IF(NASA[[#This Row],[Performance*]]="","",(NASA[[#This Row],[Performance*]])*5)</f>
        <v/>
      </c>
      <c r="N63" s="1" t="str">
        <f>IF(NASA[[#This Row],['[Effort']]]="","",(NASA[[#This Row],['[Effort']]])*5)</f>
        <v/>
      </c>
      <c r="O63" s="1" t="str">
        <f>IF(NASA[[#This Row],['[Frustration']]]="","",(NASA[[#This Row],['[Frustration']]])*5)</f>
        <v/>
      </c>
      <c r="P63" s="5" t="str">
        <f>IF(NASA[[#This Row],[ID]]="","",SUM(AD63,AJ63,AQ63,AV63,BC63))</f>
        <v/>
      </c>
      <c r="Q63" s="1" t="str">
        <f>IF(NASA[[#This Row],[ID]]="","",SUM(AE63,AM63,AT63,BA63,BD63))</f>
        <v/>
      </c>
      <c r="R63" s="1" t="str">
        <f>IF(NASA[[#This Row],[ID]]="","",SUM(AF63,AK63,AR63,AX63,BF63))</f>
        <v/>
      </c>
      <c r="S63" s="1" t="str">
        <f>IF(NASA[[#This Row],[ID]]="","",SUM(AG63,AN63,AU63,AW63,BE63))</f>
        <v/>
      </c>
      <c r="T63" s="1" t="str">
        <f>IF(NASA[[#This Row],[ID]]="","",SUM(AH63,AL63,AP63,AY63,BG63))</f>
        <v/>
      </c>
      <c r="U63" s="1" t="str">
        <f>IF(NASA[[#This Row],[ID]]="","",SUM(AI63,AO63,AS63,AZ63,BB63))</f>
        <v/>
      </c>
      <c r="V63" s="5" t="str">
        <f>IF(NASA[[#This Row],[ID]]="","",SUM(P63:U63))</f>
        <v/>
      </c>
      <c r="AB63" t="str">
        <f>IF(A63="","",NASA[[#This Row],[ID]])</f>
        <v/>
      </c>
      <c r="AC63" t="str">
        <f>IF(B63="","",NASA[[#This Row],[Feature ID]])</f>
        <v/>
      </c>
      <c r="AD63" t="str">
        <f>IF(NASA[[#This Row],[ID]]="","",IF(J63&gt;K63,1,0))</f>
        <v/>
      </c>
      <c r="AE63" t="str">
        <f>IF(NASA[[#This Row],[ID]]="","",IF(J63&gt;K63,0,1))</f>
        <v/>
      </c>
      <c r="AF63" t="str">
        <f>IF(NASA[[#This Row],[ID]]="","",IF(L63&gt;M63,1,0))</f>
        <v/>
      </c>
      <c r="AG63" t="str">
        <f>IF(NASA[[#This Row],[ID]]="","",IF(L63&gt;M63,0,1))</f>
        <v/>
      </c>
      <c r="AH63" t="str">
        <f>IF(NASA[[#This Row],[ID]]="","",IF(N63&gt;O63,1,0))</f>
        <v/>
      </c>
      <c r="AI63" t="str">
        <f>IF(NASA[[#This Row],[ID]]="","",IF(N63&gt;O63,0,1))</f>
        <v/>
      </c>
      <c r="AJ63" t="str">
        <f>IF(NASA[[#This Row],[ID]]="","",IF(J63&gt;L63,1,0))</f>
        <v/>
      </c>
      <c r="AK63" t="str">
        <f>IF(NASA[[#This Row],[ID]]="","",IF(J63&gt;L63,0,1))</f>
        <v/>
      </c>
      <c r="AL63" t="str">
        <f>IF(NASA[[#This Row],[ID]]="","",IF(N63&gt;K63,1,0))</f>
        <v/>
      </c>
      <c r="AM63" t="str">
        <f>IF(NASA[[#This Row],[ID]]="","",IF(N63&gt;K63,0,1))</f>
        <v/>
      </c>
      <c r="AN63" t="str">
        <f>IF(NASA[[#This Row],[ID]]="","",IF(M63&gt;O63,1,0))</f>
        <v/>
      </c>
      <c r="AO63" t="str">
        <f>IF(NASA[[#This Row],[ID]]="","",IF(M63&gt;O63,0,1))</f>
        <v/>
      </c>
      <c r="AP63" t="str">
        <f>IF(NASA[[#This Row],[ID]]="","",IF(N63&gt;J63,1,0))</f>
        <v/>
      </c>
      <c r="AQ63" t="str">
        <f>IF(NASA[[#This Row],[ID]]="","",IF(N63&gt;J63,0,1))</f>
        <v/>
      </c>
      <c r="AR63" t="str">
        <f>IF(NASA[[#This Row],[ID]]="","",IF(L63&gt;O63,1,0))</f>
        <v/>
      </c>
      <c r="AS63" t="str">
        <f>IF(NASA[[#This Row],[ID]]="","",IF(L63&gt;O63,0,1))</f>
        <v/>
      </c>
      <c r="AT63" t="str">
        <f>IF(NASA[[#This Row],[ID]]="","",IF(K63&gt;M63,1,0))</f>
        <v/>
      </c>
      <c r="AU63" t="str">
        <f>IF(NASA[[#This Row],[ID]]="","",IF(K63&gt;M63,0,1))</f>
        <v/>
      </c>
      <c r="AV63" t="str">
        <f>IF(NASA[[#This Row],[ID]]="","",IF(J63&gt;M63,1,0))</f>
        <v/>
      </c>
      <c r="AW63" t="str">
        <f>IF(NASA[[#This Row],[ID]]="","",IF(J63&gt;M63,0,1))</f>
        <v/>
      </c>
      <c r="AX63" t="str">
        <f>IF(NASA[[#This Row],[ID]]="","",IF(L63&gt;N63,1,0))</f>
        <v/>
      </c>
      <c r="AY63" t="str">
        <f>IF(NASA[[#This Row],[ID]]="","",IF(L63&gt;N63,0,1))</f>
        <v/>
      </c>
      <c r="AZ63" t="str">
        <f>IF(NASA[[#This Row],[ID]]="","",IF(O63&gt;K63,1,0))</f>
        <v/>
      </c>
      <c r="BA63" t="str">
        <f>IF(NASA[[#This Row],[ID]]="","",IF(O63&gt;K63,0,1))</f>
        <v/>
      </c>
      <c r="BB63" t="str">
        <f>IF(NASA[[#This Row],[ID]]="","",IF(O63&gt;J63,1,0))</f>
        <v/>
      </c>
      <c r="BC63" t="str">
        <f>IF(NASA[[#This Row],[ID]]="","",IF(O63&gt;J63,0,1))</f>
        <v/>
      </c>
      <c r="BD63" t="str">
        <f>IF(NASA[[#This Row],[ID]]="","",IF(K63&gt;M63,1,0))</f>
        <v/>
      </c>
      <c r="BE63" t="str">
        <f>IF(NASA[[#This Row],[ID]]="","",IF(K63&gt;M63,0,1))</f>
        <v/>
      </c>
      <c r="BF63" t="str">
        <f>IF(NASA[[#This Row],[ID]]="","",IF(L63&gt;N63,1,0))</f>
        <v/>
      </c>
      <c r="BG63" t="str">
        <f>IF(NASA[[#This Row],[ID]]="","",IF(L63&gt;N63,0,1))</f>
        <v/>
      </c>
    </row>
    <row r="64" spans="1:59" x14ac:dyDescent="0.25">
      <c r="A64" s="31"/>
      <c r="B64" s="32"/>
      <c r="C64" s="32"/>
      <c r="D64" s="32"/>
      <c r="E64" s="32"/>
      <c r="F64" s="32"/>
      <c r="G64" s="34" t="str">
        <f>IF(NASA[[#This Row],['[Performance']]]="","",20-NASA[[#This Row],['[Performance']]]+1)</f>
        <v/>
      </c>
      <c r="H64" s="32"/>
      <c r="I64" s="35"/>
      <c r="J64" s="5" t="str">
        <f>IF(NASA[[#This Row],['[Mental Demand']]]="","",(NASA[[#This Row],['[Mental Demand']]])*5)</f>
        <v/>
      </c>
      <c r="K64" s="1" t="str">
        <f>IF(NASA[[#This Row],['[Physical Demand']]]="","",(NASA[[#This Row],['[Physical Demand']]])*5)</f>
        <v/>
      </c>
      <c r="L64" s="1" t="str">
        <f>IF(NASA[[#This Row],['[Temporal Demand']]]="","",(NASA[[#This Row],['[Temporal Demand']]])*5)</f>
        <v/>
      </c>
      <c r="M64" s="1" t="str">
        <f>IF(NASA[[#This Row],[Performance*]]="","",(NASA[[#This Row],[Performance*]])*5)</f>
        <v/>
      </c>
      <c r="N64" s="1" t="str">
        <f>IF(NASA[[#This Row],['[Effort']]]="","",(NASA[[#This Row],['[Effort']]])*5)</f>
        <v/>
      </c>
      <c r="O64" s="1" t="str">
        <f>IF(NASA[[#This Row],['[Frustration']]]="","",(NASA[[#This Row],['[Frustration']]])*5)</f>
        <v/>
      </c>
      <c r="P64" s="5" t="str">
        <f>IF(NASA[[#This Row],[ID]]="","",SUM(AD64,AJ64,AQ64,AV64,BC64))</f>
        <v/>
      </c>
      <c r="Q64" s="1" t="str">
        <f>IF(NASA[[#This Row],[ID]]="","",SUM(AE64,AM64,AT64,BA64,BD64))</f>
        <v/>
      </c>
      <c r="R64" s="1" t="str">
        <f>IF(NASA[[#This Row],[ID]]="","",SUM(AF64,AK64,AR64,AX64,BF64))</f>
        <v/>
      </c>
      <c r="S64" s="1" t="str">
        <f>IF(NASA[[#This Row],[ID]]="","",SUM(AG64,AN64,AU64,AW64,BE64))</f>
        <v/>
      </c>
      <c r="T64" s="1" t="str">
        <f>IF(NASA[[#This Row],[ID]]="","",SUM(AH64,AL64,AP64,AY64,BG64))</f>
        <v/>
      </c>
      <c r="U64" s="1" t="str">
        <f>IF(NASA[[#This Row],[ID]]="","",SUM(AI64,AO64,AS64,AZ64,BB64))</f>
        <v/>
      </c>
      <c r="V64" s="5" t="str">
        <f>IF(NASA[[#This Row],[ID]]="","",SUM(P64:U64))</f>
        <v/>
      </c>
      <c r="AB64" t="str">
        <f>IF(A64="","",NASA[[#This Row],[ID]])</f>
        <v/>
      </c>
      <c r="AC64" t="str">
        <f>IF(B64="","",NASA[[#This Row],[Feature ID]])</f>
        <v/>
      </c>
      <c r="AD64" t="str">
        <f>IF(NASA[[#This Row],[ID]]="","",IF(J64&gt;K64,1,0))</f>
        <v/>
      </c>
      <c r="AE64" t="str">
        <f>IF(NASA[[#This Row],[ID]]="","",IF(J64&gt;K64,0,1))</f>
        <v/>
      </c>
      <c r="AF64" t="str">
        <f>IF(NASA[[#This Row],[ID]]="","",IF(L64&gt;M64,1,0))</f>
        <v/>
      </c>
      <c r="AG64" t="str">
        <f>IF(NASA[[#This Row],[ID]]="","",IF(L64&gt;M64,0,1))</f>
        <v/>
      </c>
      <c r="AH64" t="str">
        <f>IF(NASA[[#This Row],[ID]]="","",IF(N64&gt;O64,1,0))</f>
        <v/>
      </c>
      <c r="AI64" t="str">
        <f>IF(NASA[[#This Row],[ID]]="","",IF(N64&gt;O64,0,1))</f>
        <v/>
      </c>
      <c r="AJ64" t="str">
        <f>IF(NASA[[#This Row],[ID]]="","",IF(J64&gt;L64,1,0))</f>
        <v/>
      </c>
      <c r="AK64" t="str">
        <f>IF(NASA[[#This Row],[ID]]="","",IF(J64&gt;L64,0,1))</f>
        <v/>
      </c>
      <c r="AL64" t="str">
        <f>IF(NASA[[#This Row],[ID]]="","",IF(N64&gt;K64,1,0))</f>
        <v/>
      </c>
      <c r="AM64" t="str">
        <f>IF(NASA[[#This Row],[ID]]="","",IF(N64&gt;K64,0,1))</f>
        <v/>
      </c>
      <c r="AN64" t="str">
        <f>IF(NASA[[#This Row],[ID]]="","",IF(M64&gt;O64,1,0))</f>
        <v/>
      </c>
      <c r="AO64" t="str">
        <f>IF(NASA[[#This Row],[ID]]="","",IF(M64&gt;O64,0,1))</f>
        <v/>
      </c>
      <c r="AP64" t="str">
        <f>IF(NASA[[#This Row],[ID]]="","",IF(N64&gt;J64,1,0))</f>
        <v/>
      </c>
      <c r="AQ64" t="str">
        <f>IF(NASA[[#This Row],[ID]]="","",IF(N64&gt;J64,0,1))</f>
        <v/>
      </c>
      <c r="AR64" t="str">
        <f>IF(NASA[[#This Row],[ID]]="","",IF(L64&gt;O64,1,0))</f>
        <v/>
      </c>
      <c r="AS64" t="str">
        <f>IF(NASA[[#This Row],[ID]]="","",IF(L64&gt;O64,0,1))</f>
        <v/>
      </c>
      <c r="AT64" t="str">
        <f>IF(NASA[[#This Row],[ID]]="","",IF(K64&gt;M64,1,0))</f>
        <v/>
      </c>
      <c r="AU64" t="str">
        <f>IF(NASA[[#This Row],[ID]]="","",IF(K64&gt;M64,0,1))</f>
        <v/>
      </c>
      <c r="AV64" t="str">
        <f>IF(NASA[[#This Row],[ID]]="","",IF(J64&gt;M64,1,0))</f>
        <v/>
      </c>
      <c r="AW64" t="str">
        <f>IF(NASA[[#This Row],[ID]]="","",IF(J64&gt;M64,0,1))</f>
        <v/>
      </c>
      <c r="AX64" t="str">
        <f>IF(NASA[[#This Row],[ID]]="","",IF(L64&gt;N64,1,0))</f>
        <v/>
      </c>
      <c r="AY64" t="str">
        <f>IF(NASA[[#This Row],[ID]]="","",IF(L64&gt;N64,0,1))</f>
        <v/>
      </c>
      <c r="AZ64" t="str">
        <f>IF(NASA[[#This Row],[ID]]="","",IF(O64&gt;K64,1,0))</f>
        <v/>
      </c>
      <c r="BA64" t="str">
        <f>IF(NASA[[#This Row],[ID]]="","",IF(O64&gt;K64,0,1))</f>
        <v/>
      </c>
      <c r="BB64" t="str">
        <f>IF(NASA[[#This Row],[ID]]="","",IF(O64&gt;J64,1,0))</f>
        <v/>
      </c>
      <c r="BC64" t="str">
        <f>IF(NASA[[#This Row],[ID]]="","",IF(O64&gt;J64,0,1))</f>
        <v/>
      </c>
      <c r="BD64" t="str">
        <f>IF(NASA[[#This Row],[ID]]="","",IF(K64&gt;M64,1,0))</f>
        <v/>
      </c>
      <c r="BE64" t="str">
        <f>IF(NASA[[#This Row],[ID]]="","",IF(K64&gt;M64,0,1))</f>
        <v/>
      </c>
      <c r="BF64" t="str">
        <f>IF(NASA[[#This Row],[ID]]="","",IF(L64&gt;N64,1,0))</f>
        <v/>
      </c>
      <c r="BG64" t="str">
        <f>IF(NASA[[#This Row],[ID]]="","",IF(L64&gt;N64,0,1))</f>
        <v/>
      </c>
    </row>
    <row r="65" spans="1:59" x14ac:dyDescent="0.25">
      <c r="A65" s="31"/>
      <c r="B65" s="32"/>
      <c r="C65" s="32"/>
      <c r="D65" s="32"/>
      <c r="E65" s="32"/>
      <c r="F65" s="32"/>
      <c r="G65" s="34" t="str">
        <f>IF(NASA[[#This Row],['[Performance']]]="","",20-NASA[[#This Row],['[Performance']]]+1)</f>
        <v/>
      </c>
      <c r="H65" s="32"/>
      <c r="I65" s="35"/>
      <c r="J65" s="5" t="str">
        <f>IF(NASA[[#This Row],['[Mental Demand']]]="","",(NASA[[#This Row],['[Mental Demand']]])*5)</f>
        <v/>
      </c>
      <c r="K65" s="1" t="str">
        <f>IF(NASA[[#This Row],['[Physical Demand']]]="","",(NASA[[#This Row],['[Physical Demand']]])*5)</f>
        <v/>
      </c>
      <c r="L65" s="1" t="str">
        <f>IF(NASA[[#This Row],['[Temporal Demand']]]="","",(NASA[[#This Row],['[Temporal Demand']]])*5)</f>
        <v/>
      </c>
      <c r="M65" s="1" t="str">
        <f>IF(NASA[[#This Row],[Performance*]]="","",(NASA[[#This Row],[Performance*]])*5)</f>
        <v/>
      </c>
      <c r="N65" s="1" t="str">
        <f>IF(NASA[[#This Row],['[Effort']]]="","",(NASA[[#This Row],['[Effort']]])*5)</f>
        <v/>
      </c>
      <c r="O65" s="1" t="str">
        <f>IF(NASA[[#This Row],['[Frustration']]]="","",(NASA[[#This Row],['[Frustration']]])*5)</f>
        <v/>
      </c>
      <c r="P65" s="5" t="str">
        <f>IF(NASA[[#This Row],[ID]]="","",SUM(AD65,AJ65,AQ65,AV65,BC65))</f>
        <v/>
      </c>
      <c r="Q65" s="1" t="str">
        <f>IF(NASA[[#This Row],[ID]]="","",SUM(AE65,AM65,AT65,BA65,BD65))</f>
        <v/>
      </c>
      <c r="R65" s="1" t="str">
        <f>IF(NASA[[#This Row],[ID]]="","",SUM(AF65,AK65,AR65,AX65,BF65))</f>
        <v/>
      </c>
      <c r="S65" s="1" t="str">
        <f>IF(NASA[[#This Row],[ID]]="","",SUM(AG65,AN65,AU65,AW65,BE65))</f>
        <v/>
      </c>
      <c r="T65" s="1" t="str">
        <f>IF(NASA[[#This Row],[ID]]="","",SUM(AH65,AL65,AP65,AY65,BG65))</f>
        <v/>
      </c>
      <c r="U65" s="1" t="str">
        <f>IF(NASA[[#This Row],[ID]]="","",SUM(AI65,AO65,AS65,AZ65,BB65))</f>
        <v/>
      </c>
      <c r="V65" s="5" t="str">
        <f>IF(NASA[[#This Row],[ID]]="","",SUM(P65:U65))</f>
        <v/>
      </c>
      <c r="AB65" t="str">
        <f>IF(A65="","",NASA[[#This Row],[ID]])</f>
        <v/>
      </c>
      <c r="AC65" t="str">
        <f>IF(B65="","",NASA[[#This Row],[Feature ID]])</f>
        <v/>
      </c>
      <c r="AD65" t="str">
        <f>IF(NASA[[#This Row],[ID]]="","",IF(J65&gt;K65,1,0))</f>
        <v/>
      </c>
      <c r="AE65" t="str">
        <f>IF(NASA[[#This Row],[ID]]="","",IF(J65&gt;K65,0,1))</f>
        <v/>
      </c>
      <c r="AF65" t="str">
        <f>IF(NASA[[#This Row],[ID]]="","",IF(L65&gt;M65,1,0))</f>
        <v/>
      </c>
      <c r="AG65" t="str">
        <f>IF(NASA[[#This Row],[ID]]="","",IF(L65&gt;M65,0,1))</f>
        <v/>
      </c>
      <c r="AH65" t="str">
        <f>IF(NASA[[#This Row],[ID]]="","",IF(N65&gt;O65,1,0))</f>
        <v/>
      </c>
      <c r="AI65" t="str">
        <f>IF(NASA[[#This Row],[ID]]="","",IF(N65&gt;O65,0,1))</f>
        <v/>
      </c>
      <c r="AJ65" t="str">
        <f>IF(NASA[[#This Row],[ID]]="","",IF(J65&gt;L65,1,0))</f>
        <v/>
      </c>
      <c r="AK65" t="str">
        <f>IF(NASA[[#This Row],[ID]]="","",IF(J65&gt;L65,0,1))</f>
        <v/>
      </c>
      <c r="AL65" t="str">
        <f>IF(NASA[[#This Row],[ID]]="","",IF(N65&gt;K65,1,0))</f>
        <v/>
      </c>
      <c r="AM65" t="str">
        <f>IF(NASA[[#This Row],[ID]]="","",IF(N65&gt;K65,0,1))</f>
        <v/>
      </c>
      <c r="AN65" t="str">
        <f>IF(NASA[[#This Row],[ID]]="","",IF(M65&gt;O65,1,0))</f>
        <v/>
      </c>
      <c r="AO65" t="str">
        <f>IF(NASA[[#This Row],[ID]]="","",IF(M65&gt;O65,0,1))</f>
        <v/>
      </c>
      <c r="AP65" t="str">
        <f>IF(NASA[[#This Row],[ID]]="","",IF(N65&gt;J65,1,0))</f>
        <v/>
      </c>
      <c r="AQ65" t="str">
        <f>IF(NASA[[#This Row],[ID]]="","",IF(N65&gt;J65,0,1))</f>
        <v/>
      </c>
      <c r="AR65" t="str">
        <f>IF(NASA[[#This Row],[ID]]="","",IF(L65&gt;O65,1,0))</f>
        <v/>
      </c>
      <c r="AS65" t="str">
        <f>IF(NASA[[#This Row],[ID]]="","",IF(L65&gt;O65,0,1))</f>
        <v/>
      </c>
      <c r="AT65" t="str">
        <f>IF(NASA[[#This Row],[ID]]="","",IF(K65&gt;M65,1,0))</f>
        <v/>
      </c>
      <c r="AU65" t="str">
        <f>IF(NASA[[#This Row],[ID]]="","",IF(K65&gt;M65,0,1))</f>
        <v/>
      </c>
      <c r="AV65" t="str">
        <f>IF(NASA[[#This Row],[ID]]="","",IF(J65&gt;M65,1,0))</f>
        <v/>
      </c>
      <c r="AW65" t="str">
        <f>IF(NASA[[#This Row],[ID]]="","",IF(J65&gt;M65,0,1))</f>
        <v/>
      </c>
      <c r="AX65" t="str">
        <f>IF(NASA[[#This Row],[ID]]="","",IF(L65&gt;N65,1,0))</f>
        <v/>
      </c>
      <c r="AY65" t="str">
        <f>IF(NASA[[#This Row],[ID]]="","",IF(L65&gt;N65,0,1))</f>
        <v/>
      </c>
      <c r="AZ65" t="str">
        <f>IF(NASA[[#This Row],[ID]]="","",IF(O65&gt;K65,1,0))</f>
        <v/>
      </c>
      <c r="BA65" t="str">
        <f>IF(NASA[[#This Row],[ID]]="","",IF(O65&gt;K65,0,1))</f>
        <v/>
      </c>
      <c r="BB65" t="str">
        <f>IF(NASA[[#This Row],[ID]]="","",IF(O65&gt;J65,1,0))</f>
        <v/>
      </c>
      <c r="BC65" t="str">
        <f>IF(NASA[[#This Row],[ID]]="","",IF(O65&gt;J65,0,1))</f>
        <v/>
      </c>
      <c r="BD65" t="str">
        <f>IF(NASA[[#This Row],[ID]]="","",IF(K65&gt;M65,1,0))</f>
        <v/>
      </c>
      <c r="BE65" t="str">
        <f>IF(NASA[[#This Row],[ID]]="","",IF(K65&gt;M65,0,1))</f>
        <v/>
      </c>
      <c r="BF65" t="str">
        <f>IF(NASA[[#This Row],[ID]]="","",IF(L65&gt;N65,1,0))</f>
        <v/>
      </c>
      <c r="BG65" t="str">
        <f>IF(NASA[[#This Row],[ID]]="","",IF(L65&gt;N65,0,1))</f>
        <v/>
      </c>
    </row>
    <row r="66" spans="1:59" x14ac:dyDescent="0.25">
      <c r="A66" s="31"/>
      <c r="B66" s="32"/>
      <c r="C66" s="32"/>
      <c r="D66" s="32"/>
      <c r="E66" s="32"/>
      <c r="F66" s="32"/>
      <c r="G66" s="34" t="str">
        <f>IF(NASA[[#This Row],['[Performance']]]="","",20-NASA[[#This Row],['[Performance']]]+1)</f>
        <v/>
      </c>
      <c r="H66" s="32"/>
      <c r="I66" s="35"/>
      <c r="J66" s="5" t="str">
        <f>IF(NASA[[#This Row],['[Mental Demand']]]="","",(NASA[[#This Row],['[Mental Demand']]])*5)</f>
        <v/>
      </c>
      <c r="K66" s="1" t="str">
        <f>IF(NASA[[#This Row],['[Physical Demand']]]="","",(NASA[[#This Row],['[Physical Demand']]])*5)</f>
        <v/>
      </c>
      <c r="L66" s="1" t="str">
        <f>IF(NASA[[#This Row],['[Temporal Demand']]]="","",(NASA[[#This Row],['[Temporal Demand']]])*5)</f>
        <v/>
      </c>
      <c r="M66" s="1" t="str">
        <f>IF(NASA[[#This Row],[Performance*]]="","",(NASA[[#This Row],[Performance*]])*5)</f>
        <v/>
      </c>
      <c r="N66" s="1" t="str">
        <f>IF(NASA[[#This Row],['[Effort']]]="","",(NASA[[#This Row],['[Effort']]])*5)</f>
        <v/>
      </c>
      <c r="O66" s="1" t="str">
        <f>IF(NASA[[#This Row],['[Frustration']]]="","",(NASA[[#This Row],['[Frustration']]])*5)</f>
        <v/>
      </c>
      <c r="P66" s="5" t="str">
        <f>IF(NASA[[#This Row],[ID]]="","",SUM(AD66,AJ66,AQ66,AV66,BC66))</f>
        <v/>
      </c>
      <c r="Q66" s="1" t="str">
        <f>IF(NASA[[#This Row],[ID]]="","",SUM(AE66,AM66,AT66,BA66,BD66))</f>
        <v/>
      </c>
      <c r="R66" s="1" t="str">
        <f>IF(NASA[[#This Row],[ID]]="","",SUM(AF66,AK66,AR66,AX66,BF66))</f>
        <v/>
      </c>
      <c r="S66" s="1" t="str">
        <f>IF(NASA[[#This Row],[ID]]="","",SUM(AG66,AN66,AU66,AW66,BE66))</f>
        <v/>
      </c>
      <c r="T66" s="1" t="str">
        <f>IF(NASA[[#This Row],[ID]]="","",SUM(AH66,AL66,AP66,AY66,BG66))</f>
        <v/>
      </c>
      <c r="U66" s="1" t="str">
        <f>IF(NASA[[#This Row],[ID]]="","",SUM(AI66,AO66,AS66,AZ66,BB66))</f>
        <v/>
      </c>
      <c r="V66" s="5" t="str">
        <f>IF(NASA[[#This Row],[ID]]="","",SUM(P66:U66))</f>
        <v/>
      </c>
      <c r="AB66" t="str">
        <f>IF(A66="","",NASA[[#This Row],[ID]])</f>
        <v/>
      </c>
      <c r="AC66" t="str">
        <f>IF(B66="","",NASA[[#This Row],[Feature ID]])</f>
        <v/>
      </c>
      <c r="AD66" t="str">
        <f>IF(NASA[[#This Row],[ID]]="","",IF(J66&gt;K66,1,0))</f>
        <v/>
      </c>
      <c r="AE66" t="str">
        <f>IF(NASA[[#This Row],[ID]]="","",IF(J66&gt;K66,0,1))</f>
        <v/>
      </c>
      <c r="AF66" t="str">
        <f>IF(NASA[[#This Row],[ID]]="","",IF(L66&gt;M66,1,0))</f>
        <v/>
      </c>
      <c r="AG66" t="str">
        <f>IF(NASA[[#This Row],[ID]]="","",IF(L66&gt;M66,0,1))</f>
        <v/>
      </c>
      <c r="AH66" t="str">
        <f>IF(NASA[[#This Row],[ID]]="","",IF(N66&gt;O66,1,0))</f>
        <v/>
      </c>
      <c r="AI66" t="str">
        <f>IF(NASA[[#This Row],[ID]]="","",IF(N66&gt;O66,0,1))</f>
        <v/>
      </c>
      <c r="AJ66" t="str">
        <f>IF(NASA[[#This Row],[ID]]="","",IF(J66&gt;L66,1,0))</f>
        <v/>
      </c>
      <c r="AK66" t="str">
        <f>IF(NASA[[#This Row],[ID]]="","",IF(J66&gt;L66,0,1))</f>
        <v/>
      </c>
      <c r="AL66" t="str">
        <f>IF(NASA[[#This Row],[ID]]="","",IF(N66&gt;K66,1,0))</f>
        <v/>
      </c>
      <c r="AM66" t="str">
        <f>IF(NASA[[#This Row],[ID]]="","",IF(N66&gt;K66,0,1))</f>
        <v/>
      </c>
      <c r="AN66" t="str">
        <f>IF(NASA[[#This Row],[ID]]="","",IF(M66&gt;O66,1,0))</f>
        <v/>
      </c>
      <c r="AO66" t="str">
        <f>IF(NASA[[#This Row],[ID]]="","",IF(M66&gt;O66,0,1))</f>
        <v/>
      </c>
      <c r="AP66" t="str">
        <f>IF(NASA[[#This Row],[ID]]="","",IF(N66&gt;J66,1,0))</f>
        <v/>
      </c>
      <c r="AQ66" t="str">
        <f>IF(NASA[[#This Row],[ID]]="","",IF(N66&gt;J66,0,1))</f>
        <v/>
      </c>
      <c r="AR66" t="str">
        <f>IF(NASA[[#This Row],[ID]]="","",IF(L66&gt;O66,1,0))</f>
        <v/>
      </c>
      <c r="AS66" t="str">
        <f>IF(NASA[[#This Row],[ID]]="","",IF(L66&gt;O66,0,1))</f>
        <v/>
      </c>
      <c r="AT66" t="str">
        <f>IF(NASA[[#This Row],[ID]]="","",IF(K66&gt;M66,1,0))</f>
        <v/>
      </c>
      <c r="AU66" t="str">
        <f>IF(NASA[[#This Row],[ID]]="","",IF(K66&gt;M66,0,1))</f>
        <v/>
      </c>
      <c r="AV66" t="str">
        <f>IF(NASA[[#This Row],[ID]]="","",IF(J66&gt;M66,1,0))</f>
        <v/>
      </c>
      <c r="AW66" t="str">
        <f>IF(NASA[[#This Row],[ID]]="","",IF(J66&gt;M66,0,1))</f>
        <v/>
      </c>
      <c r="AX66" t="str">
        <f>IF(NASA[[#This Row],[ID]]="","",IF(L66&gt;N66,1,0))</f>
        <v/>
      </c>
      <c r="AY66" t="str">
        <f>IF(NASA[[#This Row],[ID]]="","",IF(L66&gt;N66,0,1))</f>
        <v/>
      </c>
      <c r="AZ66" t="str">
        <f>IF(NASA[[#This Row],[ID]]="","",IF(O66&gt;K66,1,0))</f>
        <v/>
      </c>
      <c r="BA66" t="str">
        <f>IF(NASA[[#This Row],[ID]]="","",IF(O66&gt;K66,0,1))</f>
        <v/>
      </c>
      <c r="BB66" t="str">
        <f>IF(NASA[[#This Row],[ID]]="","",IF(O66&gt;J66,1,0))</f>
        <v/>
      </c>
      <c r="BC66" t="str">
        <f>IF(NASA[[#This Row],[ID]]="","",IF(O66&gt;J66,0,1))</f>
        <v/>
      </c>
      <c r="BD66" t="str">
        <f>IF(NASA[[#This Row],[ID]]="","",IF(K66&gt;M66,1,0))</f>
        <v/>
      </c>
      <c r="BE66" t="str">
        <f>IF(NASA[[#This Row],[ID]]="","",IF(K66&gt;M66,0,1))</f>
        <v/>
      </c>
      <c r="BF66" t="str">
        <f>IF(NASA[[#This Row],[ID]]="","",IF(L66&gt;N66,1,0))</f>
        <v/>
      </c>
      <c r="BG66" t="str">
        <f>IF(NASA[[#This Row],[ID]]="","",IF(L66&gt;N66,0,1))</f>
        <v/>
      </c>
    </row>
    <row r="67" spans="1:59" x14ac:dyDescent="0.25">
      <c r="A67" s="31"/>
      <c r="B67" s="32"/>
      <c r="C67" s="32"/>
      <c r="D67" s="32"/>
      <c r="E67" s="32"/>
      <c r="F67" s="32"/>
      <c r="G67" s="34" t="str">
        <f>IF(NASA[[#This Row],['[Performance']]]="","",20-NASA[[#This Row],['[Performance']]]+1)</f>
        <v/>
      </c>
      <c r="H67" s="32"/>
      <c r="I67" s="35"/>
      <c r="J67" s="5" t="str">
        <f>IF(NASA[[#This Row],['[Mental Demand']]]="","",(NASA[[#This Row],['[Mental Demand']]])*5)</f>
        <v/>
      </c>
      <c r="K67" s="1" t="str">
        <f>IF(NASA[[#This Row],['[Physical Demand']]]="","",(NASA[[#This Row],['[Physical Demand']]])*5)</f>
        <v/>
      </c>
      <c r="L67" s="1" t="str">
        <f>IF(NASA[[#This Row],['[Temporal Demand']]]="","",(NASA[[#This Row],['[Temporal Demand']]])*5)</f>
        <v/>
      </c>
      <c r="M67" s="1" t="str">
        <f>IF(NASA[[#This Row],[Performance*]]="","",(NASA[[#This Row],[Performance*]])*5)</f>
        <v/>
      </c>
      <c r="N67" s="1" t="str">
        <f>IF(NASA[[#This Row],['[Effort']]]="","",(NASA[[#This Row],['[Effort']]])*5)</f>
        <v/>
      </c>
      <c r="O67" s="1" t="str">
        <f>IF(NASA[[#This Row],['[Frustration']]]="","",(NASA[[#This Row],['[Frustration']]])*5)</f>
        <v/>
      </c>
      <c r="P67" s="5" t="str">
        <f>IF(NASA[[#This Row],[ID]]="","",SUM(AD67,AJ67,AQ67,AV67,BC67))</f>
        <v/>
      </c>
      <c r="Q67" s="1" t="str">
        <f>IF(NASA[[#This Row],[ID]]="","",SUM(AE67,AM67,AT67,BA67,BD67))</f>
        <v/>
      </c>
      <c r="R67" s="1" t="str">
        <f>IF(NASA[[#This Row],[ID]]="","",SUM(AF67,AK67,AR67,AX67,BF67))</f>
        <v/>
      </c>
      <c r="S67" s="1" t="str">
        <f>IF(NASA[[#This Row],[ID]]="","",SUM(AG67,AN67,AU67,AW67,BE67))</f>
        <v/>
      </c>
      <c r="T67" s="1" t="str">
        <f>IF(NASA[[#This Row],[ID]]="","",SUM(AH67,AL67,AP67,AY67,BG67))</f>
        <v/>
      </c>
      <c r="U67" s="1" t="str">
        <f>IF(NASA[[#This Row],[ID]]="","",SUM(AI67,AO67,AS67,AZ67,BB67))</f>
        <v/>
      </c>
      <c r="V67" s="5" t="str">
        <f>IF(NASA[[#This Row],[ID]]="","",SUM(P67:U67))</f>
        <v/>
      </c>
      <c r="AB67" t="str">
        <f>IF(A67="","",NASA[[#This Row],[ID]])</f>
        <v/>
      </c>
      <c r="AC67" t="str">
        <f>IF(B67="","",NASA[[#This Row],[Feature ID]])</f>
        <v/>
      </c>
      <c r="AD67" t="str">
        <f>IF(NASA[[#This Row],[ID]]="","",IF(J67&gt;K67,1,0))</f>
        <v/>
      </c>
      <c r="AE67" t="str">
        <f>IF(NASA[[#This Row],[ID]]="","",IF(J67&gt;K67,0,1))</f>
        <v/>
      </c>
      <c r="AF67" t="str">
        <f>IF(NASA[[#This Row],[ID]]="","",IF(L67&gt;M67,1,0))</f>
        <v/>
      </c>
      <c r="AG67" t="str">
        <f>IF(NASA[[#This Row],[ID]]="","",IF(L67&gt;M67,0,1))</f>
        <v/>
      </c>
      <c r="AH67" t="str">
        <f>IF(NASA[[#This Row],[ID]]="","",IF(N67&gt;O67,1,0))</f>
        <v/>
      </c>
      <c r="AI67" t="str">
        <f>IF(NASA[[#This Row],[ID]]="","",IF(N67&gt;O67,0,1))</f>
        <v/>
      </c>
      <c r="AJ67" t="str">
        <f>IF(NASA[[#This Row],[ID]]="","",IF(J67&gt;L67,1,0))</f>
        <v/>
      </c>
      <c r="AK67" t="str">
        <f>IF(NASA[[#This Row],[ID]]="","",IF(J67&gt;L67,0,1))</f>
        <v/>
      </c>
      <c r="AL67" t="str">
        <f>IF(NASA[[#This Row],[ID]]="","",IF(N67&gt;K67,1,0))</f>
        <v/>
      </c>
      <c r="AM67" t="str">
        <f>IF(NASA[[#This Row],[ID]]="","",IF(N67&gt;K67,0,1))</f>
        <v/>
      </c>
      <c r="AN67" t="str">
        <f>IF(NASA[[#This Row],[ID]]="","",IF(M67&gt;O67,1,0))</f>
        <v/>
      </c>
      <c r="AO67" t="str">
        <f>IF(NASA[[#This Row],[ID]]="","",IF(M67&gt;O67,0,1))</f>
        <v/>
      </c>
      <c r="AP67" t="str">
        <f>IF(NASA[[#This Row],[ID]]="","",IF(N67&gt;J67,1,0))</f>
        <v/>
      </c>
      <c r="AQ67" t="str">
        <f>IF(NASA[[#This Row],[ID]]="","",IF(N67&gt;J67,0,1))</f>
        <v/>
      </c>
      <c r="AR67" t="str">
        <f>IF(NASA[[#This Row],[ID]]="","",IF(L67&gt;O67,1,0))</f>
        <v/>
      </c>
      <c r="AS67" t="str">
        <f>IF(NASA[[#This Row],[ID]]="","",IF(L67&gt;O67,0,1))</f>
        <v/>
      </c>
      <c r="AT67" t="str">
        <f>IF(NASA[[#This Row],[ID]]="","",IF(K67&gt;M67,1,0))</f>
        <v/>
      </c>
      <c r="AU67" t="str">
        <f>IF(NASA[[#This Row],[ID]]="","",IF(K67&gt;M67,0,1))</f>
        <v/>
      </c>
      <c r="AV67" t="str">
        <f>IF(NASA[[#This Row],[ID]]="","",IF(J67&gt;M67,1,0))</f>
        <v/>
      </c>
      <c r="AW67" t="str">
        <f>IF(NASA[[#This Row],[ID]]="","",IF(J67&gt;M67,0,1))</f>
        <v/>
      </c>
      <c r="AX67" t="str">
        <f>IF(NASA[[#This Row],[ID]]="","",IF(L67&gt;N67,1,0))</f>
        <v/>
      </c>
      <c r="AY67" t="str">
        <f>IF(NASA[[#This Row],[ID]]="","",IF(L67&gt;N67,0,1))</f>
        <v/>
      </c>
      <c r="AZ67" t="str">
        <f>IF(NASA[[#This Row],[ID]]="","",IF(O67&gt;K67,1,0))</f>
        <v/>
      </c>
      <c r="BA67" t="str">
        <f>IF(NASA[[#This Row],[ID]]="","",IF(O67&gt;K67,0,1))</f>
        <v/>
      </c>
      <c r="BB67" t="str">
        <f>IF(NASA[[#This Row],[ID]]="","",IF(O67&gt;J67,1,0))</f>
        <v/>
      </c>
      <c r="BC67" t="str">
        <f>IF(NASA[[#This Row],[ID]]="","",IF(O67&gt;J67,0,1))</f>
        <v/>
      </c>
      <c r="BD67" t="str">
        <f>IF(NASA[[#This Row],[ID]]="","",IF(K67&gt;M67,1,0))</f>
        <v/>
      </c>
      <c r="BE67" t="str">
        <f>IF(NASA[[#This Row],[ID]]="","",IF(K67&gt;M67,0,1))</f>
        <v/>
      </c>
      <c r="BF67" t="str">
        <f>IF(NASA[[#This Row],[ID]]="","",IF(L67&gt;N67,1,0))</f>
        <v/>
      </c>
      <c r="BG67" t="str">
        <f>IF(NASA[[#This Row],[ID]]="","",IF(L67&gt;N67,0,1))</f>
        <v/>
      </c>
    </row>
    <row r="68" spans="1:59" x14ac:dyDescent="0.25">
      <c r="A68" s="31"/>
      <c r="B68" s="32"/>
      <c r="C68" s="32"/>
      <c r="D68" s="32"/>
      <c r="E68" s="32"/>
      <c r="F68" s="32"/>
      <c r="G68" s="34" t="str">
        <f>IF(NASA[[#This Row],['[Performance']]]="","",20-NASA[[#This Row],['[Performance']]]+1)</f>
        <v/>
      </c>
      <c r="H68" s="32"/>
      <c r="I68" s="35"/>
      <c r="J68" s="5" t="str">
        <f>IF(NASA[[#This Row],['[Mental Demand']]]="","",(NASA[[#This Row],['[Mental Demand']]])*5)</f>
        <v/>
      </c>
      <c r="K68" s="1" t="str">
        <f>IF(NASA[[#This Row],['[Physical Demand']]]="","",(NASA[[#This Row],['[Physical Demand']]])*5)</f>
        <v/>
      </c>
      <c r="L68" s="1" t="str">
        <f>IF(NASA[[#This Row],['[Temporal Demand']]]="","",(NASA[[#This Row],['[Temporal Demand']]])*5)</f>
        <v/>
      </c>
      <c r="M68" s="1" t="str">
        <f>IF(NASA[[#This Row],[Performance*]]="","",(NASA[[#This Row],[Performance*]])*5)</f>
        <v/>
      </c>
      <c r="N68" s="1" t="str">
        <f>IF(NASA[[#This Row],['[Effort']]]="","",(NASA[[#This Row],['[Effort']]])*5)</f>
        <v/>
      </c>
      <c r="O68" s="1" t="str">
        <f>IF(NASA[[#This Row],['[Frustration']]]="","",(NASA[[#This Row],['[Frustration']]])*5)</f>
        <v/>
      </c>
      <c r="P68" s="5" t="str">
        <f>IF(NASA[[#This Row],[ID]]="","",SUM(AD68,AJ68,AQ68,AV68,BC68))</f>
        <v/>
      </c>
      <c r="Q68" s="1" t="str">
        <f>IF(NASA[[#This Row],[ID]]="","",SUM(AE68,AM68,AT68,BA68,BD68))</f>
        <v/>
      </c>
      <c r="R68" s="1" t="str">
        <f>IF(NASA[[#This Row],[ID]]="","",SUM(AF68,AK68,AR68,AX68,BF68))</f>
        <v/>
      </c>
      <c r="S68" s="1" t="str">
        <f>IF(NASA[[#This Row],[ID]]="","",SUM(AG68,AN68,AU68,AW68,BE68))</f>
        <v/>
      </c>
      <c r="T68" s="1" t="str">
        <f>IF(NASA[[#This Row],[ID]]="","",SUM(AH68,AL68,AP68,AY68,BG68))</f>
        <v/>
      </c>
      <c r="U68" s="1" t="str">
        <f>IF(NASA[[#This Row],[ID]]="","",SUM(AI68,AO68,AS68,AZ68,BB68))</f>
        <v/>
      </c>
      <c r="V68" s="5" t="str">
        <f>IF(NASA[[#This Row],[ID]]="","",SUM(P68:U68))</f>
        <v/>
      </c>
      <c r="AB68" t="str">
        <f>IF(A68="","",NASA[[#This Row],[ID]])</f>
        <v/>
      </c>
      <c r="AC68" t="str">
        <f>IF(B68="","",NASA[[#This Row],[Feature ID]])</f>
        <v/>
      </c>
      <c r="AD68" t="str">
        <f>IF(NASA[[#This Row],[ID]]="","",IF(J68&gt;K68,1,0))</f>
        <v/>
      </c>
      <c r="AE68" t="str">
        <f>IF(NASA[[#This Row],[ID]]="","",IF(J68&gt;K68,0,1))</f>
        <v/>
      </c>
      <c r="AF68" t="str">
        <f>IF(NASA[[#This Row],[ID]]="","",IF(L68&gt;M68,1,0))</f>
        <v/>
      </c>
      <c r="AG68" t="str">
        <f>IF(NASA[[#This Row],[ID]]="","",IF(L68&gt;M68,0,1))</f>
        <v/>
      </c>
      <c r="AH68" t="str">
        <f>IF(NASA[[#This Row],[ID]]="","",IF(N68&gt;O68,1,0))</f>
        <v/>
      </c>
      <c r="AI68" t="str">
        <f>IF(NASA[[#This Row],[ID]]="","",IF(N68&gt;O68,0,1))</f>
        <v/>
      </c>
      <c r="AJ68" t="str">
        <f>IF(NASA[[#This Row],[ID]]="","",IF(J68&gt;L68,1,0))</f>
        <v/>
      </c>
      <c r="AK68" t="str">
        <f>IF(NASA[[#This Row],[ID]]="","",IF(J68&gt;L68,0,1))</f>
        <v/>
      </c>
      <c r="AL68" t="str">
        <f>IF(NASA[[#This Row],[ID]]="","",IF(N68&gt;K68,1,0))</f>
        <v/>
      </c>
      <c r="AM68" t="str">
        <f>IF(NASA[[#This Row],[ID]]="","",IF(N68&gt;K68,0,1))</f>
        <v/>
      </c>
      <c r="AN68" t="str">
        <f>IF(NASA[[#This Row],[ID]]="","",IF(M68&gt;O68,1,0))</f>
        <v/>
      </c>
      <c r="AO68" t="str">
        <f>IF(NASA[[#This Row],[ID]]="","",IF(M68&gt;O68,0,1))</f>
        <v/>
      </c>
      <c r="AP68" t="str">
        <f>IF(NASA[[#This Row],[ID]]="","",IF(N68&gt;J68,1,0))</f>
        <v/>
      </c>
      <c r="AQ68" t="str">
        <f>IF(NASA[[#This Row],[ID]]="","",IF(N68&gt;J68,0,1))</f>
        <v/>
      </c>
      <c r="AR68" t="str">
        <f>IF(NASA[[#This Row],[ID]]="","",IF(L68&gt;O68,1,0))</f>
        <v/>
      </c>
      <c r="AS68" t="str">
        <f>IF(NASA[[#This Row],[ID]]="","",IF(L68&gt;O68,0,1))</f>
        <v/>
      </c>
      <c r="AT68" t="str">
        <f>IF(NASA[[#This Row],[ID]]="","",IF(K68&gt;M68,1,0))</f>
        <v/>
      </c>
      <c r="AU68" t="str">
        <f>IF(NASA[[#This Row],[ID]]="","",IF(K68&gt;M68,0,1))</f>
        <v/>
      </c>
      <c r="AV68" t="str">
        <f>IF(NASA[[#This Row],[ID]]="","",IF(J68&gt;M68,1,0))</f>
        <v/>
      </c>
      <c r="AW68" t="str">
        <f>IF(NASA[[#This Row],[ID]]="","",IF(J68&gt;M68,0,1))</f>
        <v/>
      </c>
      <c r="AX68" t="str">
        <f>IF(NASA[[#This Row],[ID]]="","",IF(L68&gt;N68,1,0))</f>
        <v/>
      </c>
      <c r="AY68" t="str">
        <f>IF(NASA[[#This Row],[ID]]="","",IF(L68&gt;N68,0,1))</f>
        <v/>
      </c>
      <c r="AZ68" t="str">
        <f>IF(NASA[[#This Row],[ID]]="","",IF(O68&gt;K68,1,0))</f>
        <v/>
      </c>
      <c r="BA68" t="str">
        <f>IF(NASA[[#This Row],[ID]]="","",IF(O68&gt;K68,0,1))</f>
        <v/>
      </c>
      <c r="BB68" t="str">
        <f>IF(NASA[[#This Row],[ID]]="","",IF(O68&gt;J68,1,0))</f>
        <v/>
      </c>
      <c r="BC68" t="str">
        <f>IF(NASA[[#This Row],[ID]]="","",IF(O68&gt;J68,0,1))</f>
        <v/>
      </c>
      <c r="BD68" t="str">
        <f>IF(NASA[[#This Row],[ID]]="","",IF(K68&gt;M68,1,0))</f>
        <v/>
      </c>
      <c r="BE68" t="str">
        <f>IF(NASA[[#This Row],[ID]]="","",IF(K68&gt;M68,0,1))</f>
        <v/>
      </c>
      <c r="BF68" t="str">
        <f>IF(NASA[[#This Row],[ID]]="","",IF(L68&gt;N68,1,0))</f>
        <v/>
      </c>
      <c r="BG68" t="str">
        <f>IF(NASA[[#This Row],[ID]]="","",IF(L68&gt;N68,0,1))</f>
        <v/>
      </c>
    </row>
    <row r="69" spans="1:59" x14ac:dyDescent="0.25">
      <c r="A69" s="31"/>
      <c r="B69" s="32"/>
      <c r="C69" s="32"/>
      <c r="D69" s="32"/>
      <c r="E69" s="32"/>
      <c r="F69" s="32"/>
      <c r="G69" s="34" t="str">
        <f>IF(NASA[[#This Row],['[Performance']]]="","",20-NASA[[#This Row],['[Performance']]]+1)</f>
        <v/>
      </c>
      <c r="H69" s="32"/>
      <c r="I69" s="35"/>
      <c r="J69" s="5" t="str">
        <f>IF(NASA[[#This Row],['[Mental Demand']]]="","",(NASA[[#This Row],['[Mental Demand']]])*5)</f>
        <v/>
      </c>
      <c r="K69" s="1" t="str">
        <f>IF(NASA[[#This Row],['[Physical Demand']]]="","",(NASA[[#This Row],['[Physical Demand']]])*5)</f>
        <v/>
      </c>
      <c r="L69" s="1" t="str">
        <f>IF(NASA[[#This Row],['[Temporal Demand']]]="","",(NASA[[#This Row],['[Temporal Demand']]])*5)</f>
        <v/>
      </c>
      <c r="M69" s="1" t="str">
        <f>IF(NASA[[#This Row],[Performance*]]="","",(NASA[[#This Row],[Performance*]])*5)</f>
        <v/>
      </c>
      <c r="N69" s="1" t="str">
        <f>IF(NASA[[#This Row],['[Effort']]]="","",(NASA[[#This Row],['[Effort']]])*5)</f>
        <v/>
      </c>
      <c r="O69" s="1" t="str">
        <f>IF(NASA[[#This Row],['[Frustration']]]="","",(NASA[[#This Row],['[Frustration']]])*5)</f>
        <v/>
      </c>
      <c r="P69" s="5" t="str">
        <f>IF(NASA[[#This Row],[ID]]="","",SUM(AD69,AJ69,AQ69,AV69,BC69))</f>
        <v/>
      </c>
      <c r="Q69" s="1" t="str">
        <f>IF(NASA[[#This Row],[ID]]="","",SUM(AE69,AM69,AT69,BA69,BD69))</f>
        <v/>
      </c>
      <c r="R69" s="1" t="str">
        <f>IF(NASA[[#This Row],[ID]]="","",SUM(AF69,AK69,AR69,AX69,BF69))</f>
        <v/>
      </c>
      <c r="S69" s="1" t="str">
        <f>IF(NASA[[#This Row],[ID]]="","",SUM(AG69,AN69,AU69,AW69,BE69))</f>
        <v/>
      </c>
      <c r="T69" s="1" t="str">
        <f>IF(NASA[[#This Row],[ID]]="","",SUM(AH69,AL69,AP69,AY69,BG69))</f>
        <v/>
      </c>
      <c r="U69" s="1" t="str">
        <f>IF(NASA[[#This Row],[ID]]="","",SUM(AI69,AO69,AS69,AZ69,BB69))</f>
        <v/>
      </c>
      <c r="V69" s="5" t="str">
        <f>IF(NASA[[#This Row],[ID]]="","",SUM(P69:U69))</f>
        <v/>
      </c>
      <c r="AB69" t="str">
        <f>IF(A69="","",NASA[[#This Row],[ID]])</f>
        <v/>
      </c>
      <c r="AC69" t="str">
        <f>IF(B69="","",NASA[[#This Row],[Feature ID]])</f>
        <v/>
      </c>
      <c r="AD69" t="str">
        <f>IF(NASA[[#This Row],[ID]]="","",IF(J69&gt;K69,1,0))</f>
        <v/>
      </c>
      <c r="AE69" t="str">
        <f>IF(NASA[[#This Row],[ID]]="","",IF(J69&gt;K69,0,1))</f>
        <v/>
      </c>
      <c r="AF69" t="str">
        <f>IF(NASA[[#This Row],[ID]]="","",IF(L69&gt;M69,1,0))</f>
        <v/>
      </c>
      <c r="AG69" t="str">
        <f>IF(NASA[[#This Row],[ID]]="","",IF(L69&gt;M69,0,1))</f>
        <v/>
      </c>
      <c r="AH69" t="str">
        <f>IF(NASA[[#This Row],[ID]]="","",IF(N69&gt;O69,1,0))</f>
        <v/>
      </c>
      <c r="AI69" t="str">
        <f>IF(NASA[[#This Row],[ID]]="","",IF(N69&gt;O69,0,1))</f>
        <v/>
      </c>
      <c r="AJ69" t="str">
        <f>IF(NASA[[#This Row],[ID]]="","",IF(J69&gt;L69,1,0))</f>
        <v/>
      </c>
      <c r="AK69" t="str">
        <f>IF(NASA[[#This Row],[ID]]="","",IF(J69&gt;L69,0,1))</f>
        <v/>
      </c>
      <c r="AL69" t="str">
        <f>IF(NASA[[#This Row],[ID]]="","",IF(N69&gt;K69,1,0))</f>
        <v/>
      </c>
      <c r="AM69" t="str">
        <f>IF(NASA[[#This Row],[ID]]="","",IF(N69&gt;K69,0,1))</f>
        <v/>
      </c>
      <c r="AN69" t="str">
        <f>IF(NASA[[#This Row],[ID]]="","",IF(M69&gt;O69,1,0))</f>
        <v/>
      </c>
      <c r="AO69" t="str">
        <f>IF(NASA[[#This Row],[ID]]="","",IF(M69&gt;O69,0,1))</f>
        <v/>
      </c>
      <c r="AP69" t="str">
        <f>IF(NASA[[#This Row],[ID]]="","",IF(N69&gt;J69,1,0))</f>
        <v/>
      </c>
      <c r="AQ69" t="str">
        <f>IF(NASA[[#This Row],[ID]]="","",IF(N69&gt;J69,0,1))</f>
        <v/>
      </c>
      <c r="AR69" t="str">
        <f>IF(NASA[[#This Row],[ID]]="","",IF(L69&gt;O69,1,0))</f>
        <v/>
      </c>
      <c r="AS69" t="str">
        <f>IF(NASA[[#This Row],[ID]]="","",IF(L69&gt;O69,0,1))</f>
        <v/>
      </c>
      <c r="AT69" t="str">
        <f>IF(NASA[[#This Row],[ID]]="","",IF(K69&gt;M69,1,0))</f>
        <v/>
      </c>
      <c r="AU69" t="str">
        <f>IF(NASA[[#This Row],[ID]]="","",IF(K69&gt;M69,0,1))</f>
        <v/>
      </c>
      <c r="AV69" t="str">
        <f>IF(NASA[[#This Row],[ID]]="","",IF(J69&gt;M69,1,0))</f>
        <v/>
      </c>
      <c r="AW69" t="str">
        <f>IF(NASA[[#This Row],[ID]]="","",IF(J69&gt;M69,0,1))</f>
        <v/>
      </c>
      <c r="AX69" t="str">
        <f>IF(NASA[[#This Row],[ID]]="","",IF(L69&gt;N69,1,0))</f>
        <v/>
      </c>
      <c r="AY69" t="str">
        <f>IF(NASA[[#This Row],[ID]]="","",IF(L69&gt;N69,0,1))</f>
        <v/>
      </c>
      <c r="AZ69" t="str">
        <f>IF(NASA[[#This Row],[ID]]="","",IF(O69&gt;K69,1,0))</f>
        <v/>
      </c>
      <c r="BA69" t="str">
        <f>IF(NASA[[#This Row],[ID]]="","",IF(O69&gt;K69,0,1))</f>
        <v/>
      </c>
      <c r="BB69" t="str">
        <f>IF(NASA[[#This Row],[ID]]="","",IF(O69&gt;J69,1,0))</f>
        <v/>
      </c>
      <c r="BC69" t="str">
        <f>IF(NASA[[#This Row],[ID]]="","",IF(O69&gt;J69,0,1))</f>
        <v/>
      </c>
      <c r="BD69" t="str">
        <f>IF(NASA[[#This Row],[ID]]="","",IF(K69&gt;M69,1,0))</f>
        <v/>
      </c>
      <c r="BE69" t="str">
        <f>IF(NASA[[#This Row],[ID]]="","",IF(K69&gt;M69,0,1))</f>
        <v/>
      </c>
      <c r="BF69" t="str">
        <f>IF(NASA[[#This Row],[ID]]="","",IF(L69&gt;N69,1,0))</f>
        <v/>
      </c>
      <c r="BG69" t="str">
        <f>IF(NASA[[#This Row],[ID]]="","",IF(L69&gt;N69,0,1))</f>
        <v/>
      </c>
    </row>
    <row r="70" spans="1:59" x14ac:dyDescent="0.25">
      <c r="A70" s="31"/>
      <c r="B70" s="32"/>
      <c r="C70" s="32"/>
      <c r="D70" s="32"/>
      <c r="E70" s="32"/>
      <c r="F70" s="32"/>
      <c r="G70" s="34" t="str">
        <f>IF(NASA[[#This Row],['[Performance']]]="","",20-NASA[[#This Row],['[Performance']]]+1)</f>
        <v/>
      </c>
      <c r="H70" s="32"/>
      <c r="I70" s="35"/>
      <c r="J70" s="5" t="str">
        <f>IF(NASA[[#This Row],['[Mental Demand']]]="","",(NASA[[#This Row],['[Mental Demand']]])*5)</f>
        <v/>
      </c>
      <c r="K70" s="1" t="str">
        <f>IF(NASA[[#This Row],['[Physical Demand']]]="","",(NASA[[#This Row],['[Physical Demand']]])*5)</f>
        <v/>
      </c>
      <c r="L70" s="1" t="str">
        <f>IF(NASA[[#This Row],['[Temporal Demand']]]="","",(NASA[[#This Row],['[Temporal Demand']]])*5)</f>
        <v/>
      </c>
      <c r="M70" s="1" t="str">
        <f>IF(NASA[[#This Row],[Performance*]]="","",(NASA[[#This Row],[Performance*]])*5)</f>
        <v/>
      </c>
      <c r="N70" s="1" t="str">
        <f>IF(NASA[[#This Row],['[Effort']]]="","",(NASA[[#This Row],['[Effort']]])*5)</f>
        <v/>
      </c>
      <c r="O70" s="1" t="str">
        <f>IF(NASA[[#This Row],['[Frustration']]]="","",(NASA[[#This Row],['[Frustration']]])*5)</f>
        <v/>
      </c>
      <c r="P70" s="5" t="str">
        <f>IF(NASA[[#This Row],[ID]]="","",SUM(AD70,AJ70,AQ70,AV70,BC70))</f>
        <v/>
      </c>
      <c r="Q70" s="1" t="str">
        <f>IF(NASA[[#This Row],[ID]]="","",SUM(AE70,AM70,AT70,BA70,BD70))</f>
        <v/>
      </c>
      <c r="R70" s="1" t="str">
        <f>IF(NASA[[#This Row],[ID]]="","",SUM(AF70,AK70,AR70,AX70,BF70))</f>
        <v/>
      </c>
      <c r="S70" s="1" t="str">
        <f>IF(NASA[[#This Row],[ID]]="","",SUM(AG70,AN70,AU70,AW70,BE70))</f>
        <v/>
      </c>
      <c r="T70" s="1" t="str">
        <f>IF(NASA[[#This Row],[ID]]="","",SUM(AH70,AL70,AP70,AY70,BG70))</f>
        <v/>
      </c>
      <c r="U70" s="1" t="str">
        <f>IF(NASA[[#This Row],[ID]]="","",SUM(AI70,AO70,AS70,AZ70,BB70))</f>
        <v/>
      </c>
      <c r="V70" s="5" t="str">
        <f>IF(NASA[[#This Row],[ID]]="","",SUM(P70:U70))</f>
        <v/>
      </c>
      <c r="AB70" t="str">
        <f>IF(A70="","",NASA[[#This Row],[ID]])</f>
        <v/>
      </c>
      <c r="AC70" t="str">
        <f>IF(B70="","",NASA[[#This Row],[Feature ID]])</f>
        <v/>
      </c>
      <c r="AD70" t="str">
        <f>IF(NASA[[#This Row],[ID]]="","",IF(J70&gt;K70,1,0))</f>
        <v/>
      </c>
      <c r="AE70" t="str">
        <f>IF(NASA[[#This Row],[ID]]="","",IF(J70&gt;K70,0,1))</f>
        <v/>
      </c>
      <c r="AF70" t="str">
        <f>IF(NASA[[#This Row],[ID]]="","",IF(L70&gt;M70,1,0))</f>
        <v/>
      </c>
      <c r="AG70" t="str">
        <f>IF(NASA[[#This Row],[ID]]="","",IF(L70&gt;M70,0,1))</f>
        <v/>
      </c>
      <c r="AH70" t="str">
        <f>IF(NASA[[#This Row],[ID]]="","",IF(N70&gt;O70,1,0))</f>
        <v/>
      </c>
      <c r="AI70" t="str">
        <f>IF(NASA[[#This Row],[ID]]="","",IF(N70&gt;O70,0,1))</f>
        <v/>
      </c>
      <c r="AJ70" t="str">
        <f>IF(NASA[[#This Row],[ID]]="","",IF(J70&gt;L70,1,0))</f>
        <v/>
      </c>
      <c r="AK70" t="str">
        <f>IF(NASA[[#This Row],[ID]]="","",IF(J70&gt;L70,0,1))</f>
        <v/>
      </c>
      <c r="AL70" t="str">
        <f>IF(NASA[[#This Row],[ID]]="","",IF(N70&gt;K70,1,0))</f>
        <v/>
      </c>
      <c r="AM70" t="str">
        <f>IF(NASA[[#This Row],[ID]]="","",IF(N70&gt;K70,0,1))</f>
        <v/>
      </c>
      <c r="AN70" t="str">
        <f>IF(NASA[[#This Row],[ID]]="","",IF(M70&gt;O70,1,0))</f>
        <v/>
      </c>
      <c r="AO70" t="str">
        <f>IF(NASA[[#This Row],[ID]]="","",IF(M70&gt;O70,0,1))</f>
        <v/>
      </c>
      <c r="AP70" t="str">
        <f>IF(NASA[[#This Row],[ID]]="","",IF(N70&gt;J70,1,0))</f>
        <v/>
      </c>
      <c r="AQ70" t="str">
        <f>IF(NASA[[#This Row],[ID]]="","",IF(N70&gt;J70,0,1))</f>
        <v/>
      </c>
      <c r="AR70" t="str">
        <f>IF(NASA[[#This Row],[ID]]="","",IF(L70&gt;O70,1,0))</f>
        <v/>
      </c>
      <c r="AS70" t="str">
        <f>IF(NASA[[#This Row],[ID]]="","",IF(L70&gt;O70,0,1))</f>
        <v/>
      </c>
      <c r="AT70" t="str">
        <f>IF(NASA[[#This Row],[ID]]="","",IF(K70&gt;M70,1,0))</f>
        <v/>
      </c>
      <c r="AU70" t="str">
        <f>IF(NASA[[#This Row],[ID]]="","",IF(K70&gt;M70,0,1))</f>
        <v/>
      </c>
      <c r="AV70" t="str">
        <f>IF(NASA[[#This Row],[ID]]="","",IF(J70&gt;M70,1,0))</f>
        <v/>
      </c>
      <c r="AW70" t="str">
        <f>IF(NASA[[#This Row],[ID]]="","",IF(J70&gt;M70,0,1))</f>
        <v/>
      </c>
      <c r="AX70" t="str">
        <f>IF(NASA[[#This Row],[ID]]="","",IF(L70&gt;N70,1,0))</f>
        <v/>
      </c>
      <c r="AY70" t="str">
        <f>IF(NASA[[#This Row],[ID]]="","",IF(L70&gt;N70,0,1))</f>
        <v/>
      </c>
      <c r="AZ70" t="str">
        <f>IF(NASA[[#This Row],[ID]]="","",IF(O70&gt;K70,1,0))</f>
        <v/>
      </c>
      <c r="BA70" t="str">
        <f>IF(NASA[[#This Row],[ID]]="","",IF(O70&gt;K70,0,1))</f>
        <v/>
      </c>
      <c r="BB70" t="str">
        <f>IF(NASA[[#This Row],[ID]]="","",IF(O70&gt;J70,1,0))</f>
        <v/>
      </c>
      <c r="BC70" t="str">
        <f>IF(NASA[[#This Row],[ID]]="","",IF(O70&gt;J70,0,1))</f>
        <v/>
      </c>
      <c r="BD70" t="str">
        <f>IF(NASA[[#This Row],[ID]]="","",IF(K70&gt;M70,1,0))</f>
        <v/>
      </c>
      <c r="BE70" t="str">
        <f>IF(NASA[[#This Row],[ID]]="","",IF(K70&gt;M70,0,1))</f>
        <v/>
      </c>
      <c r="BF70" t="str">
        <f>IF(NASA[[#This Row],[ID]]="","",IF(L70&gt;N70,1,0))</f>
        <v/>
      </c>
      <c r="BG70" t="str">
        <f>IF(NASA[[#This Row],[ID]]="","",IF(L70&gt;N70,0,1))</f>
        <v/>
      </c>
    </row>
    <row r="71" spans="1:59" x14ac:dyDescent="0.25">
      <c r="A71" s="31"/>
      <c r="B71" s="32"/>
      <c r="C71" s="32"/>
      <c r="D71" s="32"/>
      <c r="E71" s="32"/>
      <c r="F71" s="32"/>
      <c r="G71" s="34" t="str">
        <f>IF(NASA[[#This Row],['[Performance']]]="","",20-NASA[[#This Row],['[Performance']]]+1)</f>
        <v/>
      </c>
      <c r="H71" s="32"/>
      <c r="I71" s="35"/>
      <c r="J71" s="5" t="str">
        <f>IF(NASA[[#This Row],['[Mental Demand']]]="","",(NASA[[#This Row],['[Mental Demand']]])*5)</f>
        <v/>
      </c>
      <c r="K71" s="1" t="str">
        <f>IF(NASA[[#This Row],['[Physical Demand']]]="","",(NASA[[#This Row],['[Physical Demand']]])*5)</f>
        <v/>
      </c>
      <c r="L71" s="1" t="str">
        <f>IF(NASA[[#This Row],['[Temporal Demand']]]="","",(NASA[[#This Row],['[Temporal Demand']]])*5)</f>
        <v/>
      </c>
      <c r="M71" s="1" t="str">
        <f>IF(NASA[[#This Row],[Performance*]]="","",(NASA[[#This Row],[Performance*]])*5)</f>
        <v/>
      </c>
      <c r="N71" s="1" t="str">
        <f>IF(NASA[[#This Row],['[Effort']]]="","",(NASA[[#This Row],['[Effort']]])*5)</f>
        <v/>
      </c>
      <c r="O71" s="1" t="str">
        <f>IF(NASA[[#This Row],['[Frustration']]]="","",(NASA[[#This Row],['[Frustration']]])*5)</f>
        <v/>
      </c>
      <c r="P71" s="5" t="str">
        <f>IF(NASA[[#This Row],[ID]]="","",SUM(AD71,AJ71,AQ71,AV71,BC71))</f>
        <v/>
      </c>
      <c r="Q71" s="1" t="str">
        <f>IF(NASA[[#This Row],[ID]]="","",SUM(AE71,AM71,AT71,BA71,BD71))</f>
        <v/>
      </c>
      <c r="R71" s="1" t="str">
        <f>IF(NASA[[#This Row],[ID]]="","",SUM(AF71,AK71,AR71,AX71,BF71))</f>
        <v/>
      </c>
      <c r="S71" s="1" t="str">
        <f>IF(NASA[[#This Row],[ID]]="","",SUM(AG71,AN71,AU71,AW71,BE71))</f>
        <v/>
      </c>
      <c r="T71" s="1" t="str">
        <f>IF(NASA[[#This Row],[ID]]="","",SUM(AH71,AL71,AP71,AY71,BG71))</f>
        <v/>
      </c>
      <c r="U71" s="1" t="str">
        <f>IF(NASA[[#This Row],[ID]]="","",SUM(AI71,AO71,AS71,AZ71,BB71))</f>
        <v/>
      </c>
      <c r="V71" s="5" t="str">
        <f>IF(NASA[[#This Row],[ID]]="","",SUM(P71:U71))</f>
        <v/>
      </c>
      <c r="AB71" t="str">
        <f>IF(A71="","",NASA[[#This Row],[ID]])</f>
        <v/>
      </c>
      <c r="AC71" t="str">
        <f>IF(B71="","",NASA[[#This Row],[Feature ID]])</f>
        <v/>
      </c>
      <c r="AD71" t="str">
        <f>IF(NASA[[#This Row],[ID]]="","",IF(J71&gt;K71,1,0))</f>
        <v/>
      </c>
      <c r="AE71" t="str">
        <f>IF(NASA[[#This Row],[ID]]="","",IF(J71&gt;K71,0,1))</f>
        <v/>
      </c>
      <c r="AF71" t="str">
        <f>IF(NASA[[#This Row],[ID]]="","",IF(L71&gt;M71,1,0))</f>
        <v/>
      </c>
      <c r="AG71" t="str">
        <f>IF(NASA[[#This Row],[ID]]="","",IF(L71&gt;M71,0,1))</f>
        <v/>
      </c>
      <c r="AH71" t="str">
        <f>IF(NASA[[#This Row],[ID]]="","",IF(N71&gt;O71,1,0))</f>
        <v/>
      </c>
      <c r="AI71" t="str">
        <f>IF(NASA[[#This Row],[ID]]="","",IF(N71&gt;O71,0,1))</f>
        <v/>
      </c>
      <c r="AJ71" t="str">
        <f>IF(NASA[[#This Row],[ID]]="","",IF(J71&gt;L71,1,0))</f>
        <v/>
      </c>
      <c r="AK71" t="str">
        <f>IF(NASA[[#This Row],[ID]]="","",IF(J71&gt;L71,0,1))</f>
        <v/>
      </c>
      <c r="AL71" t="str">
        <f>IF(NASA[[#This Row],[ID]]="","",IF(N71&gt;K71,1,0))</f>
        <v/>
      </c>
      <c r="AM71" t="str">
        <f>IF(NASA[[#This Row],[ID]]="","",IF(N71&gt;K71,0,1))</f>
        <v/>
      </c>
      <c r="AN71" t="str">
        <f>IF(NASA[[#This Row],[ID]]="","",IF(M71&gt;O71,1,0))</f>
        <v/>
      </c>
      <c r="AO71" t="str">
        <f>IF(NASA[[#This Row],[ID]]="","",IF(M71&gt;O71,0,1))</f>
        <v/>
      </c>
      <c r="AP71" t="str">
        <f>IF(NASA[[#This Row],[ID]]="","",IF(N71&gt;J71,1,0))</f>
        <v/>
      </c>
      <c r="AQ71" t="str">
        <f>IF(NASA[[#This Row],[ID]]="","",IF(N71&gt;J71,0,1))</f>
        <v/>
      </c>
      <c r="AR71" t="str">
        <f>IF(NASA[[#This Row],[ID]]="","",IF(L71&gt;O71,1,0))</f>
        <v/>
      </c>
      <c r="AS71" t="str">
        <f>IF(NASA[[#This Row],[ID]]="","",IF(L71&gt;O71,0,1))</f>
        <v/>
      </c>
      <c r="AT71" t="str">
        <f>IF(NASA[[#This Row],[ID]]="","",IF(K71&gt;M71,1,0))</f>
        <v/>
      </c>
      <c r="AU71" t="str">
        <f>IF(NASA[[#This Row],[ID]]="","",IF(K71&gt;M71,0,1))</f>
        <v/>
      </c>
      <c r="AV71" t="str">
        <f>IF(NASA[[#This Row],[ID]]="","",IF(J71&gt;M71,1,0))</f>
        <v/>
      </c>
      <c r="AW71" t="str">
        <f>IF(NASA[[#This Row],[ID]]="","",IF(J71&gt;M71,0,1))</f>
        <v/>
      </c>
      <c r="AX71" t="str">
        <f>IF(NASA[[#This Row],[ID]]="","",IF(L71&gt;N71,1,0))</f>
        <v/>
      </c>
      <c r="AY71" t="str">
        <f>IF(NASA[[#This Row],[ID]]="","",IF(L71&gt;N71,0,1))</f>
        <v/>
      </c>
      <c r="AZ71" t="str">
        <f>IF(NASA[[#This Row],[ID]]="","",IF(O71&gt;K71,1,0))</f>
        <v/>
      </c>
      <c r="BA71" t="str">
        <f>IF(NASA[[#This Row],[ID]]="","",IF(O71&gt;K71,0,1))</f>
        <v/>
      </c>
      <c r="BB71" t="str">
        <f>IF(NASA[[#This Row],[ID]]="","",IF(O71&gt;J71,1,0))</f>
        <v/>
      </c>
      <c r="BC71" t="str">
        <f>IF(NASA[[#This Row],[ID]]="","",IF(O71&gt;J71,0,1))</f>
        <v/>
      </c>
      <c r="BD71" t="str">
        <f>IF(NASA[[#This Row],[ID]]="","",IF(K71&gt;M71,1,0))</f>
        <v/>
      </c>
      <c r="BE71" t="str">
        <f>IF(NASA[[#This Row],[ID]]="","",IF(K71&gt;M71,0,1))</f>
        <v/>
      </c>
      <c r="BF71" t="str">
        <f>IF(NASA[[#This Row],[ID]]="","",IF(L71&gt;N71,1,0))</f>
        <v/>
      </c>
      <c r="BG71" t="str">
        <f>IF(NASA[[#This Row],[ID]]="","",IF(L71&gt;N71,0,1))</f>
        <v/>
      </c>
    </row>
    <row r="72" spans="1:59" x14ac:dyDescent="0.25">
      <c r="A72" s="31"/>
      <c r="B72" s="32"/>
      <c r="C72" s="32"/>
      <c r="D72" s="32"/>
      <c r="E72" s="32"/>
      <c r="F72" s="32"/>
      <c r="G72" s="34" t="str">
        <f>IF(NASA[[#This Row],['[Performance']]]="","",20-NASA[[#This Row],['[Performance']]]+1)</f>
        <v/>
      </c>
      <c r="H72" s="32"/>
      <c r="I72" s="35"/>
      <c r="J72" s="5" t="str">
        <f>IF(NASA[[#This Row],['[Mental Demand']]]="","",(NASA[[#This Row],['[Mental Demand']]])*5)</f>
        <v/>
      </c>
      <c r="K72" s="1" t="str">
        <f>IF(NASA[[#This Row],['[Physical Demand']]]="","",(NASA[[#This Row],['[Physical Demand']]])*5)</f>
        <v/>
      </c>
      <c r="L72" s="1" t="str">
        <f>IF(NASA[[#This Row],['[Temporal Demand']]]="","",(NASA[[#This Row],['[Temporal Demand']]])*5)</f>
        <v/>
      </c>
      <c r="M72" s="1" t="str">
        <f>IF(NASA[[#This Row],[Performance*]]="","",(NASA[[#This Row],[Performance*]])*5)</f>
        <v/>
      </c>
      <c r="N72" s="1" t="str">
        <f>IF(NASA[[#This Row],['[Effort']]]="","",(NASA[[#This Row],['[Effort']]])*5)</f>
        <v/>
      </c>
      <c r="O72" s="1" t="str">
        <f>IF(NASA[[#This Row],['[Frustration']]]="","",(NASA[[#This Row],['[Frustration']]])*5)</f>
        <v/>
      </c>
      <c r="P72" s="5" t="str">
        <f>IF(NASA[[#This Row],[ID]]="","",SUM(AD72,AJ72,AQ72,AV72,BC72))</f>
        <v/>
      </c>
      <c r="Q72" s="1" t="str">
        <f>IF(NASA[[#This Row],[ID]]="","",SUM(AE72,AM72,AT72,BA72,BD72))</f>
        <v/>
      </c>
      <c r="R72" s="1" t="str">
        <f>IF(NASA[[#This Row],[ID]]="","",SUM(AF72,AK72,AR72,AX72,BF72))</f>
        <v/>
      </c>
      <c r="S72" s="1" t="str">
        <f>IF(NASA[[#This Row],[ID]]="","",SUM(AG72,AN72,AU72,AW72,BE72))</f>
        <v/>
      </c>
      <c r="T72" s="1" t="str">
        <f>IF(NASA[[#This Row],[ID]]="","",SUM(AH72,AL72,AP72,AY72,BG72))</f>
        <v/>
      </c>
      <c r="U72" s="1" t="str">
        <f>IF(NASA[[#This Row],[ID]]="","",SUM(AI72,AO72,AS72,AZ72,BB72))</f>
        <v/>
      </c>
      <c r="V72" s="5" t="str">
        <f>IF(NASA[[#This Row],[ID]]="","",SUM(P72:U72))</f>
        <v/>
      </c>
      <c r="AB72" t="str">
        <f>IF(A72="","",NASA[[#This Row],[ID]])</f>
        <v/>
      </c>
      <c r="AC72" t="str">
        <f>IF(B72="","",NASA[[#This Row],[Feature ID]])</f>
        <v/>
      </c>
      <c r="AD72" t="str">
        <f>IF(NASA[[#This Row],[ID]]="","",IF(J72&gt;K72,1,0))</f>
        <v/>
      </c>
      <c r="AE72" t="str">
        <f>IF(NASA[[#This Row],[ID]]="","",IF(J72&gt;K72,0,1))</f>
        <v/>
      </c>
      <c r="AF72" t="str">
        <f>IF(NASA[[#This Row],[ID]]="","",IF(L72&gt;M72,1,0))</f>
        <v/>
      </c>
      <c r="AG72" t="str">
        <f>IF(NASA[[#This Row],[ID]]="","",IF(L72&gt;M72,0,1))</f>
        <v/>
      </c>
      <c r="AH72" t="str">
        <f>IF(NASA[[#This Row],[ID]]="","",IF(N72&gt;O72,1,0))</f>
        <v/>
      </c>
      <c r="AI72" t="str">
        <f>IF(NASA[[#This Row],[ID]]="","",IF(N72&gt;O72,0,1))</f>
        <v/>
      </c>
      <c r="AJ72" t="str">
        <f>IF(NASA[[#This Row],[ID]]="","",IF(J72&gt;L72,1,0))</f>
        <v/>
      </c>
      <c r="AK72" t="str">
        <f>IF(NASA[[#This Row],[ID]]="","",IF(J72&gt;L72,0,1))</f>
        <v/>
      </c>
      <c r="AL72" t="str">
        <f>IF(NASA[[#This Row],[ID]]="","",IF(N72&gt;K72,1,0))</f>
        <v/>
      </c>
      <c r="AM72" t="str">
        <f>IF(NASA[[#This Row],[ID]]="","",IF(N72&gt;K72,0,1))</f>
        <v/>
      </c>
      <c r="AN72" t="str">
        <f>IF(NASA[[#This Row],[ID]]="","",IF(M72&gt;O72,1,0))</f>
        <v/>
      </c>
      <c r="AO72" t="str">
        <f>IF(NASA[[#This Row],[ID]]="","",IF(M72&gt;O72,0,1))</f>
        <v/>
      </c>
      <c r="AP72" t="str">
        <f>IF(NASA[[#This Row],[ID]]="","",IF(N72&gt;J72,1,0))</f>
        <v/>
      </c>
      <c r="AQ72" t="str">
        <f>IF(NASA[[#This Row],[ID]]="","",IF(N72&gt;J72,0,1))</f>
        <v/>
      </c>
      <c r="AR72" t="str">
        <f>IF(NASA[[#This Row],[ID]]="","",IF(L72&gt;O72,1,0))</f>
        <v/>
      </c>
      <c r="AS72" t="str">
        <f>IF(NASA[[#This Row],[ID]]="","",IF(L72&gt;O72,0,1))</f>
        <v/>
      </c>
      <c r="AT72" t="str">
        <f>IF(NASA[[#This Row],[ID]]="","",IF(K72&gt;M72,1,0))</f>
        <v/>
      </c>
      <c r="AU72" t="str">
        <f>IF(NASA[[#This Row],[ID]]="","",IF(K72&gt;M72,0,1))</f>
        <v/>
      </c>
      <c r="AV72" t="str">
        <f>IF(NASA[[#This Row],[ID]]="","",IF(J72&gt;M72,1,0))</f>
        <v/>
      </c>
      <c r="AW72" t="str">
        <f>IF(NASA[[#This Row],[ID]]="","",IF(J72&gt;M72,0,1))</f>
        <v/>
      </c>
      <c r="AX72" t="str">
        <f>IF(NASA[[#This Row],[ID]]="","",IF(L72&gt;N72,1,0))</f>
        <v/>
      </c>
      <c r="AY72" t="str">
        <f>IF(NASA[[#This Row],[ID]]="","",IF(L72&gt;N72,0,1))</f>
        <v/>
      </c>
      <c r="AZ72" t="str">
        <f>IF(NASA[[#This Row],[ID]]="","",IF(O72&gt;K72,1,0))</f>
        <v/>
      </c>
      <c r="BA72" t="str">
        <f>IF(NASA[[#This Row],[ID]]="","",IF(O72&gt;K72,0,1))</f>
        <v/>
      </c>
      <c r="BB72" t="str">
        <f>IF(NASA[[#This Row],[ID]]="","",IF(O72&gt;J72,1,0))</f>
        <v/>
      </c>
      <c r="BC72" t="str">
        <f>IF(NASA[[#This Row],[ID]]="","",IF(O72&gt;J72,0,1))</f>
        <v/>
      </c>
      <c r="BD72" t="str">
        <f>IF(NASA[[#This Row],[ID]]="","",IF(K72&gt;M72,1,0))</f>
        <v/>
      </c>
      <c r="BE72" t="str">
        <f>IF(NASA[[#This Row],[ID]]="","",IF(K72&gt;M72,0,1))</f>
        <v/>
      </c>
      <c r="BF72" t="str">
        <f>IF(NASA[[#This Row],[ID]]="","",IF(L72&gt;N72,1,0))</f>
        <v/>
      </c>
      <c r="BG72" t="str">
        <f>IF(NASA[[#This Row],[ID]]="","",IF(L72&gt;N72,0,1))</f>
        <v/>
      </c>
    </row>
    <row r="73" spans="1:59" x14ac:dyDescent="0.25">
      <c r="A73" s="31"/>
      <c r="B73" s="32"/>
      <c r="C73" s="32"/>
      <c r="D73" s="32"/>
      <c r="E73" s="32"/>
      <c r="F73" s="32"/>
      <c r="G73" s="34" t="str">
        <f>IF(NASA[[#This Row],['[Performance']]]="","",20-NASA[[#This Row],['[Performance']]]+1)</f>
        <v/>
      </c>
      <c r="H73" s="32"/>
      <c r="I73" s="35"/>
      <c r="J73" s="5" t="str">
        <f>IF(NASA[[#This Row],['[Mental Demand']]]="","",(NASA[[#This Row],['[Mental Demand']]])*5)</f>
        <v/>
      </c>
      <c r="K73" s="1" t="str">
        <f>IF(NASA[[#This Row],['[Physical Demand']]]="","",(NASA[[#This Row],['[Physical Demand']]])*5)</f>
        <v/>
      </c>
      <c r="L73" s="1" t="str">
        <f>IF(NASA[[#This Row],['[Temporal Demand']]]="","",(NASA[[#This Row],['[Temporal Demand']]])*5)</f>
        <v/>
      </c>
      <c r="M73" s="1" t="str">
        <f>IF(NASA[[#This Row],[Performance*]]="","",(NASA[[#This Row],[Performance*]])*5)</f>
        <v/>
      </c>
      <c r="N73" s="1" t="str">
        <f>IF(NASA[[#This Row],['[Effort']]]="","",(NASA[[#This Row],['[Effort']]])*5)</f>
        <v/>
      </c>
      <c r="O73" s="1" t="str">
        <f>IF(NASA[[#This Row],['[Frustration']]]="","",(NASA[[#This Row],['[Frustration']]])*5)</f>
        <v/>
      </c>
      <c r="P73" s="5" t="str">
        <f>IF(NASA[[#This Row],[ID]]="","",SUM(AD73,AJ73,AQ73,AV73,BC73))</f>
        <v/>
      </c>
      <c r="Q73" s="1" t="str">
        <f>IF(NASA[[#This Row],[ID]]="","",SUM(AE73,AM73,AT73,BA73,BD73))</f>
        <v/>
      </c>
      <c r="R73" s="1" t="str">
        <f>IF(NASA[[#This Row],[ID]]="","",SUM(AF73,AK73,AR73,AX73,BF73))</f>
        <v/>
      </c>
      <c r="S73" s="1" t="str">
        <f>IF(NASA[[#This Row],[ID]]="","",SUM(AG73,AN73,AU73,AW73,BE73))</f>
        <v/>
      </c>
      <c r="T73" s="1" t="str">
        <f>IF(NASA[[#This Row],[ID]]="","",SUM(AH73,AL73,AP73,AY73,BG73))</f>
        <v/>
      </c>
      <c r="U73" s="1" t="str">
        <f>IF(NASA[[#This Row],[ID]]="","",SUM(AI73,AO73,AS73,AZ73,BB73))</f>
        <v/>
      </c>
      <c r="V73" s="5" t="str">
        <f>IF(NASA[[#This Row],[ID]]="","",SUM(P73:U73))</f>
        <v/>
      </c>
      <c r="AB73" t="str">
        <f>IF(A73="","",NASA[[#This Row],[ID]])</f>
        <v/>
      </c>
      <c r="AC73" t="str">
        <f>IF(B73="","",NASA[[#This Row],[Feature ID]])</f>
        <v/>
      </c>
      <c r="AD73" t="str">
        <f>IF(NASA[[#This Row],[ID]]="","",IF(J73&gt;K73,1,0))</f>
        <v/>
      </c>
      <c r="AE73" t="str">
        <f>IF(NASA[[#This Row],[ID]]="","",IF(J73&gt;K73,0,1))</f>
        <v/>
      </c>
      <c r="AF73" t="str">
        <f>IF(NASA[[#This Row],[ID]]="","",IF(L73&gt;M73,1,0))</f>
        <v/>
      </c>
      <c r="AG73" t="str">
        <f>IF(NASA[[#This Row],[ID]]="","",IF(L73&gt;M73,0,1))</f>
        <v/>
      </c>
      <c r="AH73" t="str">
        <f>IF(NASA[[#This Row],[ID]]="","",IF(N73&gt;O73,1,0))</f>
        <v/>
      </c>
      <c r="AI73" t="str">
        <f>IF(NASA[[#This Row],[ID]]="","",IF(N73&gt;O73,0,1))</f>
        <v/>
      </c>
      <c r="AJ73" t="str">
        <f>IF(NASA[[#This Row],[ID]]="","",IF(J73&gt;L73,1,0))</f>
        <v/>
      </c>
      <c r="AK73" t="str">
        <f>IF(NASA[[#This Row],[ID]]="","",IF(J73&gt;L73,0,1))</f>
        <v/>
      </c>
      <c r="AL73" t="str">
        <f>IF(NASA[[#This Row],[ID]]="","",IF(N73&gt;K73,1,0))</f>
        <v/>
      </c>
      <c r="AM73" t="str">
        <f>IF(NASA[[#This Row],[ID]]="","",IF(N73&gt;K73,0,1))</f>
        <v/>
      </c>
      <c r="AN73" t="str">
        <f>IF(NASA[[#This Row],[ID]]="","",IF(M73&gt;O73,1,0))</f>
        <v/>
      </c>
      <c r="AO73" t="str">
        <f>IF(NASA[[#This Row],[ID]]="","",IF(M73&gt;O73,0,1))</f>
        <v/>
      </c>
      <c r="AP73" t="str">
        <f>IF(NASA[[#This Row],[ID]]="","",IF(N73&gt;J73,1,0))</f>
        <v/>
      </c>
      <c r="AQ73" t="str">
        <f>IF(NASA[[#This Row],[ID]]="","",IF(N73&gt;J73,0,1))</f>
        <v/>
      </c>
      <c r="AR73" t="str">
        <f>IF(NASA[[#This Row],[ID]]="","",IF(L73&gt;O73,1,0))</f>
        <v/>
      </c>
      <c r="AS73" t="str">
        <f>IF(NASA[[#This Row],[ID]]="","",IF(L73&gt;O73,0,1))</f>
        <v/>
      </c>
      <c r="AT73" t="str">
        <f>IF(NASA[[#This Row],[ID]]="","",IF(K73&gt;M73,1,0))</f>
        <v/>
      </c>
      <c r="AU73" t="str">
        <f>IF(NASA[[#This Row],[ID]]="","",IF(K73&gt;M73,0,1))</f>
        <v/>
      </c>
      <c r="AV73" t="str">
        <f>IF(NASA[[#This Row],[ID]]="","",IF(J73&gt;M73,1,0))</f>
        <v/>
      </c>
      <c r="AW73" t="str">
        <f>IF(NASA[[#This Row],[ID]]="","",IF(J73&gt;M73,0,1))</f>
        <v/>
      </c>
      <c r="AX73" t="str">
        <f>IF(NASA[[#This Row],[ID]]="","",IF(L73&gt;N73,1,0))</f>
        <v/>
      </c>
      <c r="AY73" t="str">
        <f>IF(NASA[[#This Row],[ID]]="","",IF(L73&gt;N73,0,1))</f>
        <v/>
      </c>
      <c r="AZ73" t="str">
        <f>IF(NASA[[#This Row],[ID]]="","",IF(O73&gt;K73,1,0))</f>
        <v/>
      </c>
      <c r="BA73" t="str">
        <f>IF(NASA[[#This Row],[ID]]="","",IF(O73&gt;K73,0,1))</f>
        <v/>
      </c>
      <c r="BB73" t="str">
        <f>IF(NASA[[#This Row],[ID]]="","",IF(O73&gt;J73,1,0))</f>
        <v/>
      </c>
      <c r="BC73" t="str">
        <f>IF(NASA[[#This Row],[ID]]="","",IF(O73&gt;J73,0,1))</f>
        <v/>
      </c>
      <c r="BD73" t="str">
        <f>IF(NASA[[#This Row],[ID]]="","",IF(K73&gt;M73,1,0))</f>
        <v/>
      </c>
      <c r="BE73" t="str">
        <f>IF(NASA[[#This Row],[ID]]="","",IF(K73&gt;M73,0,1))</f>
        <v/>
      </c>
      <c r="BF73" t="str">
        <f>IF(NASA[[#This Row],[ID]]="","",IF(L73&gt;N73,1,0))</f>
        <v/>
      </c>
      <c r="BG73" t="str">
        <f>IF(NASA[[#This Row],[ID]]="","",IF(L73&gt;N73,0,1))</f>
        <v/>
      </c>
    </row>
    <row r="74" spans="1:59" x14ac:dyDescent="0.25">
      <c r="A74" s="31"/>
      <c r="B74" s="32"/>
      <c r="C74" s="32"/>
      <c r="D74" s="32"/>
      <c r="E74" s="32"/>
      <c r="F74" s="32"/>
      <c r="G74" s="34" t="str">
        <f>IF(NASA[[#This Row],['[Performance']]]="","",20-NASA[[#This Row],['[Performance']]]+1)</f>
        <v/>
      </c>
      <c r="H74" s="32"/>
      <c r="I74" s="35"/>
      <c r="J74" s="5" t="str">
        <f>IF(NASA[[#This Row],['[Mental Demand']]]="","",(NASA[[#This Row],['[Mental Demand']]])*5)</f>
        <v/>
      </c>
      <c r="K74" s="1" t="str">
        <f>IF(NASA[[#This Row],['[Physical Demand']]]="","",(NASA[[#This Row],['[Physical Demand']]])*5)</f>
        <v/>
      </c>
      <c r="L74" s="1" t="str">
        <f>IF(NASA[[#This Row],['[Temporal Demand']]]="","",(NASA[[#This Row],['[Temporal Demand']]])*5)</f>
        <v/>
      </c>
      <c r="M74" s="1" t="str">
        <f>IF(NASA[[#This Row],[Performance*]]="","",(NASA[[#This Row],[Performance*]])*5)</f>
        <v/>
      </c>
      <c r="N74" s="1" t="str">
        <f>IF(NASA[[#This Row],['[Effort']]]="","",(NASA[[#This Row],['[Effort']]])*5)</f>
        <v/>
      </c>
      <c r="O74" s="1" t="str">
        <f>IF(NASA[[#This Row],['[Frustration']]]="","",(NASA[[#This Row],['[Frustration']]])*5)</f>
        <v/>
      </c>
      <c r="P74" s="5" t="str">
        <f>IF(NASA[[#This Row],[ID]]="","",SUM(AD74,AJ74,AQ74,AV74,BC74))</f>
        <v/>
      </c>
      <c r="Q74" s="1" t="str">
        <f>IF(NASA[[#This Row],[ID]]="","",SUM(AE74,AM74,AT74,BA74,BD74))</f>
        <v/>
      </c>
      <c r="R74" s="1" t="str">
        <f>IF(NASA[[#This Row],[ID]]="","",SUM(AF74,AK74,AR74,AX74,BF74))</f>
        <v/>
      </c>
      <c r="S74" s="1" t="str">
        <f>IF(NASA[[#This Row],[ID]]="","",SUM(AG74,AN74,AU74,AW74,BE74))</f>
        <v/>
      </c>
      <c r="T74" s="1" t="str">
        <f>IF(NASA[[#This Row],[ID]]="","",SUM(AH74,AL74,AP74,AY74,BG74))</f>
        <v/>
      </c>
      <c r="U74" s="1" t="str">
        <f>IF(NASA[[#This Row],[ID]]="","",SUM(AI74,AO74,AS74,AZ74,BB74))</f>
        <v/>
      </c>
      <c r="V74" s="5" t="str">
        <f>IF(NASA[[#This Row],[ID]]="","",SUM(P74:U74))</f>
        <v/>
      </c>
      <c r="AB74" t="str">
        <f>IF(A74="","",NASA[[#This Row],[ID]])</f>
        <v/>
      </c>
      <c r="AC74" t="str">
        <f>IF(B74="","",NASA[[#This Row],[Feature ID]])</f>
        <v/>
      </c>
      <c r="AD74" t="str">
        <f>IF(NASA[[#This Row],[ID]]="","",IF(J74&gt;K74,1,0))</f>
        <v/>
      </c>
      <c r="AE74" t="str">
        <f>IF(NASA[[#This Row],[ID]]="","",IF(J74&gt;K74,0,1))</f>
        <v/>
      </c>
      <c r="AF74" t="str">
        <f>IF(NASA[[#This Row],[ID]]="","",IF(L74&gt;M74,1,0))</f>
        <v/>
      </c>
      <c r="AG74" t="str">
        <f>IF(NASA[[#This Row],[ID]]="","",IF(L74&gt;M74,0,1))</f>
        <v/>
      </c>
      <c r="AH74" t="str">
        <f>IF(NASA[[#This Row],[ID]]="","",IF(N74&gt;O74,1,0))</f>
        <v/>
      </c>
      <c r="AI74" t="str">
        <f>IF(NASA[[#This Row],[ID]]="","",IF(N74&gt;O74,0,1))</f>
        <v/>
      </c>
      <c r="AJ74" t="str">
        <f>IF(NASA[[#This Row],[ID]]="","",IF(J74&gt;L74,1,0))</f>
        <v/>
      </c>
      <c r="AK74" t="str">
        <f>IF(NASA[[#This Row],[ID]]="","",IF(J74&gt;L74,0,1))</f>
        <v/>
      </c>
      <c r="AL74" t="str">
        <f>IF(NASA[[#This Row],[ID]]="","",IF(N74&gt;K74,1,0))</f>
        <v/>
      </c>
      <c r="AM74" t="str">
        <f>IF(NASA[[#This Row],[ID]]="","",IF(N74&gt;K74,0,1))</f>
        <v/>
      </c>
      <c r="AN74" t="str">
        <f>IF(NASA[[#This Row],[ID]]="","",IF(M74&gt;O74,1,0))</f>
        <v/>
      </c>
      <c r="AO74" t="str">
        <f>IF(NASA[[#This Row],[ID]]="","",IF(M74&gt;O74,0,1))</f>
        <v/>
      </c>
      <c r="AP74" t="str">
        <f>IF(NASA[[#This Row],[ID]]="","",IF(N74&gt;J74,1,0))</f>
        <v/>
      </c>
      <c r="AQ74" t="str">
        <f>IF(NASA[[#This Row],[ID]]="","",IF(N74&gt;J74,0,1))</f>
        <v/>
      </c>
      <c r="AR74" t="str">
        <f>IF(NASA[[#This Row],[ID]]="","",IF(L74&gt;O74,1,0))</f>
        <v/>
      </c>
      <c r="AS74" t="str">
        <f>IF(NASA[[#This Row],[ID]]="","",IF(L74&gt;O74,0,1))</f>
        <v/>
      </c>
      <c r="AT74" t="str">
        <f>IF(NASA[[#This Row],[ID]]="","",IF(K74&gt;M74,1,0))</f>
        <v/>
      </c>
      <c r="AU74" t="str">
        <f>IF(NASA[[#This Row],[ID]]="","",IF(K74&gt;M74,0,1))</f>
        <v/>
      </c>
      <c r="AV74" t="str">
        <f>IF(NASA[[#This Row],[ID]]="","",IF(J74&gt;M74,1,0))</f>
        <v/>
      </c>
      <c r="AW74" t="str">
        <f>IF(NASA[[#This Row],[ID]]="","",IF(J74&gt;M74,0,1))</f>
        <v/>
      </c>
      <c r="AX74" t="str">
        <f>IF(NASA[[#This Row],[ID]]="","",IF(L74&gt;N74,1,0))</f>
        <v/>
      </c>
      <c r="AY74" t="str">
        <f>IF(NASA[[#This Row],[ID]]="","",IF(L74&gt;N74,0,1))</f>
        <v/>
      </c>
      <c r="AZ74" t="str">
        <f>IF(NASA[[#This Row],[ID]]="","",IF(O74&gt;K74,1,0))</f>
        <v/>
      </c>
      <c r="BA74" t="str">
        <f>IF(NASA[[#This Row],[ID]]="","",IF(O74&gt;K74,0,1))</f>
        <v/>
      </c>
      <c r="BB74" t="str">
        <f>IF(NASA[[#This Row],[ID]]="","",IF(O74&gt;J74,1,0))</f>
        <v/>
      </c>
      <c r="BC74" t="str">
        <f>IF(NASA[[#This Row],[ID]]="","",IF(O74&gt;J74,0,1))</f>
        <v/>
      </c>
      <c r="BD74" t="str">
        <f>IF(NASA[[#This Row],[ID]]="","",IF(K74&gt;M74,1,0))</f>
        <v/>
      </c>
      <c r="BE74" t="str">
        <f>IF(NASA[[#This Row],[ID]]="","",IF(K74&gt;M74,0,1))</f>
        <v/>
      </c>
      <c r="BF74" t="str">
        <f>IF(NASA[[#This Row],[ID]]="","",IF(L74&gt;N74,1,0))</f>
        <v/>
      </c>
      <c r="BG74" t="str">
        <f>IF(NASA[[#This Row],[ID]]="","",IF(L74&gt;N74,0,1))</f>
        <v/>
      </c>
    </row>
    <row r="75" spans="1:59" x14ac:dyDescent="0.25">
      <c r="A75" s="31"/>
      <c r="B75" s="32"/>
      <c r="C75" s="32"/>
      <c r="D75" s="32"/>
      <c r="E75" s="32"/>
      <c r="F75" s="32"/>
      <c r="G75" s="34" t="str">
        <f>IF(NASA[[#This Row],['[Performance']]]="","",20-NASA[[#This Row],['[Performance']]]+1)</f>
        <v/>
      </c>
      <c r="H75" s="32"/>
      <c r="I75" s="35"/>
      <c r="J75" s="5" t="str">
        <f>IF(NASA[[#This Row],['[Mental Demand']]]="","",(NASA[[#This Row],['[Mental Demand']]])*5)</f>
        <v/>
      </c>
      <c r="K75" s="1" t="str">
        <f>IF(NASA[[#This Row],['[Physical Demand']]]="","",(NASA[[#This Row],['[Physical Demand']]])*5)</f>
        <v/>
      </c>
      <c r="L75" s="1" t="str">
        <f>IF(NASA[[#This Row],['[Temporal Demand']]]="","",(NASA[[#This Row],['[Temporal Demand']]])*5)</f>
        <v/>
      </c>
      <c r="M75" s="1" t="str">
        <f>IF(NASA[[#This Row],[Performance*]]="","",(NASA[[#This Row],[Performance*]])*5)</f>
        <v/>
      </c>
      <c r="N75" s="1" t="str">
        <f>IF(NASA[[#This Row],['[Effort']]]="","",(NASA[[#This Row],['[Effort']]])*5)</f>
        <v/>
      </c>
      <c r="O75" s="1" t="str">
        <f>IF(NASA[[#This Row],['[Frustration']]]="","",(NASA[[#This Row],['[Frustration']]])*5)</f>
        <v/>
      </c>
      <c r="P75" s="5" t="str">
        <f>IF(NASA[[#This Row],[ID]]="","",SUM(AD75,AJ75,AQ75,AV75,BC75))</f>
        <v/>
      </c>
      <c r="Q75" s="1" t="str">
        <f>IF(NASA[[#This Row],[ID]]="","",SUM(AE75,AM75,AT75,BA75,BD75))</f>
        <v/>
      </c>
      <c r="R75" s="1" t="str">
        <f>IF(NASA[[#This Row],[ID]]="","",SUM(AF75,AK75,AR75,AX75,BF75))</f>
        <v/>
      </c>
      <c r="S75" s="1" t="str">
        <f>IF(NASA[[#This Row],[ID]]="","",SUM(AG75,AN75,AU75,AW75,BE75))</f>
        <v/>
      </c>
      <c r="T75" s="1" t="str">
        <f>IF(NASA[[#This Row],[ID]]="","",SUM(AH75,AL75,AP75,AY75,BG75))</f>
        <v/>
      </c>
      <c r="U75" s="1" t="str">
        <f>IF(NASA[[#This Row],[ID]]="","",SUM(AI75,AO75,AS75,AZ75,BB75))</f>
        <v/>
      </c>
      <c r="V75" s="5" t="str">
        <f>IF(NASA[[#This Row],[ID]]="","",SUM(P75:U75))</f>
        <v/>
      </c>
      <c r="AB75" t="str">
        <f>IF(A75="","",NASA[[#This Row],[ID]])</f>
        <v/>
      </c>
      <c r="AC75" t="str">
        <f>IF(B75="","",NASA[[#This Row],[Feature ID]])</f>
        <v/>
      </c>
      <c r="AD75" t="str">
        <f>IF(NASA[[#This Row],[ID]]="","",IF(J75&gt;K75,1,0))</f>
        <v/>
      </c>
      <c r="AE75" t="str">
        <f>IF(NASA[[#This Row],[ID]]="","",IF(J75&gt;K75,0,1))</f>
        <v/>
      </c>
      <c r="AF75" t="str">
        <f>IF(NASA[[#This Row],[ID]]="","",IF(L75&gt;M75,1,0))</f>
        <v/>
      </c>
      <c r="AG75" t="str">
        <f>IF(NASA[[#This Row],[ID]]="","",IF(L75&gt;M75,0,1))</f>
        <v/>
      </c>
      <c r="AH75" t="str">
        <f>IF(NASA[[#This Row],[ID]]="","",IF(N75&gt;O75,1,0))</f>
        <v/>
      </c>
      <c r="AI75" t="str">
        <f>IF(NASA[[#This Row],[ID]]="","",IF(N75&gt;O75,0,1))</f>
        <v/>
      </c>
      <c r="AJ75" t="str">
        <f>IF(NASA[[#This Row],[ID]]="","",IF(J75&gt;L75,1,0))</f>
        <v/>
      </c>
      <c r="AK75" t="str">
        <f>IF(NASA[[#This Row],[ID]]="","",IF(J75&gt;L75,0,1))</f>
        <v/>
      </c>
      <c r="AL75" t="str">
        <f>IF(NASA[[#This Row],[ID]]="","",IF(N75&gt;K75,1,0))</f>
        <v/>
      </c>
      <c r="AM75" t="str">
        <f>IF(NASA[[#This Row],[ID]]="","",IF(N75&gt;K75,0,1))</f>
        <v/>
      </c>
      <c r="AN75" t="str">
        <f>IF(NASA[[#This Row],[ID]]="","",IF(M75&gt;O75,1,0))</f>
        <v/>
      </c>
      <c r="AO75" t="str">
        <f>IF(NASA[[#This Row],[ID]]="","",IF(M75&gt;O75,0,1))</f>
        <v/>
      </c>
      <c r="AP75" t="str">
        <f>IF(NASA[[#This Row],[ID]]="","",IF(N75&gt;J75,1,0))</f>
        <v/>
      </c>
      <c r="AQ75" t="str">
        <f>IF(NASA[[#This Row],[ID]]="","",IF(N75&gt;J75,0,1))</f>
        <v/>
      </c>
      <c r="AR75" t="str">
        <f>IF(NASA[[#This Row],[ID]]="","",IF(L75&gt;O75,1,0))</f>
        <v/>
      </c>
      <c r="AS75" t="str">
        <f>IF(NASA[[#This Row],[ID]]="","",IF(L75&gt;O75,0,1))</f>
        <v/>
      </c>
      <c r="AT75" t="str">
        <f>IF(NASA[[#This Row],[ID]]="","",IF(K75&gt;M75,1,0))</f>
        <v/>
      </c>
      <c r="AU75" t="str">
        <f>IF(NASA[[#This Row],[ID]]="","",IF(K75&gt;M75,0,1))</f>
        <v/>
      </c>
      <c r="AV75" t="str">
        <f>IF(NASA[[#This Row],[ID]]="","",IF(J75&gt;M75,1,0))</f>
        <v/>
      </c>
      <c r="AW75" t="str">
        <f>IF(NASA[[#This Row],[ID]]="","",IF(J75&gt;M75,0,1))</f>
        <v/>
      </c>
      <c r="AX75" t="str">
        <f>IF(NASA[[#This Row],[ID]]="","",IF(L75&gt;N75,1,0))</f>
        <v/>
      </c>
      <c r="AY75" t="str">
        <f>IF(NASA[[#This Row],[ID]]="","",IF(L75&gt;N75,0,1))</f>
        <v/>
      </c>
      <c r="AZ75" t="str">
        <f>IF(NASA[[#This Row],[ID]]="","",IF(O75&gt;K75,1,0))</f>
        <v/>
      </c>
      <c r="BA75" t="str">
        <f>IF(NASA[[#This Row],[ID]]="","",IF(O75&gt;K75,0,1))</f>
        <v/>
      </c>
      <c r="BB75" t="str">
        <f>IF(NASA[[#This Row],[ID]]="","",IF(O75&gt;J75,1,0))</f>
        <v/>
      </c>
      <c r="BC75" t="str">
        <f>IF(NASA[[#This Row],[ID]]="","",IF(O75&gt;J75,0,1))</f>
        <v/>
      </c>
      <c r="BD75" t="str">
        <f>IF(NASA[[#This Row],[ID]]="","",IF(K75&gt;M75,1,0))</f>
        <v/>
      </c>
      <c r="BE75" t="str">
        <f>IF(NASA[[#This Row],[ID]]="","",IF(K75&gt;M75,0,1))</f>
        <v/>
      </c>
      <c r="BF75" t="str">
        <f>IF(NASA[[#This Row],[ID]]="","",IF(L75&gt;N75,1,0))</f>
        <v/>
      </c>
      <c r="BG75" t="str">
        <f>IF(NASA[[#This Row],[ID]]="","",IF(L75&gt;N75,0,1))</f>
        <v/>
      </c>
    </row>
    <row r="76" spans="1:59" x14ac:dyDescent="0.25">
      <c r="A76" s="31"/>
      <c r="B76" s="32"/>
      <c r="C76" s="32"/>
      <c r="D76" s="32"/>
      <c r="E76" s="32"/>
      <c r="F76" s="32"/>
      <c r="G76" s="34" t="str">
        <f>IF(NASA[[#This Row],['[Performance']]]="","",20-NASA[[#This Row],['[Performance']]]+1)</f>
        <v/>
      </c>
      <c r="H76" s="32"/>
      <c r="I76" s="35"/>
      <c r="J76" s="5" t="str">
        <f>IF(NASA[[#This Row],['[Mental Demand']]]="","",(NASA[[#This Row],['[Mental Demand']]])*5)</f>
        <v/>
      </c>
      <c r="K76" s="1" t="str">
        <f>IF(NASA[[#This Row],['[Physical Demand']]]="","",(NASA[[#This Row],['[Physical Demand']]])*5)</f>
        <v/>
      </c>
      <c r="L76" s="1" t="str">
        <f>IF(NASA[[#This Row],['[Temporal Demand']]]="","",(NASA[[#This Row],['[Temporal Demand']]])*5)</f>
        <v/>
      </c>
      <c r="M76" s="1" t="str">
        <f>IF(NASA[[#This Row],[Performance*]]="","",(NASA[[#This Row],[Performance*]])*5)</f>
        <v/>
      </c>
      <c r="N76" s="1" t="str">
        <f>IF(NASA[[#This Row],['[Effort']]]="","",(NASA[[#This Row],['[Effort']]])*5)</f>
        <v/>
      </c>
      <c r="O76" s="1" t="str">
        <f>IF(NASA[[#This Row],['[Frustration']]]="","",(NASA[[#This Row],['[Frustration']]])*5)</f>
        <v/>
      </c>
      <c r="P76" s="5" t="str">
        <f>IF(NASA[[#This Row],[ID]]="","",SUM(AD76,AJ76,AQ76,AV76,BC76))</f>
        <v/>
      </c>
      <c r="Q76" s="1" t="str">
        <f>IF(NASA[[#This Row],[ID]]="","",SUM(AE76,AM76,AT76,BA76,BD76))</f>
        <v/>
      </c>
      <c r="R76" s="1" t="str">
        <f>IF(NASA[[#This Row],[ID]]="","",SUM(AF76,AK76,AR76,AX76,BF76))</f>
        <v/>
      </c>
      <c r="S76" s="1" t="str">
        <f>IF(NASA[[#This Row],[ID]]="","",SUM(AG76,AN76,AU76,AW76,BE76))</f>
        <v/>
      </c>
      <c r="T76" s="1" t="str">
        <f>IF(NASA[[#This Row],[ID]]="","",SUM(AH76,AL76,AP76,AY76,BG76))</f>
        <v/>
      </c>
      <c r="U76" s="1" t="str">
        <f>IF(NASA[[#This Row],[ID]]="","",SUM(AI76,AO76,AS76,AZ76,BB76))</f>
        <v/>
      </c>
      <c r="V76" s="5" t="str">
        <f>IF(NASA[[#This Row],[ID]]="","",SUM(P76:U76))</f>
        <v/>
      </c>
      <c r="AB76" t="str">
        <f>IF(A76="","",NASA[[#This Row],[ID]])</f>
        <v/>
      </c>
      <c r="AC76" t="str">
        <f>IF(B76="","",NASA[[#This Row],[Feature ID]])</f>
        <v/>
      </c>
      <c r="AD76" t="str">
        <f>IF(NASA[[#This Row],[ID]]="","",IF(J76&gt;K76,1,0))</f>
        <v/>
      </c>
      <c r="AE76" t="str">
        <f>IF(NASA[[#This Row],[ID]]="","",IF(J76&gt;K76,0,1))</f>
        <v/>
      </c>
      <c r="AF76" t="str">
        <f>IF(NASA[[#This Row],[ID]]="","",IF(L76&gt;M76,1,0))</f>
        <v/>
      </c>
      <c r="AG76" t="str">
        <f>IF(NASA[[#This Row],[ID]]="","",IF(L76&gt;M76,0,1))</f>
        <v/>
      </c>
      <c r="AH76" t="str">
        <f>IF(NASA[[#This Row],[ID]]="","",IF(N76&gt;O76,1,0))</f>
        <v/>
      </c>
      <c r="AI76" t="str">
        <f>IF(NASA[[#This Row],[ID]]="","",IF(N76&gt;O76,0,1))</f>
        <v/>
      </c>
      <c r="AJ76" t="str">
        <f>IF(NASA[[#This Row],[ID]]="","",IF(J76&gt;L76,1,0))</f>
        <v/>
      </c>
      <c r="AK76" t="str">
        <f>IF(NASA[[#This Row],[ID]]="","",IF(J76&gt;L76,0,1))</f>
        <v/>
      </c>
      <c r="AL76" t="str">
        <f>IF(NASA[[#This Row],[ID]]="","",IF(N76&gt;K76,1,0))</f>
        <v/>
      </c>
      <c r="AM76" t="str">
        <f>IF(NASA[[#This Row],[ID]]="","",IF(N76&gt;K76,0,1))</f>
        <v/>
      </c>
      <c r="AN76" t="str">
        <f>IF(NASA[[#This Row],[ID]]="","",IF(M76&gt;O76,1,0))</f>
        <v/>
      </c>
      <c r="AO76" t="str">
        <f>IF(NASA[[#This Row],[ID]]="","",IF(M76&gt;O76,0,1))</f>
        <v/>
      </c>
      <c r="AP76" t="str">
        <f>IF(NASA[[#This Row],[ID]]="","",IF(N76&gt;J76,1,0))</f>
        <v/>
      </c>
      <c r="AQ76" t="str">
        <f>IF(NASA[[#This Row],[ID]]="","",IF(N76&gt;J76,0,1))</f>
        <v/>
      </c>
      <c r="AR76" t="str">
        <f>IF(NASA[[#This Row],[ID]]="","",IF(L76&gt;O76,1,0))</f>
        <v/>
      </c>
      <c r="AS76" t="str">
        <f>IF(NASA[[#This Row],[ID]]="","",IF(L76&gt;O76,0,1))</f>
        <v/>
      </c>
      <c r="AT76" t="str">
        <f>IF(NASA[[#This Row],[ID]]="","",IF(K76&gt;M76,1,0))</f>
        <v/>
      </c>
      <c r="AU76" t="str">
        <f>IF(NASA[[#This Row],[ID]]="","",IF(K76&gt;M76,0,1))</f>
        <v/>
      </c>
      <c r="AV76" t="str">
        <f>IF(NASA[[#This Row],[ID]]="","",IF(J76&gt;M76,1,0))</f>
        <v/>
      </c>
      <c r="AW76" t="str">
        <f>IF(NASA[[#This Row],[ID]]="","",IF(J76&gt;M76,0,1))</f>
        <v/>
      </c>
      <c r="AX76" t="str">
        <f>IF(NASA[[#This Row],[ID]]="","",IF(L76&gt;N76,1,0))</f>
        <v/>
      </c>
      <c r="AY76" t="str">
        <f>IF(NASA[[#This Row],[ID]]="","",IF(L76&gt;N76,0,1))</f>
        <v/>
      </c>
      <c r="AZ76" t="str">
        <f>IF(NASA[[#This Row],[ID]]="","",IF(O76&gt;K76,1,0))</f>
        <v/>
      </c>
      <c r="BA76" t="str">
        <f>IF(NASA[[#This Row],[ID]]="","",IF(O76&gt;K76,0,1))</f>
        <v/>
      </c>
      <c r="BB76" t="str">
        <f>IF(NASA[[#This Row],[ID]]="","",IF(O76&gt;J76,1,0))</f>
        <v/>
      </c>
      <c r="BC76" t="str">
        <f>IF(NASA[[#This Row],[ID]]="","",IF(O76&gt;J76,0,1))</f>
        <v/>
      </c>
      <c r="BD76" t="str">
        <f>IF(NASA[[#This Row],[ID]]="","",IF(K76&gt;M76,1,0))</f>
        <v/>
      </c>
      <c r="BE76" t="str">
        <f>IF(NASA[[#This Row],[ID]]="","",IF(K76&gt;M76,0,1))</f>
        <v/>
      </c>
      <c r="BF76" t="str">
        <f>IF(NASA[[#This Row],[ID]]="","",IF(L76&gt;N76,1,0))</f>
        <v/>
      </c>
      <c r="BG76" t="str">
        <f>IF(NASA[[#This Row],[ID]]="","",IF(L76&gt;N76,0,1))</f>
        <v/>
      </c>
    </row>
    <row r="77" spans="1:59" x14ac:dyDescent="0.25">
      <c r="A77" s="31"/>
      <c r="B77" s="32"/>
      <c r="C77" s="32"/>
      <c r="D77" s="32"/>
      <c r="E77" s="32"/>
      <c r="F77" s="32"/>
      <c r="G77" s="34" t="str">
        <f>IF(NASA[[#This Row],['[Performance']]]="","",20-NASA[[#This Row],['[Performance']]]+1)</f>
        <v/>
      </c>
      <c r="H77" s="32"/>
      <c r="I77" s="35"/>
      <c r="J77" s="5" t="str">
        <f>IF(NASA[[#This Row],['[Mental Demand']]]="","",(NASA[[#This Row],['[Mental Demand']]])*5)</f>
        <v/>
      </c>
      <c r="K77" s="1" t="str">
        <f>IF(NASA[[#This Row],['[Physical Demand']]]="","",(NASA[[#This Row],['[Physical Demand']]])*5)</f>
        <v/>
      </c>
      <c r="L77" s="1" t="str">
        <f>IF(NASA[[#This Row],['[Temporal Demand']]]="","",(NASA[[#This Row],['[Temporal Demand']]])*5)</f>
        <v/>
      </c>
      <c r="M77" s="1" t="str">
        <f>IF(NASA[[#This Row],[Performance*]]="","",(NASA[[#This Row],[Performance*]])*5)</f>
        <v/>
      </c>
      <c r="N77" s="1" t="str">
        <f>IF(NASA[[#This Row],['[Effort']]]="","",(NASA[[#This Row],['[Effort']]])*5)</f>
        <v/>
      </c>
      <c r="O77" s="1" t="str">
        <f>IF(NASA[[#This Row],['[Frustration']]]="","",(NASA[[#This Row],['[Frustration']]])*5)</f>
        <v/>
      </c>
      <c r="P77" s="5" t="str">
        <f>IF(NASA[[#This Row],[ID]]="","",SUM(AD77,AJ77,AQ77,AV77,BC77))</f>
        <v/>
      </c>
      <c r="Q77" s="1" t="str">
        <f>IF(NASA[[#This Row],[ID]]="","",SUM(AE77,AM77,AT77,BA77,BD77))</f>
        <v/>
      </c>
      <c r="R77" s="1" t="str">
        <f>IF(NASA[[#This Row],[ID]]="","",SUM(AF77,AK77,AR77,AX77,BF77))</f>
        <v/>
      </c>
      <c r="S77" s="1" t="str">
        <f>IF(NASA[[#This Row],[ID]]="","",SUM(AG77,AN77,AU77,AW77,BE77))</f>
        <v/>
      </c>
      <c r="T77" s="1" t="str">
        <f>IF(NASA[[#This Row],[ID]]="","",SUM(AH77,AL77,AP77,AY77,BG77))</f>
        <v/>
      </c>
      <c r="U77" s="1" t="str">
        <f>IF(NASA[[#This Row],[ID]]="","",SUM(AI77,AO77,AS77,AZ77,BB77))</f>
        <v/>
      </c>
      <c r="V77" s="5" t="str">
        <f>IF(NASA[[#This Row],[ID]]="","",SUM(P77:U77))</f>
        <v/>
      </c>
      <c r="AB77" t="str">
        <f>IF(A77="","",NASA[[#This Row],[ID]])</f>
        <v/>
      </c>
      <c r="AC77" t="str">
        <f>IF(B77="","",NASA[[#This Row],[Feature ID]])</f>
        <v/>
      </c>
      <c r="AD77" t="str">
        <f>IF(NASA[[#This Row],[ID]]="","",IF(J77&gt;K77,1,0))</f>
        <v/>
      </c>
      <c r="AE77" t="str">
        <f>IF(NASA[[#This Row],[ID]]="","",IF(J77&gt;K77,0,1))</f>
        <v/>
      </c>
      <c r="AF77" t="str">
        <f>IF(NASA[[#This Row],[ID]]="","",IF(L77&gt;M77,1,0))</f>
        <v/>
      </c>
      <c r="AG77" t="str">
        <f>IF(NASA[[#This Row],[ID]]="","",IF(L77&gt;M77,0,1))</f>
        <v/>
      </c>
      <c r="AH77" t="str">
        <f>IF(NASA[[#This Row],[ID]]="","",IF(N77&gt;O77,1,0))</f>
        <v/>
      </c>
      <c r="AI77" t="str">
        <f>IF(NASA[[#This Row],[ID]]="","",IF(N77&gt;O77,0,1))</f>
        <v/>
      </c>
      <c r="AJ77" t="str">
        <f>IF(NASA[[#This Row],[ID]]="","",IF(J77&gt;L77,1,0))</f>
        <v/>
      </c>
      <c r="AK77" t="str">
        <f>IF(NASA[[#This Row],[ID]]="","",IF(J77&gt;L77,0,1))</f>
        <v/>
      </c>
      <c r="AL77" t="str">
        <f>IF(NASA[[#This Row],[ID]]="","",IF(N77&gt;K77,1,0))</f>
        <v/>
      </c>
      <c r="AM77" t="str">
        <f>IF(NASA[[#This Row],[ID]]="","",IF(N77&gt;K77,0,1))</f>
        <v/>
      </c>
      <c r="AN77" t="str">
        <f>IF(NASA[[#This Row],[ID]]="","",IF(M77&gt;O77,1,0))</f>
        <v/>
      </c>
      <c r="AO77" t="str">
        <f>IF(NASA[[#This Row],[ID]]="","",IF(M77&gt;O77,0,1))</f>
        <v/>
      </c>
      <c r="AP77" t="str">
        <f>IF(NASA[[#This Row],[ID]]="","",IF(N77&gt;J77,1,0))</f>
        <v/>
      </c>
      <c r="AQ77" t="str">
        <f>IF(NASA[[#This Row],[ID]]="","",IF(N77&gt;J77,0,1))</f>
        <v/>
      </c>
      <c r="AR77" t="str">
        <f>IF(NASA[[#This Row],[ID]]="","",IF(L77&gt;O77,1,0))</f>
        <v/>
      </c>
      <c r="AS77" t="str">
        <f>IF(NASA[[#This Row],[ID]]="","",IF(L77&gt;O77,0,1))</f>
        <v/>
      </c>
      <c r="AT77" t="str">
        <f>IF(NASA[[#This Row],[ID]]="","",IF(K77&gt;M77,1,0))</f>
        <v/>
      </c>
      <c r="AU77" t="str">
        <f>IF(NASA[[#This Row],[ID]]="","",IF(K77&gt;M77,0,1))</f>
        <v/>
      </c>
      <c r="AV77" t="str">
        <f>IF(NASA[[#This Row],[ID]]="","",IF(J77&gt;M77,1,0))</f>
        <v/>
      </c>
      <c r="AW77" t="str">
        <f>IF(NASA[[#This Row],[ID]]="","",IF(J77&gt;M77,0,1))</f>
        <v/>
      </c>
      <c r="AX77" t="str">
        <f>IF(NASA[[#This Row],[ID]]="","",IF(L77&gt;N77,1,0))</f>
        <v/>
      </c>
      <c r="AY77" t="str">
        <f>IF(NASA[[#This Row],[ID]]="","",IF(L77&gt;N77,0,1))</f>
        <v/>
      </c>
      <c r="AZ77" t="str">
        <f>IF(NASA[[#This Row],[ID]]="","",IF(O77&gt;K77,1,0))</f>
        <v/>
      </c>
      <c r="BA77" t="str">
        <f>IF(NASA[[#This Row],[ID]]="","",IF(O77&gt;K77,0,1))</f>
        <v/>
      </c>
      <c r="BB77" t="str">
        <f>IF(NASA[[#This Row],[ID]]="","",IF(O77&gt;J77,1,0))</f>
        <v/>
      </c>
      <c r="BC77" t="str">
        <f>IF(NASA[[#This Row],[ID]]="","",IF(O77&gt;J77,0,1))</f>
        <v/>
      </c>
      <c r="BD77" t="str">
        <f>IF(NASA[[#This Row],[ID]]="","",IF(K77&gt;M77,1,0))</f>
        <v/>
      </c>
      <c r="BE77" t="str">
        <f>IF(NASA[[#This Row],[ID]]="","",IF(K77&gt;M77,0,1))</f>
        <v/>
      </c>
      <c r="BF77" t="str">
        <f>IF(NASA[[#This Row],[ID]]="","",IF(L77&gt;N77,1,0))</f>
        <v/>
      </c>
      <c r="BG77" t="str">
        <f>IF(NASA[[#This Row],[ID]]="","",IF(L77&gt;N77,0,1))</f>
        <v/>
      </c>
    </row>
    <row r="78" spans="1:59" x14ac:dyDescent="0.25">
      <c r="A78" s="31"/>
      <c r="B78" s="32"/>
      <c r="C78" s="32"/>
      <c r="D78" s="32"/>
      <c r="E78" s="32"/>
      <c r="F78" s="32"/>
      <c r="G78" s="34" t="str">
        <f>IF(NASA[[#This Row],['[Performance']]]="","",20-NASA[[#This Row],['[Performance']]]+1)</f>
        <v/>
      </c>
      <c r="H78" s="32"/>
      <c r="I78" s="35"/>
      <c r="J78" s="5" t="str">
        <f>IF(NASA[[#This Row],['[Mental Demand']]]="","",(NASA[[#This Row],['[Mental Demand']]])*5)</f>
        <v/>
      </c>
      <c r="K78" s="1" t="str">
        <f>IF(NASA[[#This Row],['[Physical Demand']]]="","",(NASA[[#This Row],['[Physical Demand']]])*5)</f>
        <v/>
      </c>
      <c r="L78" s="1" t="str">
        <f>IF(NASA[[#This Row],['[Temporal Demand']]]="","",(NASA[[#This Row],['[Temporal Demand']]])*5)</f>
        <v/>
      </c>
      <c r="M78" s="1" t="str">
        <f>IF(NASA[[#This Row],[Performance*]]="","",(NASA[[#This Row],[Performance*]])*5)</f>
        <v/>
      </c>
      <c r="N78" s="1" t="str">
        <f>IF(NASA[[#This Row],['[Effort']]]="","",(NASA[[#This Row],['[Effort']]])*5)</f>
        <v/>
      </c>
      <c r="O78" s="1" t="str">
        <f>IF(NASA[[#This Row],['[Frustration']]]="","",(NASA[[#This Row],['[Frustration']]])*5)</f>
        <v/>
      </c>
      <c r="P78" s="5" t="str">
        <f>IF(NASA[[#This Row],[ID]]="","",SUM(AD78,AJ78,AQ78,AV78,BC78))</f>
        <v/>
      </c>
      <c r="Q78" s="1" t="str">
        <f>IF(NASA[[#This Row],[ID]]="","",SUM(AE78,AM78,AT78,BA78,BD78))</f>
        <v/>
      </c>
      <c r="R78" s="1" t="str">
        <f>IF(NASA[[#This Row],[ID]]="","",SUM(AF78,AK78,AR78,AX78,BF78))</f>
        <v/>
      </c>
      <c r="S78" s="1" t="str">
        <f>IF(NASA[[#This Row],[ID]]="","",SUM(AG78,AN78,AU78,AW78,BE78))</f>
        <v/>
      </c>
      <c r="T78" s="1" t="str">
        <f>IF(NASA[[#This Row],[ID]]="","",SUM(AH78,AL78,AP78,AY78,BG78))</f>
        <v/>
      </c>
      <c r="U78" s="1" t="str">
        <f>IF(NASA[[#This Row],[ID]]="","",SUM(AI78,AO78,AS78,AZ78,BB78))</f>
        <v/>
      </c>
      <c r="V78" s="5" t="str">
        <f>IF(NASA[[#This Row],[ID]]="","",SUM(P78:U78))</f>
        <v/>
      </c>
      <c r="AB78" t="str">
        <f>IF(A78="","",NASA[[#This Row],[ID]])</f>
        <v/>
      </c>
      <c r="AC78" t="str">
        <f>IF(B78="","",NASA[[#This Row],[Feature ID]])</f>
        <v/>
      </c>
      <c r="AD78" t="str">
        <f>IF(NASA[[#This Row],[ID]]="","",IF(J78&gt;K78,1,0))</f>
        <v/>
      </c>
      <c r="AE78" t="str">
        <f>IF(NASA[[#This Row],[ID]]="","",IF(J78&gt;K78,0,1))</f>
        <v/>
      </c>
      <c r="AF78" t="str">
        <f>IF(NASA[[#This Row],[ID]]="","",IF(L78&gt;M78,1,0))</f>
        <v/>
      </c>
      <c r="AG78" t="str">
        <f>IF(NASA[[#This Row],[ID]]="","",IF(L78&gt;M78,0,1))</f>
        <v/>
      </c>
      <c r="AH78" t="str">
        <f>IF(NASA[[#This Row],[ID]]="","",IF(N78&gt;O78,1,0))</f>
        <v/>
      </c>
      <c r="AI78" t="str">
        <f>IF(NASA[[#This Row],[ID]]="","",IF(N78&gt;O78,0,1))</f>
        <v/>
      </c>
      <c r="AJ78" t="str">
        <f>IF(NASA[[#This Row],[ID]]="","",IF(J78&gt;L78,1,0))</f>
        <v/>
      </c>
      <c r="AK78" t="str">
        <f>IF(NASA[[#This Row],[ID]]="","",IF(J78&gt;L78,0,1))</f>
        <v/>
      </c>
      <c r="AL78" t="str">
        <f>IF(NASA[[#This Row],[ID]]="","",IF(N78&gt;K78,1,0))</f>
        <v/>
      </c>
      <c r="AM78" t="str">
        <f>IF(NASA[[#This Row],[ID]]="","",IF(N78&gt;K78,0,1))</f>
        <v/>
      </c>
      <c r="AN78" t="str">
        <f>IF(NASA[[#This Row],[ID]]="","",IF(M78&gt;O78,1,0))</f>
        <v/>
      </c>
      <c r="AO78" t="str">
        <f>IF(NASA[[#This Row],[ID]]="","",IF(M78&gt;O78,0,1))</f>
        <v/>
      </c>
      <c r="AP78" t="str">
        <f>IF(NASA[[#This Row],[ID]]="","",IF(N78&gt;J78,1,0))</f>
        <v/>
      </c>
      <c r="AQ78" t="str">
        <f>IF(NASA[[#This Row],[ID]]="","",IF(N78&gt;J78,0,1))</f>
        <v/>
      </c>
      <c r="AR78" t="str">
        <f>IF(NASA[[#This Row],[ID]]="","",IF(L78&gt;O78,1,0))</f>
        <v/>
      </c>
      <c r="AS78" t="str">
        <f>IF(NASA[[#This Row],[ID]]="","",IF(L78&gt;O78,0,1))</f>
        <v/>
      </c>
      <c r="AT78" t="str">
        <f>IF(NASA[[#This Row],[ID]]="","",IF(K78&gt;M78,1,0))</f>
        <v/>
      </c>
      <c r="AU78" t="str">
        <f>IF(NASA[[#This Row],[ID]]="","",IF(K78&gt;M78,0,1))</f>
        <v/>
      </c>
      <c r="AV78" t="str">
        <f>IF(NASA[[#This Row],[ID]]="","",IF(J78&gt;M78,1,0))</f>
        <v/>
      </c>
      <c r="AW78" t="str">
        <f>IF(NASA[[#This Row],[ID]]="","",IF(J78&gt;M78,0,1))</f>
        <v/>
      </c>
      <c r="AX78" t="str">
        <f>IF(NASA[[#This Row],[ID]]="","",IF(L78&gt;N78,1,0))</f>
        <v/>
      </c>
      <c r="AY78" t="str">
        <f>IF(NASA[[#This Row],[ID]]="","",IF(L78&gt;N78,0,1))</f>
        <v/>
      </c>
      <c r="AZ78" t="str">
        <f>IF(NASA[[#This Row],[ID]]="","",IF(O78&gt;K78,1,0))</f>
        <v/>
      </c>
      <c r="BA78" t="str">
        <f>IF(NASA[[#This Row],[ID]]="","",IF(O78&gt;K78,0,1))</f>
        <v/>
      </c>
      <c r="BB78" t="str">
        <f>IF(NASA[[#This Row],[ID]]="","",IF(O78&gt;J78,1,0))</f>
        <v/>
      </c>
      <c r="BC78" t="str">
        <f>IF(NASA[[#This Row],[ID]]="","",IF(O78&gt;J78,0,1))</f>
        <v/>
      </c>
      <c r="BD78" t="str">
        <f>IF(NASA[[#This Row],[ID]]="","",IF(K78&gt;M78,1,0))</f>
        <v/>
      </c>
      <c r="BE78" t="str">
        <f>IF(NASA[[#This Row],[ID]]="","",IF(K78&gt;M78,0,1))</f>
        <v/>
      </c>
      <c r="BF78" t="str">
        <f>IF(NASA[[#This Row],[ID]]="","",IF(L78&gt;N78,1,0))</f>
        <v/>
      </c>
      <c r="BG78" t="str">
        <f>IF(NASA[[#This Row],[ID]]="","",IF(L78&gt;N78,0,1))</f>
        <v/>
      </c>
    </row>
    <row r="79" spans="1:59" x14ac:dyDescent="0.25">
      <c r="A79" s="31"/>
      <c r="B79" s="32"/>
      <c r="C79" s="32"/>
      <c r="D79" s="32"/>
      <c r="E79" s="32"/>
      <c r="F79" s="32"/>
      <c r="G79" s="34" t="str">
        <f>IF(NASA[[#This Row],['[Performance']]]="","",20-NASA[[#This Row],['[Performance']]]+1)</f>
        <v/>
      </c>
      <c r="H79" s="32"/>
      <c r="I79" s="35"/>
      <c r="J79" s="5" t="str">
        <f>IF(NASA[[#This Row],['[Mental Demand']]]="","",(NASA[[#This Row],['[Mental Demand']]])*5)</f>
        <v/>
      </c>
      <c r="K79" s="1" t="str">
        <f>IF(NASA[[#This Row],['[Physical Demand']]]="","",(NASA[[#This Row],['[Physical Demand']]])*5)</f>
        <v/>
      </c>
      <c r="L79" s="1" t="str">
        <f>IF(NASA[[#This Row],['[Temporal Demand']]]="","",(NASA[[#This Row],['[Temporal Demand']]])*5)</f>
        <v/>
      </c>
      <c r="M79" s="1" t="str">
        <f>IF(NASA[[#This Row],[Performance*]]="","",(NASA[[#This Row],[Performance*]])*5)</f>
        <v/>
      </c>
      <c r="N79" s="1" t="str">
        <f>IF(NASA[[#This Row],['[Effort']]]="","",(NASA[[#This Row],['[Effort']]])*5)</f>
        <v/>
      </c>
      <c r="O79" s="1" t="str">
        <f>IF(NASA[[#This Row],['[Frustration']]]="","",(NASA[[#This Row],['[Frustration']]])*5)</f>
        <v/>
      </c>
      <c r="P79" s="5" t="str">
        <f>IF(NASA[[#This Row],[ID]]="","",SUM(AD79,AJ79,AQ79,AV79,BC79))</f>
        <v/>
      </c>
      <c r="Q79" s="1" t="str">
        <f>IF(NASA[[#This Row],[ID]]="","",SUM(AE79,AM79,AT79,BA79,BD79))</f>
        <v/>
      </c>
      <c r="R79" s="1" t="str">
        <f>IF(NASA[[#This Row],[ID]]="","",SUM(AF79,AK79,AR79,AX79,BF79))</f>
        <v/>
      </c>
      <c r="S79" s="1" t="str">
        <f>IF(NASA[[#This Row],[ID]]="","",SUM(AG79,AN79,AU79,AW79,BE79))</f>
        <v/>
      </c>
      <c r="T79" s="1" t="str">
        <f>IF(NASA[[#This Row],[ID]]="","",SUM(AH79,AL79,AP79,AY79,BG79))</f>
        <v/>
      </c>
      <c r="U79" s="1" t="str">
        <f>IF(NASA[[#This Row],[ID]]="","",SUM(AI79,AO79,AS79,AZ79,BB79))</f>
        <v/>
      </c>
      <c r="V79" s="5" t="str">
        <f>IF(NASA[[#This Row],[ID]]="","",SUM(P79:U79))</f>
        <v/>
      </c>
      <c r="AB79" t="str">
        <f>IF(A79="","",NASA[[#This Row],[ID]])</f>
        <v/>
      </c>
      <c r="AC79" t="str">
        <f>IF(B79="","",NASA[[#This Row],[Feature ID]])</f>
        <v/>
      </c>
      <c r="AD79" t="str">
        <f>IF(NASA[[#This Row],[ID]]="","",IF(J79&gt;K79,1,0))</f>
        <v/>
      </c>
      <c r="AE79" t="str">
        <f>IF(NASA[[#This Row],[ID]]="","",IF(J79&gt;K79,0,1))</f>
        <v/>
      </c>
      <c r="AF79" t="str">
        <f>IF(NASA[[#This Row],[ID]]="","",IF(L79&gt;M79,1,0))</f>
        <v/>
      </c>
      <c r="AG79" t="str">
        <f>IF(NASA[[#This Row],[ID]]="","",IF(L79&gt;M79,0,1))</f>
        <v/>
      </c>
      <c r="AH79" t="str">
        <f>IF(NASA[[#This Row],[ID]]="","",IF(N79&gt;O79,1,0))</f>
        <v/>
      </c>
      <c r="AI79" t="str">
        <f>IF(NASA[[#This Row],[ID]]="","",IF(N79&gt;O79,0,1))</f>
        <v/>
      </c>
      <c r="AJ79" t="str">
        <f>IF(NASA[[#This Row],[ID]]="","",IF(J79&gt;L79,1,0))</f>
        <v/>
      </c>
      <c r="AK79" t="str">
        <f>IF(NASA[[#This Row],[ID]]="","",IF(J79&gt;L79,0,1))</f>
        <v/>
      </c>
      <c r="AL79" t="str">
        <f>IF(NASA[[#This Row],[ID]]="","",IF(N79&gt;K79,1,0))</f>
        <v/>
      </c>
      <c r="AM79" t="str">
        <f>IF(NASA[[#This Row],[ID]]="","",IF(N79&gt;K79,0,1))</f>
        <v/>
      </c>
      <c r="AN79" t="str">
        <f>IF(NASA[[#This Row],[ID]]="","",IF(M79&gt;O79,1,0))</f>
        <v/>
      </c>
      <c r="AO79" t="str">
        <f>IF(NASA[[#This Row],[ID]]="","",IF(M79&gt;O79,0,1))</f>
        <v/>
      </c>
      <c r="AP79" t="str">
        <f>IF(NASA[[#This Row],[ID]]="","",IF(N79&gt;J79,1,0))</f>
        <v/>
      </c>
      <c r="AQ79" t="str">
        <f>IF(NASA[[#This Row],[ID]]="","",IF(N79&gt;J79,0,1))</f>
        <v/>
      </c>
      <c r="AR79" t="str">
        <f>IF(NASA[[#This Row],[ID]]="","",IF(L79&gt;O79,1,0))</f>
        <v/>
      </c>
      <c r="AS79" t="str">
        <f>IF(NASA[[#This Row],[ID]]="","",IF(L79&gt;O79,0,1))</f>
        <v/>
      </c>
      <c r="AT79" t="str">
        <f>IF(NASA[[#This Row],[ID]]="","",IF(K79&gt;M79,1,0))</f>
        <v/>
      </c>
      <c r="AU79" t="str">
        <f>IF(NASA[[#This Row],[ID]]="","",IF(K79&gt;M79,0,1))</f>
        <v/>
      </c>
      <c r="AV79" t="str">
        <f>IF(NASA[[#This Row],[ID]]="","",IF(J79&gt;M79,1,0))</f>
        <v/>
      </c>
      <c r="AW79" t="str">
        <f>IF(NASA[[#This Row],[ID]]="","",IF(J79&gt;M79,0,1))</f>
        <v/>
      </c>
      <c r="AX79" t="str">
        <f>IF(NASA[[#This Row],[ID]]="","",IF(L79&gt;N79,1,0))</f>
        <v/>
      </c>
      <c r="AY79" t="str">
        <f>IF(NASA[[#This Row],[ID]]="","",IF(L79&gt;N79,0,1))</f>
        <v/>
      </c>
      <c r="AZ79" t="str">
        <f>IF(NASA[[#This Row],[ID]]="","",IF(O79&gt;K79,1,0))</f>
        <v/>
      </c>
      <c r="BA79" t="str">
        <f>IF(NASA[[#This Row],[ID]]="","",IF(O79&gt;K79,0,1))</f>
        <v/>
      </c>
      <c r="BB79" t="str">
        <f>IF(NASA[[#This Row],[ID]]="","",IF(O79&gt;J79,1,0))</f>
        <v/>
      </c>
      <c r="BC79" t="str">
        <f>IF(NASA[[#This Row],[ID]]="","",IF(O79&gt;J79,0,1))</f>
        <v/>
      </c>
      <c r="BD79" t="str">
        <f>IF(NASA[[#This Row],[ID]]="","",IF(K79&gt;M79,1,0))</f>
        <v/>
      </c>
      <c r="BE79" t="str">
        <f>IF(NASA[[#This Row],[ID]]="","",IF(K79&gt;M79,0,1))</f>
        <v/>
      </c>
      <c r="BF79" t="str">
        <f>IF(NASA[[#This Row],[ID]]="","",IF(L79&gt;N79,1,0))</f>
        <v/>
      </c>
      <c r="BG79" t="str">
        <f>IF(NASA[[#This Row],[ID]]="","",IF(L79&gt;N79,0,1))</f>
        <v/>
      </c>
    </row>
    <row r="80" spans="1:59" x14ac:dyDescent="0.25">
      <c r="A80" s="31"/>
      <c r="B80" s="32"/>
      <c r="C80" s="32"/>
      <c r="D80" s="32"/>
      <c r="E80" s="32"/>
      <c r="F80" s="32"/>
      <c r="G80" s="34" t="str">
        <f>IF(NASA[[#This Row],['[Performance']]]="","",20-NASA[[#This Row],['[Performance']]]+1)</f>
        <v/>
      </c>
      <c r="H80" s="32"/>
      <c r="I80" s="35"/>
      <c r="J80" s="5" t="str">
        <f>IF(NASA[[#This Row],['[Mental Demand']]]="","",(NASA[[#This Row],['[Mental Demand']]])*5)</f>
        <v/>
      </c>
      <c r="K80" s="1" t="str">
        <f>IF(NASA[[#This Row],['[Physical Demand']]]="","",(NASA[[#This Row],['[Physical Demand']]])*5)</f>
        <v/>
      </c>
      <c r="L80" s="1" t="str">
        <f>IF(NASA[[#This Row],['[Temporal Demand']]]="","",(NASA[[#This Row],['[Temporal Demand']]])*5)</f>
        <v/>
      </c>
      <c r="M80" s="1" t="str">
        <f>IF(NASA[[#This Row],[Performance*]]="","",(NASA[[#This Row],[Performance*]])*5)</f>
        <v/>
      </c>
      <c r="N80" s="1" t="str">
        <f>IF(NASA[[#This Row],['[Effort']]]="","",(NASA[[#This Row],['[Effort']]])*5)</f>
        <v/>
      </c>
      <c r="O80" s="1" t="str">
        <f>IF(NASA[[#This Row],['[Frustration']]]="","",(NASA[[#This Row],['[Frustration']]])*5)</f>
        <v/>
      </c>
      <c r="P80" s="5" t="str">
        <f>IF(NASA[[#This Row],[ID]]="","",SUM(AD80,AJ80,AQ80,AV80,BC80))</f>
        <v/>
      </c>
      <c r="Q80" s="1" t="str">
        <f>IF(NASA[[#This Row],[ID]]="","",SUM(AE80,AM80,AT80,BA80,BD80))</f>
        <v/>
      </c>
      <c r="R80" s="1" t="str">
        <f>IF(NASA[[#This Row],[ID]]="","",SUM(AF80,AK80,AR80,AX80,BF80))</f>
        <v/>
      </c>
      <c r="S80" s="1" t="str">
        <f>IF(NASA[[#This Row],[ID]]="","",SUM(AG80,AN80,AU80,AW80,BE80))</f>
        <v/>
      </c>
      <c r="T80" s="1" t="str">
        <f>IF(NASA[[#This Row],[ID]]="","",SUM(AH80,AL80,AP80,AY80,BG80))</f>
        <v/>
      </c>
      <c r="U80" s="1" t="str">
        <f>IF(NASA[[#This Row],[ID]]="","",SUM(AI80,AO80,AS80,AZ80,BB80))</f>
        <v/>
      </c>
      <c r="V80" s="5" t="str">
        <f>IF(NASA[[#This Row],[ID]]="","",SUM(P80:U80))</f>
        <v/>
      </c>
      <c r="AB80" t="str">
        <f>IF(A80="","",NASA[[#This Row],[ID]])</f>
        <v/>
      </c>
      <c r="AC80" t="str">
        <f>IF(B80="","",NASA[[#This Row],[Feature ID]])</f>
        <v/>
      </c>
      <c r="AD80" t="str">
        <f>IF(NASA[[#This Row],[ID]]="","",IF(J80&gt;K80,1,0))</f>
        <v/>
      </c>
      <c r="AE80" t="str">
        <f>IF(NASA[[#This Row],[ID]]="","",IF(J80&gt;K80,0,1))</f>
        <v/>
      </c>
      <c r="AF80" t="str">
        <f>IF(NASA[[#This Row],[ID]]="","",IF(L80&gt;M80,1,0))</f>
        <v/>
      </c>
      <c r="AG80" t="str">
        <f>IF(NASA[[#This Row],[ID]]="","",IF(L80&gt;M80,0,1))</f>
        <v/>
      </c>
      <c r="AH80" t="str">
        <f>IF(NASA[[#This Row],[ID]]="","",IF(N80&gt;O80,1,0))</f>
        <v/>
      </c>
      <c r="AI80" t="str">
        <f>IF(NASA[[#This Row],[ID]]="","",IF(N80&gt;O80,0,1))</f>
        <v/>
      </c>
      <c r="AJ80" t="str">
        <f>IF(NASA[[#This Row],[ID]]="","",IF(J80&gt;L80,1,0))</f>
        <v/>
      </c>
      <c r="AK80" t="str">
        <f>IF(NASA[[#This Row],[ID]]="","",IF(J80&gt;L80,0,1))</f>
        <v/>
      </c>
      <c r="AL80" t="str">
        <f>IF(NASA[[#This Row],[ID]]="","",IF(N80&gt;K80,1,0))</f>
        <v/>
      </c>
      <c r="AM80" t="str">
        <f>IF(NASA[[#This Row],[ID]]="","",IF(N80&gt;K80,0,1))</f>
        <v/>
      </c>
      <c r="AN80" t="str">
        <f>IF(NASA[[#This Row],[ID]]="","",IF(M80&gt;O80,1,0))</f>
        <v/>
      </c>
      <c r="AO80" t="str">
        <f>IF(NASA[[#This Row],[ID]]="","",IF(M80&gt;O80,0,1))</f>
        <v/>
      </c>
      <c r="AP80" t="str">
        <f>IF(NASA[[#This Row],[ID]]="","",IF(N80&gt;J80,1,0))</f>
        <v/>
      </c>
      <c r="AQ80" t="str">
        <f>IF(NASA[[#This Row],[ID]]="","",IF(N80&gt;J80,0,1))</f>
        <v/>
      </c>
      <c r="AR80" t="str">
        <f>IF(NASA[[#This Row],[ID]]="","",IF(L80&gt;O80,1,0))</f>
        <v/>
      </c>
      <c r="AS80" t="str">
        <f>IF(NASA[[#This Row],[ID]]="","",IF(L80&gt;O80,0,1))</f>
        <v/>
      </c>
      <c r="AT80" t="str">
        <f>IF(NASA[[#This Row],[ID]]="","",IF(K80&gt;M80,1,0))</f>
        <v/>
      </c>
      <c r="AU80" t="str">
        <f>IF(NASA[[#This Row],[ID]]="","",IF(K80&gt;M80,0,1))</f>
        <v/>
      </c>
      <c r="AV80" t="str">
        <f>IF(NASA[[#This Row],[ID]]="","",IF(J80&gt;M80,1,0))</f>
        <v/>
      </c>
      <c r="AW80" t="str">
        <f>IF(NASA[[#This Row],[ID]]="","",IF(J80&gt;M80,0,1))</f>
        <v/>
      </c>
      <c r="AX80" t="str">
        <f>IF(NASA[[#This Row],[ID]]="","",IF(L80&gt;N80,1,0))</f>
        <v/>
      </c>
      <c r="AY80" t="str">
        <f>IF(NASA[[#This Row],[ID]]="","",IF(L80&gt;N80,0,1))</f>
        <v/>
      </c>
      <c r="AZ80" t="str">
        <f>IF(NASA[[#This Row],[ID]]="","",IF(O80&gt;K80,1,0))</f>
        <v/>
      </c>
      <c r="BA80" t="str">
        <f>IF(NASA[[#This Row],[ID]]="","",IF(O80&gt;K80,0,1))</f>
        <v/>
      </c>
      <c r="BB80" t="str">
        <f>IF(NASA[[#This Row],[ID]]="","",IF(O80&gt;J80,1,0))</f>
        <v/>
      </c>
      <c r="BC80" t="str">
        <f>IF(NASA[[#This Row],[ID]]="","",IF(O80&gt;J80,0,1))</f>
        <v/>
      </c>
      <c r="BD80" t="str">
        <f>IF(NASA[[#This Row],[ID]]="","",IF(K80&gt;M80,1,0))</f>
        <v/>
      </c>
      <c r="BE80" t="str">
        <f>IF(NASA[[#This Row],[ID]]="","",IF(K80&gt;M80,0,1))</f>
        <v/>
      </c>
      <c r="BF80" t="str">
        <f>IF(NASA[[#This Row],[ID]]="","",IF(L80&gt;N80,1,0))</f>
        <v/>
      </c>
      <c r="BG80" t="str">
        <f>IF(NASA[[#This Row],[ID]]="","",IF(L80&gt;N80,0,1))</f>
        <v/>
      </c>
    </row>
    <row r="81" spans="1:59" x14ac:dyDescent="0.25">
      <c r="A81" s="31"/>
      <c r="B81" s="32"/>
      <c r="C81" s="32"/>
      <c r="D81" s="32"/>
      <c r="E81" s="32"/>
      <c r="F81" s="32"/>
      <c r="G81" s="34" t="str">
        <f>IF(NASA[[#This Row],['[Performance']]]="","",20-NASA[[#This Row],['[Performance']]]+1)</f>
        <v/>
      </c>
      <c r="H81" s="32"/>
      <c r="I81" s="35"/>
      <c r="J81" s="5" t="str">
        <f>IF(NASA[[#This Row],['[Mental Demand']]]="","",(NASA[[#This Row],['[Mental Demand']]])*5)</f>
        <v/>
      </c>
      <c r="K81" s="1" t="str">
        <f>IF(NASA[[#This Row],['[Physical Demand']]]="","",(NASA[[#This Row],['[Physical Demand']]])*5)</f>
        <v/>
      </c>
      <c r="L81" s="1" t="str">
        <f>IF(NASA[[#This Row],['[Temporal Demand']]]="","",(NASA[[#This Row],['[Temporal Demand']]])*5)</f>
        <v/>
      </c>
      <c r="M81" s="1" t="str">
        <f>IF(NASA[[#This Row],[Performance*]]="","",(NASA[[#This Row],[Performance*]])*5)</f>
        <v/>
      </c>
      <c r="N81" s="1" t="str">
        <f>IF(NASA[[#This Row],['[Effort']]]="","",(NASA[[#This Row],['[Effort']]])*5)</f>
        <v/>
      </c>
      <c r="O81" s="1" t="str">
        <f>IF(NASA[[#This Row],['[Frustration']]]="","",(NASA[[#This Row],['[Frustration']]])*5)</f>
        <v/>
      </c>
      <c r="P81" s="5" t="str">
        <f>IF(NASA[[#This Row],[ID]]="","",SUM(AD81,AJ81,AQ81,AV81,BC81))</f>
        <v/>
      </c>
      <c r="Q81" s="1" t="str">
        <f>IF(NASA[[#This Row],[ID]]="","",SUM(AE81,AM81,AT81,BA81,BD81))</f>
        <v/>
      </c>
      <c r="R81" s="1" t="str">
        <f>IF(NASA[[#This Row],[ID]]="","",SUM(AF81,AK81,AR81,AX81,BF81))</f>
        <v/>
      </c>
      <c r="S81" s="1" t="str">
        <f>IF(NASA[[#This Row],[ID]]="","",SUM(AG81,AN81,AU81,AW81,BE81))</f>
        <v/>
      </c>
      <c r="T81" s="1" t="str">
        <f>IF(NASA[[#This Row],[ID]]="","",SUM(AH81,AL81,AP81,AY81,BG81))</f>
        <v/>
      </c>
      <c r="U81" s="1" t="str">
        <f>IF(NASA[[#This Row],[ID]]="","",SUM(AI81,AO81,AS81,AZ81,BB81))</f>
        <v/>
      </c>
      <c r="V81" s="5" t="str">
        <f>IF(NASA[[#This Row],[ID]]="","",SUM(P81:U81))</f>
        <v/>
      </c>
      <c r="AB81" t="str">
        <f>IF(A81="","",NASA[[#This Row],[ID]])</f>
        <v/>
      </c>
      <c r="AC81" t="str">
        <f>IF(B81="","",NASA[[#This Row],[Feature ID]])</f>
        <v/>
      </c>
      <c r="AD81" t="str">
        <f>IF(NASA[[#This Row],[ID]]="","",IF(J81&gt;K81,1,0))</f>
        <v/>
      </c>
      <c r="AE81" t="str">
        <f>IF(NASA[[#This Row],[ID]]="","",IF(J81&gt;K81,0,1))</f>
        <v/>
      </c>
      <c r="AF81" t="str">
        <f>IF(NASA[[#This Row],[ID]]="","",IF(L81&gt;M81,1,0))</f>
        <v/>
      </c>
      <c r="AG81" t="str">
        <f>IF(NASA[[#This Row],[ID]]="","",IF(L81&gt;M81,0,1))</f>
        <v/>
      </c>
      <c r="AH81" t="str">
        <f>IF(NASA[[#This Row],[ID]]="","",IF(N81&gt;O81,1,0))</f>
        <v/>
      </c>
      <c r="AI81" t="str">
        <f>IF(NASA[[#This Row],[ID]]="","",IF(N81&gt;O81,0,1))</f>
        <v/>
      </c>
      <c r="AJ81" t="str">
        <f>IF(NASA[[#This Row],[ID]]="","",IF(J81&gt;L81,1,0))</f>
        <v/>
      </c>
      <c r="AK81" t="str">
        <f>IF(NASA[[#This Row],[ID]]="","",IF(J81&gt;L81,0,1))</f>
        <v/>
      </c>
      <c r="AL81" t="str">
        <f>IF(NASA[[#This Row],[ID]]="","",IF(N81&gt;K81,1,0))</f>
        <v/>
      </c>
      <c r="AM81" t="str">
        <f>IF(NASA[[#This Row],[ID]]="","",IF(N81&gt;K81,0,1))</f>
        <v/>
      </c>
      <c r="AN81" t="str">
        <f>IF(NASA[[#This Row],[ID]]="","",IF(M81&gt;O81,1,0))</f>
        <v/>
      </c>
      <c r="AO81" t="str">
        <f>IF(NASA[[#This Row],[ID]]="","",IF(M81&gt;O81,0,1))</f>
        <v/>
      </c>
      <c r="AP81" t="str">
        <f>IF(NASA[[#This Row],[ID]]="","",IF(N81&gt;J81,1,0))</f>
        <v/>
      </c>
      <c r="AQ81" t="str">
        <f>IF(NASA[[#This Row],[ID]]="","",IF(N81&gt;J81,0,1))</f>
        <v/>
      </c>
      <c r="AR81" t="str">
        <f>IF(NASA[[#This Row],[ID]]="","",IF(L81&gt;O81,1,0))</f>
        <v/>
      </c>
      <c r="AS81" t="str">
        <f>IF(NASA[[#This Row],[ID]]="","",IF(L81&gt;O81,0,1))</f>
        <v/>
      </c>
      <c r="AT81" t="str">
        <f>IF(NASA[[#This Row],[ID]]="","",IF(K81&gt;M81,1,0))</f>
        <v/>
      </c>
      <c r="AU81" t="str">
        <f>IF(NASA[[#This Row],[ID]]="","",IF(K81&gt;M81,0,1))</f>
        <v/>
      </c>
      <c r="AV81" t="str">
        <f>IF(NASA[[#This Row],[ID]]="","",IF(J81&gt;M81,1,0))</f>
        <v/>
      </c>
      <c r="AW81" t="str">
        <f>IF(NASA[[#This Row],[ID]]="","",IF(J81&gt;M81,0,1))</f>
        <v/>
      </c>
      <c r="AX81" t="str">
        <f>IF(NASA[[#This Row],[ID]]="","",IF(L81&gt;N81,1,0))</f>
        <v/>
      </c>
      <c r="AY81" t="str">
        <f>IF(NASA[[#This Row],[ID]]="","",IF(L81&gt;N81,0,1))</f>
        <v/>
      </c>
      <c r="AZ81" t="str">
        <f>IF(NASA[[#This Row],[ID]]="","",IF(O81&gt;K81,1,0))</f>
        <v/>
      </c>
      <c r="BA81" t="str">
        <f>IF(NASA[[#This Row],[ID]]="","",IF(O81&gt;K81,0,1))</f>
        <v/>
      </c>
      <c r="BB81" t="str">
        <f>IF(NASA[[#This Row],[ID]]="","",IF(O81&gt;J81,1,0))</f>
        <v/>
      </c>
      <c r="BC81" t="str">
        <f>IF(NASA[[#This Row],[ID]]="","",IF(O81&gt;J81,0,1))</f>
        <v/>
      </c>
      <c r="BD81" t="str">
        <f>IF(NASA[[#This Row],[ID]]="","",IF(K81&gt;M81,1,0))</f>
        <v/>
      </c>
      <c r="BE81" t="str">
        <f>IF(NASA[[#This Row],[ID]]="","",IF(K81&gt;M81,0,1))</f>
        <v/>
      </c>
      <c r="BF81" t="str">
        <f>IF(NASA[[#This Row],[ID]]="","",IF(L81&gt;N81,1,0))</f>
        <v/>
      </c>
      <c r="BG81" t="str">
        <f>IF(NASA[[#This Row],[ID]]="","",IF(L81&gt;N81,0,1))</f>
        <v/>
      </c>
    </row>
    <row r="82" spans="1:59" x14ac:dyDescent="0.25">
      <c r="A82" s="31"/>
      <c r="B82" s="32"/>
      <c r="C82" s="32"/>
      <c r="D82" s="32"/>
      <c r="E82" s="32"/>
      <c r="F82" s="32"/>
      <c r="G82" s="34" t="str">
        <f>IF(NASA[[#This Row],['[Performance']]]="","",20-NASA[[#This Row],['[Performance']]]+1)</f>
        <v/>
      </c>
      <c r="H82" s="32"/>
      <c r="I82" s="35"/>
      <c r="J82" s="5" t="str">
        <f>IF(NASA[[#This Row],['[Mental Demand']]]="","",(NASA[[#This Row],['[Mental Demand']]])*5)</f>
        <v/>
      </c>
      <c r="K82" s="1" t="str">
        <f>IF(NASA[[#This Row],['[Physical Demand']]]="","",(NASA[[#This Row],['[Physical Demand']]])*5)</f>
        <v/>
      </c>
      <c r="L82" s="1" t="str">
        <f>IF(NASA[[#This Row],['[Temporal Demand']]]="","",(NASA[[#This Row],['[Temporal Demand']]])*5)</f>
        <v/>
      </c>
      <c r="M82" s="1" t="str">
        <f>IF(NASA[[#This Row],[Performance*]]="","",(NASA[[#This Row],[Performance*]])*5)</f>
        <v/>
      </c>
      <c r="N82" s="1" t="str">
        <f>IF(NASA[[#This Row],['[Effort']]]="","",(NASA[[#This Row],['[Effort']]])*5)</f>
        <v/>
      </c>
      <c r="O82" s="1" t="str">
        <f>IF(NASA[[#This Row],['[Frustration']]]="","",(NASA[[#This Row],['[Frustration']]])*5)</f>
        <v/>
      </c>
      <c r="P82" s="5" t="str">
        <f>IF(NASA[[#This Row],[ID]]="","",SUM(AD82,AJ82,AQ82,AV82,BC82))</f>
        <v/>
      </c>
      <c r="Q82" s="1" t="str">
        <f>IF(NASA[[#This Row],[ID]]="","",SUM(AE82,AM82,AT82,BA82,BD82))</f>
        <v/>
      </c>
      <c r="R82" s="1" t="str">
        <f>IF(NASA[[#This Row],[ID]]="","",SUM(AF82,AK82,AR82,AX82,BF82))</f>
        <v/>
      </c>
      <c r="S82" s="1" t="str">
        <f>IF(NASA[[#This Row],[ID]]="","",SUM(AG82,AN82,AU82,AW82,BE82))</f>
        <v/>
      </c>
      <c r="T82" s="1" t="str">
        <f>IF(NASA[[#This Row],[ID]]="","",SUM(AH82,AL82,AP82,AY82,BG82))</f>
        <v/>
      </c>
      <c r="U82" s="1" t="str">
        <f>IF(NASA[[#This Row],[ID]]="","",SUM(AI82,AO82,AS82,AZ82,BB82))</f>
        <v/>
      </c>
      <c r="V82" s="5" t="str">
        <f>IF(NASA[[#This Row],[ID]]="","",SUM(P82:U82))</f>
        <v/>
      </c>
      <c r="AB82" t="str">
        <f>IF(A82="","",NASA[[#This Row],[ID]])</f>
        <v/>
      </c>
      <c r="AC82" t="str">
        <f>IF(B82="","",NASA[[#This Row],[Feature ID]])</f>
        <v/>
      </c>
      <c r="AD82" t="str">
        <f>IF(NASA[[#This Row],[ID]]="","",IF(J82&gt;K82,1,0))</f>
        <v/>
      </c>
      <c r="AE82" t="str">
        <f>IF(NASA[[#This Row],[ID]]="","",IF(J82&gt;K82,0,1))</f>
        <v/>
      </c>
      <c r="AF82" t="str">
        <f>IF(NASA[[#This Row],[ID]]="","",IF(L82&gt;M82,1,0))</f>
        <v/>
      </c>
      <c r="AG82" t="str">
        <f>IF(NASA[[#This Row],[ID]]="","",IF(L82&gt;M82,0,1))</f>
        <v/>
      </c>
      <c r="AH82" t="str">
        <f>IF(NASA[[#This Row],[ID]]="","",IF(N82&gt;O82,1,0))</f>
        <v/>
      </c>
      <c r="AI82" t="str">
        <f>IF(NASA[[#This Row],[ID]]="","",IF(N82&gt;O82,0,1))</f>
        <v/>
      </c>
      <c r="AJ82" t="str">
        <f>IF(NASA[[#This Row],[ID]]="","",IF(J82&gt;L82,1,0))</f>
        <v/>
      </c>
      <c r="AK82" t="str">
        <f>IF(NASA[[#This Row],[ID]]="","",IF(J82&gt;L82,0,1))</f>
        <v/>
      </c>
      <c r="AL82" t="str">
        <f>IF(NASA[[#This Row],[ID]]="","",IF(N82&gt;K82,1,0))</f>
        <v/>
      </c>
      <c r="AM82" t="str">
        <f>IF(NASA[[#This Row],[ID]]="","",IF(N82&gt;K82,0,1))</f>
        <v/>
      </c>
      <c r="AN82" t="str">
        <f>IF(NASA[[#This Row],[ID]]="","",IF(M82&gt;O82,1,0))</f>
        <v/>
      </c>
      <c r="AO82" t="str">
        <f>IF(NASA[[#This Row],[ID]]="","",IF(M82&gt;O82,0,1))</f>
        <v/>
      </c>
      <c r="AP82" t="str">
        <f>IF(NASA[[#This Row],[ID]]="","",IF(N82&gt;J82,1,0))</f>
        <v/>
      </c>
      <c r="AQ82" t="str">
        <f>IF(NASA[[#This Row],[ID]]="","",IF(N82&gt;J82,0,1))</f>
        <v/>
      </c>
      <c r="AR82" t="str">
        <f>IF(NASA[[#This Row],[ID]]="","",IF(L82&gt;O82,1,0))</f>
        <v/>
      </c>
      <c r="AS82" t="str">
        <f>IF(NASA[[#This Row],[ID]]="","",IF(L82&gt;O82,0,1))</f>
        <v/>
      </c>
      <c r="AT82" t="str">
        <f>IF(NASA[[#This Row],[ID]]="","",IF(K82&gt;M82,1,0))</f>
        <v/>
      </c>
      <c r="AU82" t="str">
        <f>IF(NASA[[#This Row],[ID]]="","",IF(K82&gt;M82,0,1))</f>
        <v/>
      </c>
      <c r="AV82" t="str">
        <f>IF(NASA[[#This Row],[ID]]="","",IF(J82&gt;M82,1,0))</f>
        <v/>
      </c>
      <c r="AW82" t="str">
        <f>IF(NASA[[#This Row],[ID]]="","",IF(J82&gt;M82,0,1))</f>
        <v/>
      </c>
      <c r="AX82" t="str">
        <f>IF(NASA[[#This Row],[ID]]="","",IF(L82&gt;N82,1,0))</f>
        <v/>
      </c>
      <c r="AY82" t="str">
        <f>IF(NASA[[#This Row],[ID]]="","",IF(L82&gt;N82,0,1))</f>
        <v/>
      </c>
      <c r="AZ82" t="str">
        <f>IF(NASA[[#This Row],[ID]]="","",IF(O82&gt;K82,1,0))</f>
        <v/>
      </c>
      <c r="BA82" t="str">
        <f>IF(NASA[[#This Row],[ID]]="","",IF(O82&gt;K82,0,1))</f>
        <v/>
      </c>
      <c r="BB82" t="str">
        <f>IF(NASA[[#This Row],[ID]]="","",IF(O82&gt;J82,1,0))</f>
        <v/>
      </c>
      <c r="BC82" t="str">
        <f>IF(NASA[[#This Row],[ID]]="","",IF(O82&gt;J82,0,1))</f>
        <v/>
      </c>
      <c r="BD82" t="str">
        <f>IF(NASA[[#This Row],[ID]]="","",IF(K82&gt;M82,1,0))</f>
        <v/>
      </c>
      <c r="BE82" t="str">
        <f>IF(NASA[[#This Row],[ID]]="","",IF(K82&gt;M82,0,1))</f>
        <v/>
      </c>
      <c r="BF82" t="str">
        <f>IF(NASA[[#This Row],[ID]]="","",IF(L82&gt;N82,1,0))</f>
        <v/>
      </c>
      <c r="BG82" t="str">
        <f>IF(NASA[[#This Row],[ID]]="","",IF(L82&gt;N82,0,1))</f>
        <v/>
      </c>
    </row>
    <row r="83" spans="1:59" x14ac:dyDescent="0.25">
      <c r="A83" s="31"/>
      <c r="B83" s="32"/>
      <c r="C83" s="32"/>
      <c r="D83" s="32"/>
      <c r="E83" s="32"/>
      <c r="F83" s="32"/>
      <c r="G83" s="34" t="str">
        <f>IF(NASA[[#This Row],['[Performance']]]="","",20-NASA[[#This Row],['[Performance']]]+1)</f>
        <v/>
      </c>
      <c r="H83" s="32"/>
      <c r="I83" s="35"/>
      <c r="J83" s="5" t="str">
        <f>IF(NASA[[#This Row],['[Mental Demand']]]="","",(NASA[[#This Row],['[Mental Demand']]])*5)</f>
        <v/>
      </c>
      <c r="K83" s="1" t="str">
        <f>IF(NASA[[#This Row],['[Physical Demand']]]="","",(NASA[[#This Row],['[Physical Demand']]])*5)</f>
        <v/>
      </c>
      <c r="L83" s="1" t="str">
        <f>IF(NASA[[#This Row],['[Temporal Demand']]]="","",(NASA[[#This Row],['[Temporal Demand']]])*5)</f>
        <v/>
      </c>
      <c r="M83" s="1" t="str">
        <f>IF(NASA[[#This Row],[Performance*]]="","",(NASA[[#This Row],[Performance*]])*5)</f>
        <v/>
      </c>
      <c r="N83" s="1" t="str">
        <f>IF(NASA[[#This Row],['[Effort']]]="","",(NASA[[#This Row],['[Effort']]])*5)</f>
        <v/>
      </c>
      <c r="O83" s="1" t="str">
        <f>IF(NASA[[#This Row],['[Frustration']]]="","",(NASA[[#This Row],['[Frustration']]])*5)</f>
        <v/>
      </c>
      <c r="P83" s="5" t="str">
        <f>IF(NASA[[#This Row],[ID]]="","",SUM(AD83,AJ83,AQ83,AV83,BC83))</f>
        <v/>
      </c>
      <c r="Q83" s="1" t="str">
        <f>IF(NASA[[#This Row],[ID]]="","",SUM(AE83,AM83,AT83,BA83,BD83))</f>
        <v/>
      </c>
      <c r="R83" s="1" t="str">
        <f>IF(NASA[[#This Row],[ID]]="","",SUM(AF83,AK83,AR83,AX83,BF83))</f>
        <v/>
      </c>
      <c r="S83" s="1" t="str">
        <f>IF(NASA[[#This Row],[ID]]="","",SUM(AG83,AN83,AU83,AW83,BE83))</f>
        <v/>
      </c>
      <c r="T83" s="1" t="str">
        <f>IF(NASA[[#This Row],[ID]]="","",SUM(AH83,AL83,AP83,AY83,BG83))</f>
        <v/>
      </c>
      <c r="U83" s="1" t="str">
        <f>IF(NASA[[#This Row],[ID]]="","",SUM(AI83,AO83,AS83,AZ83,BB83))</f>
        <v/>
      </c>
      <c r="V83" s="5" t="str">
        <f>IF(NASA[[#This Row],[ID]]="","",SUM(P83:U83))</f>
        <v/>
      </c>
      <c r="AB83" t="str">
        <f>IF(A83="","",NASA[[#This Row],[ID]])</f>
        <v/>
      </c>
      <c r="AC83" t="str">
        <f>IF(B83="","",NASA[[#This Row],[Feature ID]])</f>
        <v/>
      </c>
      <c r="AD83" t="str">
        <f>IF(NASA[[#This Row],[ID]]="","",IF(J83&gt;K83,1,0))</f>
        <v/>
      </c>
      <c r="AE83" t="str">
        <f>IF(NASA[[#This Row],[ID]]="","",IF(J83&gt;K83,0,1))</f>
        <v/>
      </c>
      <c r="AF83" t="str">
        <f>IF(NASA[[#This Row],[ID]]="","",IF(L83&gt;M83,1,0))</f>
        <v/>
      </c>
      <c r="AG83" t="str">
        <f>IF(NASA[[#This Row],[ID]]="","",IF(L83&gt;M83,0,1))</f>
        <v/>
      </c>
      <c r="AH83" t="str">
        <f>IF(NASA[[#This Row],[ID]]="","",IF(N83&gt;O83,1,0))</f>
        <v/>
      </c>
      <c r="AI83" t="str">
        <f>IF(NASA[[#This Row],[ID]]="","",IF(N83&gt;O83,0,1))</f>
        <v/>
      </c>
      <c r="AJ83" t="str">
        <f>IF(NASA[[#This Row],[ID]]="","",IF(J83&gt;L83,1,0))</f>
        <v/>
      </c>
      <c r="AK83" t="str">
        <f>IF(NASA[[#This Row],[ID]]="","",IF(J83&gt;L83,0,1))</f>
        <v/>
      </c>
      <c r="AL83" t="str">
        <f>IF(NASA[[#This Row],[ID]]="","",IF(N83&gt;K83,1,0))</f>
        <v/>
      </c>
      <c r="AM83" t="str">
        <f>IF(NASA[[#This Row],[ID]]="","",IF(N83&gt;K83,0,1))</f>
        <v/>
      </c>
      <c r="AN83" t="str">
        <f>IF(NASA[[#This Row],[ID]]="","",IF(M83&gt;O83,1,0))</f>
        <v/>
      </c>
      <c r="AO83" t="str">
        <f>IF(NASA[[#This Row],[ID]]="","",IF(M83&gt;O83,0,1))</f>
        <v/>
      </c>
      <c r="AP83" t="str">
        <f>IF(NASA[[#This Row],[ID]]="","",IF(N83&gt;J83,1,0))</f>
        <v/>
      </c>
      <c r="AQ83" t="str">
        <f>IF(NASA[[#This Row],[ID]]="","",IF(N83&gt;J83,0,1))</f>
        <v/>
      </c>
      <c r="AR83" t="str">
        <f>IF(NASA[[#This Row],[ID]]="","",IF(L83&gt;O83,1,0))</f>
        <v/>
      </c>
      <c r="AS83" t="str">
        <f>IF(NASA[[#This Row],[ID]]="","",IF(L83&gt;O83,0,1))</f>
        <v/>
      </c>
      <c r="AT83" t="str">
        <f>IF(NASA[[#This Row],[ID]]="","",IF(K83&gt;M83,1,0))</f>
        <v/>
      </c>
      <c r="AU83" t="str">
        <f>IF(NASA[[#This Row],[ID]]="","",IF(K83&gt;M83,0,1))</f>
        <v/>
      </c>
      <c r="AV83" t="str">
        <f>IF(NASA[[#This Row],[ID]]="","",IF(J83&gt;M83,1,0))</f>
        <v/>
      </c>
      <c r="AW83" t="str">
        <f>IF(NASA[[#This Row],[ID]]="","",IF(J83&gt;M83,0,1))</f>
        <v/>
      </c>
      <c r="AX83" t="str">
        <f>IF(NASA[[#This Row],[ID]]="","",IF(L83&gt;N83,1,0))</f>
        <v/>
      </c>
      <c r="AY83" t="str">
        <f>IF(NASA[[#This Row],[ID]]="","",IF(L83&gt;N83,0,1))</f>
        <v/>
      </c>
      <c r="AZ83" t="str">
        <f>IF(NASA[[#This Row],[ID]]="","",IF(O83&gt;K83,1,0))</f>
        <v/>
      </c>
      <c r="BA83" t="str">
        <f>IF(NASA[[#This Row],[ID]]="","",IF(O83&gt;K83,0,1))</f>
        <v/>
      </c>
      <c r="BB83" t="str">
        <f>IF(NASA[[#This Row],[ID]]="","",IF(O83&gt;J83,1,0))</f>
        <v/>
      </c>
      <c r="BC83" t="str">
        <f>IF(NASA[[#This Row],[ID]]="","",IF(O83&gt;J83,0,1))</f>
        <v/>
      </c>
      <c r="BD83" t="str">
        <f>IF(NASA[[#This Row],[ID]]="","",IF(K83&gt;M83,1,0))</f>
        <v/>
      </c>
      <c r="BE83" t="str">
        <f>IF(NASA[[#This Row],[ID]]="","",IF(K83&gt;M83,0,1))</f>
        <v/>
      </c>
      <c r="BF83" t="str">
        <f>IF(NASA[[#This Row],[ID]]="","",IF(L83&gt;N83,1,0))</f>
        <v/>
      </c>
      <c r="BG83" t="str">
        <f>IF(NASA[[#This Row],[ID]]="","",IF(L83&gt;N83,0,1))</f>
        <v/>
      </c>
    </row>
    <row r="84" spans="1:59" x14ac:dyDescent="0.25">
      <c r="A84" s="31"/>
      <c r="B84" s="32"/>
      <c r="C84" s="32"/>
      <c r="D84" s="32"/>
      <c r="E84" s="32"/>
      <c r="F84" s="32"/>
      <c r="G84" s="34" t="str">
        <f>IF(NASA[[#This Row],['[Performance']]]="","",20-NASA[[#This Row],['[Performance']]]+1)</f>
        <v/>
      </c>
      <c r="H84" s="32"/>
      <c r="I84" s="35"/>
      <c r="J84" s="5" t="str">
        <f>IF(NASA[[#This Row],['[Mental Demand']]]="","",(NASA[[#This Row],['[Mental Demand']]])*5)</f>
        <v/>
      </c>
      <c r="K84" s="1" t="str">
        <f>IF(NASA[[#This Row],['[Physical Demand']]]="","",(NASA[[#This Row],['[Physical Demand']]])*5)</f>
        <v/>
      </c>
      <c r="L84" s="1" t="str">
        <f>IF(NASA[[#This Row],['[Temporal Demand']]]="","",(NASA[[#This Row],['[Temporal Demand']]])*5)</f>
        <v/>
      </c>
      <c r="M84" s="1" t="str">
        <f>IF(NASA[[#This Row],[Performance*]]="","",(NASA[[#This Row],[Performance*]])*5)</f>
        <v/>
      </c>
      <c r="N84" s="1" t="str">
        <f>IF(NASA[[#This Row],['[Effort']]]="","",(NASA[[#This Row],['[Effort']]])*5)</f>
        <v/>
      </c>
      <c r="O84" s="1" t="str">
        <f>IF(NASA[[#This Row],['[Frustration']]]="","",(NASA[[#This Row],['[Frustration']]])*5)</f>
        <v/>
      </c>
      <c r="P84" s="5" t="str">
        <f>IF(NASA[[#This Row],[ID]]="","",SUM(AD84,AJ84,AQ84,AV84,BC84))</f>
        <v/>
      </c>
      <c r="Q84" s="1" t="str">
        <f>IF(NASA[[#This Row],[ID]]="","",SUM(AE84,AM84,AT84,BA84,BD84))</f>
        <v/>
      </c>
      <c r="R84" s="1" t="str">
        <f>IF(NASA[[#This Row],[ID]]="","",SUM(AF84,AK84,AR84,AX84,BF84))</f>
        <v/>
      </c>
      <c r="S84" s="1" t="str">
        <f>IF(NASA[[#This Row],[ID]]="","",SUM(AG84,AN84,AU84,AW84,BE84))</f>
        <v/>
      </c>
      <c r="T84" s="1" t="str">
        <f>IF(NASA[[#This Row],[ID]]="","",SUM(AH84,AL84,AP84,AY84,BG84))</f>
        <v/>
      </c>
      <c r="U84" s="1" t="str">
        <f>IF(NASA[[#This Row],[ID]]="","",SUM(AI84,AO84,AS84,AZ84,BB84))</f>
        <v/>
      </c>
      <c r="V84" s="5" t="str">
        <f>IF(NASA[[#This Row],[ID]]="","",SUM(P84:U84))</f>
        <v/>
      </c>
      <c r="AB84" t="str">
        <f>IF(A84="","",NASA[[#This Row],[ID]])</f>
        <v/>
      </c>
      <c r="AC84" t="str">
        <f>IF(B84="","",NASA[[#This Row],[Feature ID]])</f>
        <v/>
      </c>
      <c r="AD84" t="str">
        <f>IF(NASA[[#This Row],[ID]]="","",IF(J84&gt;K84,1,0))</f>
        <v/>
      </c>
      <c r="AE84" t="str">
        <f>IF(NASA[[#This Row],[ID]]="","",IF(J84&gt;K84,0,1))</f>
        <v/>
      </c>
      <c r="AF84" t="str">
        <f>IF(NASA[[#This Row],[ID]]="","",IF(L84&gt;M84,1,0))</f>
        <v/>
      </c>
      <c r="AG84" t="str">
        <f>IF(NASA[[#This Row],[ID]]="","",IF(L84&gt;M84,0,1))</f>
        <v/>
      </c>
      <c r="AH84" t="str">
        <f>IF(NASA[[#This Row],[ID]]="","",IF(N84&gt;O84,1,0))</f>
        <v/>
      </c>
      <c r="AI84" t="str">
        <f>IF(NASA[[#This Row],[ID]]="","",IF(N84&gt;O84,0,1))</f>
        <v/>
      </c>
      <c r="AJ84" t="str">
        <f>IF(NASA[[#This Row],[ID]]="","",IF(J84&gt;L84,1,0))</f>
        <v/>
      </c>
      <c r="AK84" t="str">
        <f>IF(NASA[[#This Row],[ID]]="","",IF(J84&gt;L84,0,1))</f>
        <v/>
      </c>
      <c r="AL84" t="str">
        <f>IF(NASA[[#This Row],[ID]]="","",IF(N84&gt;K84,1,0))</f>
        <v/>
      </c>
      <c r="AM84" t="str">
        <f>IF(NASA[[#This Row],[ID]]="","",IF(N84&gt;K84,0,1))</f>
        <v/>
      </c>
      <c r="AN84" t="str">
        <f>IF(NASA[[#This Row],[ID]]="","",IF(M84&gt;O84,1,0))</f>
        <v/>
      </c>
      <c r="AO84" t="str">
        <f>IF(NASA[[#This Row],[ID]]="","",IF(M84&gt;O84,0,1))</f>
        <v/>
      </c>
      <c r="AP84" t="str">
        <f>IF(NASA[[#This Row],[ID]]="","",IF(N84&gt;J84,1,0))</f>
        <v/>
      </c>
      <c r="AQ84" t="str">
        <f>IF(NASA[[#This Row],[ID]]="","",IF(N84&gt;J84,0,1))</f>
        <v/>
      </c>
      <c r="AR84" t="str">
        <f>IF(NASA[[#This Row],[ID]]="","",IF(L84&gt;O84,1,0))</f>
        <v/>
      </c>
      <c r="AS84" t="str">
        <f>IF(NASA[[#This Row],[ID]]="","",IF(L84&gt;O84,0,1))</f>
        <v/>
      </c>
      <c r="AT84" t="str">
        <f>IF(NASA[[#This Row],[ID]]="","",IF(K84&gt;M84,1,0))</f>
        <v/>
      </c>
      <c r="AU84" t="str">
        <f>IF(NASA[[#This Row],[ID]]="","",IF(K84&gt;M84,0,1))</f>
        <v/>
      </c>
      <c r="AV84" t="str">
        <f>IF(NASA[[#This Row],[ID]]="","",IF(J84&gt;M84,1,0))</f>
        <v/>
      </c>
      <c r="AW84" t="str">
        <f>IF(NASA[[#This Row],[ID]]="","",IF(J84&gt;M84,0,1))</f>
        <v/>
      </c>
      <c r="AX84" t="str">
        <f>IF(NASA[[#This Row],[ID]]="","",IF(L84&gt;N84,1,0))</f>
        <v/>
      </c>
      <c r="AY84" t="str">
        <f>IF(NASA[[#This Row],[ID]]="","",IF(L84&gt;N84,0,1))</f>
        <v/>
      </c>
      <c r="AZ84" t="str">
        <f>IF(NASA[[#This Row],[ID]]="","",IF(O84&gt;K84,1,0))</f>
        <v/>
      </c>
      <c r="BA84" t="str">
        <f>IF(NASA[[#This Row],[ID]]="","",IF(O84&gt;K84,0,1))</f>
        <v/>
      </c>
      <c r="BB84" t="str">
        <f>IF(NASA[[#This Row],[ID]]="","",IF(O84&gt;J84,1,0))</f>
        <v/>
      </c>
      <c r="BC84" t="str">
        <f>IF(NASA[[#This Row],[ID]]="","",IF(O84&gt;J84,0,1))</f>
        <v/>
      </c>
      <c r="BD84" t="str">
        <f>IF(NASA[[#This Row],[ID]]="","",IF(K84&gt;M84,1,0))</f>
        <v/>
      </c>
      <c r="BE84" t="str">
        <f>IF(NASA[[#This Row],[ID]]="","",IF(K84&gt;M84,0,1))</f>
        <v/>
      </c>
      <c r="BF84" t="str">
        <f>IF(NASA[[#This Row],[ID]]="","",IF(L84&gt;N84,1,0))</f>
        <v/>
      </c>
      <c r="BG84" t="str">
        <f>IF(NASA[[#This Row],[ID]]="","",IF(L84&gt;N84,0,1))</f>
        <v/>
      </c>
    </row>
    <row r="85" spans="1:59" x14ac:dyDescent="0.25">
      <c r="A85" s="31"/>
      <c r="B85" s="32"/>
      <c r="C85" s="32"/>
      <c r="D85" s="32"/>
      <c r="E85" s="32"/>
      <c r="F85" s="32"/>
      <c r="G85" s="34" t="str">
        <f>IF(NASA[[#This Row],['[Performance']]]="","",20-NASA[[#This Row],['[Performance']]]+1)</f>
        <v/>
      </c>
      <c r="H85" s="32"/>
      <c r="I85" s="35"/>
      <c r="J85" s="5" t="str">
        <f>IF(NASA[[#This Row],['[Mental Demand']]]="","",(NASA[[#This Row],['[Mental Demand']]])*5)</f>
        <v/>
      </c>
      <c r="K85" s="1" t="str">
        <f>IF(NASA[[#This Row],['[Physical Demand']]]="","",(NASA[[#This Row],['[Physical Demand']]])*5)</f>
        <v/>
      </c>
      <c r="L85" s="1" t="str">
        <f>IF(NASA[[#This Row],['[Temporal Demand']]]="","",(NASA[[#This Row],['[Temporal Demand']]])*5)</f>
        <v/>
      </c>
      <c r="M85" s="1" t="str">
        <f>IF(NASA[[#This Row],[Performance*]]="","",(NASA[[#This Row],[Performance*]])*5)</f>
        <v/>
      </c>
      <c r="N85" s="1" t="str">
        <f>IF(NASA[[#This Row],['[Effort']]]="","",(NASA[[#This Row],['[Effort']]])*5)</f>
        <v/>
      </c>
      <c r="O85" s="1" t="str">
        <f>IF(NASA[[#This Row],['[Frustration']]]="","",(NASA[[#This Row],['[Frustration']]])*5)</f>
        <v/>
      </c>
      <c r="P85" s="5" t="str">
        <f>IF(NASA[[#This Row],[ID]]="","",SUM(AD85,AJ85,AQ85,AV85,BC85))</f>
        <v/>
      </c>
      <c r="Q85" s="1" t="str">
        <f>IF(NASA[[#This Row],[ID]]="","",SUM(AE85,AM85,AT85,BA85,BD85))</f>
        <v/>
      </c>
      <c r="R85" s="1" t="str">
        <f>IF(NASA[[#This Row],[ID]]="","",SUM(AF85,AK85,AR85,AX85,BF85))</f>
        <v/>
      </c>
      <c r="S85" s="1" t="str">
        <f>IF(NASA[[#This Row],[ID]]="","",SUM(AG85,AN85,AU85,AW85,BE85))</f>
        <v/>
      </c>
      <c r="T85" s="1" t="str">
        <f>IF(NASA[[#This Row],[ID]]="","",SUM(AH85,AL85,AP85,AY85,BG85))</f>
        <v/>
      </c>
      <c r="U85" s="1" t="str">
        <f>IF(NASA[[#This Row],[ID]]="","",SUM(AI85,AO85,AS85,AZ85,BB85))</f>
        <v/>
      </c>
      <c r="V85" s="5" t="str">
        <f>IF(NASA[[#This Row],[ID]]="","",SUM(P85:U85))</f>
        <v/>
      </c>
      <c r="AB85" t="str">
        <f>IF(A85="","",NASA[[#This Row],[ID]])</f>
        <v/>
      </c>
      <c r="AC85" t="str">
        <f>IF(B85="","",NASA[[#This Row],[Feature ID]])</f>
        <v/>
      </c>
      <c r="AD85" t="str">
        <f>IF(NASA[[#This Row],[ID]]="","",IF(J85&gt;K85,1,0))</f>
        <v/>
      </c>
      <c r="AE85" t="str">
        <f>IF(NASA[[#This Row],[ID]]="","",IF(J85&gt;K85,0,1))</f>
        <v/>
      </c>
      <c r="AF85" t="str">
        <f>IF(NASA[[#This Row],[ID]]="","",IF(L85&gt;M85,1,0))</f>
        <v/>
      </c>
      <c r="AG85" t="str">
        <f>IF(NASA[[#This Row],[ID]]="","",IF(L85&gt;M85,0,1))</f>
        <v/>
      </c>
      <c r="AH85" t="str">
        <f>IF(NASA[[#This Row],[ID]]="","",IF(N85&gt;O85,1,0))</f>
        <v/>
      </c>
      <c r="AI85" t="str">
        <f>IF(NASA[[#This Row],[ID]]="","",IF(N85&gt;O85,0,1))</f>
        <v/>
      </c>
      <c r="AJ85" t="str">
        <f>IF(NASA[[#This Row],[ID]]="","",IF(J85&gt;L85,1,0))</f>
        <v/>
      </c>
      <c r="AK85" t="str">
        <f>IF(NASA[[#This Row],[ID]]="","",IF(J85&gt;L85,0,1))</f>
        <v/>
      </c>
      <c r="AL85" t="str">
        <f>IF(NASA[[#This Row],[ID]]="","",IF(N85&gt;K85,1,0))</f>
        <v/>
      </c>
      <c r="AM85" t="str">
        <f>IF(NASA[[#This Row],[ID]]="","",IF(N85&gt;K85,0,1))</f>
        <v/>
      </c>
      <c r="AN85" t="str">
        <f>IF(NASA[[#This Row],[ID]]="","",IF(M85&gt;O85,1,0))</f>
        <v/>
      </c>
      <c r="AO85" t="str">
        <f>IF(NASA[[#This Row],[ID]]="","",IF(M85&gt;O85,0,1))</f>
        <v/>
      </c>
      <c r="AP85" t="str">
        <f>IF(NASA[[#This Row],[ID]]="","",IF(N85&gt;J85,1,0))</f>
        <v/>
      </c>
      <c r="AQ85" t="str">
        <f>IF(NASA[[#This Row],[ID]]="","",IF(N85&gt;J85,0,1))</f>
        <v/>
      </c>
      <c r="AR85" t="str">
        <f>IF(NASA[[#This Row],[ID]]="","",IF(L85&gt;O85,1,0))</f>
        <v/>
      </c>
      <c r="AS85" t="str">
        <f>IF(NASA[[#This Row],[ID]]="","",IF(L85&gt;O85,0,1))</f>
        <v/>
      </c>
      <c r="AT85" t="str">
        <f>IF(NASA[[#This Row],[ID]]="","",IF(K85&gt;M85,1,0))</f>
        <v/>
      </c>
      <c r="AU85" t="str">
        <f>IF(NASA[[#This Row],[ID]]="","",IF(K85&gt;M85,0,1))</f>
        <v/>
      </c>
      <c r="AV85" t="str">
        <f>IF(NASA[[#This Row],[ID]]="","",IF(J85&gt;M85,1,0))</f>
        <v/>
      </c>
      <c r="AW85" t="str">
        <f>IF(NASA[[#This Row],[ID]]="","",IF(J85&gt;M85,0,1))</f>
        <v/>
      </c>
      <c r="AX85" t="str">
        <f>IF(NASA[[#This Row],[ID]]="","",IF(L85&gt;N85,1,0))</f>
        <v/>
      </c>
      <c r="AY85" t="str">
        <f>IF(NASA[[#This Row],[ID]]="","",IF(L85&gt;N85,0,1))</f>
        <v/>
      </c>
      <c r="AZ85" t="str">
        <f>IF(NASA[[#This Row],[ID]]="","",IF(O85&gt;K85,1,0))</f>
        <v/>
      </c>
      <c r="BA85" t="str">
        <f>IF(NASA[[#This Row],[ID]]="","",IF(O85&gt;K85,0,1))</f>
        <v/>
      </c>
      <c r="BB85" t="str">
        <f>IF(NASA[[#This Row],[ID]]="","",IF(O85&gt;J85,1,0))</f>
        <v/>
      </c>
      <c r="BC85" t="str">
        <f>IF(NASA[[#This Row],[ID]]="","",IF(O85&gt;J85,0,1))</f>
        <v/>
      </c>
      <c r="BD85" t="str">
        <f>IF(NASA[[#This Row],[ID]]="","",IF(K85&gt;M85,1,0))</f>
        <v/>
      </c>
      <c r="BE85" t="str">
        <f>IF(NASA[[#This Row],[ID]]="","",IF(K85&gt;M85,0,1))</f>
        <v/>
      </c>
      <c r="BF85" t="str">
        <f>IF(NASA[[#This Row],[ID]]="","",IF(L85&gt;N85,1,0))</f>
        <v/>
      </c>
      <c r="BG85" t="str">
        <f>IF(NASA[[#This Row],[ID]]="","",IF(L85&gt;N85,0,1))</f>
        <v/>
      </c>
    </row>
    <row r="86" spans="1:59" x14ac:dyDescent="0.25">
      <c r="A86" s="31"/>
      <c r="B86" s="32"/>
      <c r="C86" s="32"/>
      <c r="D86" s="32"/>
      <c r="E86" s="32"/>
      <c r="F86" s="32"/>
      <c r="G86" s="34" t="str">
        <f>IF(NASA[[#This Row],['[Performance']]]="","",20-NASA[[#This Row],['[Performance']]]+1)</f>
        <v/>
      </c>
      <c r="H86" s="32"/>
      <c r="I86" s="35"/>
      <c r="J86" s="5" t="str">
        <f>IF(NASA[[#This Row],['[Mental Demand']]]="","",(NASA[[#This Row],['[Mental Demand']]])*5)</f>
        <v/>
      </c>
      <c r="K86" s="1" t="str">
        <f>IF(NASA[[#This Row],['[Physical Demand']]]="","",(NASA[[#This Row],['[Physical Demand']]])*5)</f>
        <v/>
      </c>
      <c r="L86" s="1" t="str">
        <f>IF(NASA[[#This Row],['[Temporal Demand']]]="","",(NASA[[#This Row],['[Temporal Demand']]])*5)</f>
        <v/>
      </c>
      <c r="M86" s="1" t="str">
        <f>IF(NASA[[#This Row],[Performance*]]="","",(NASA[[#This Row],[Performance*]])*5)</f>
        <v/>
      </c>
      <c r="N86" s="1" t="str">
        <f>IF(NASA[[#This Row],['[Effort']]]="","",(NASA[[#This Row],['[Effort']]])*5)</f>
        <v/>
      </c>
      <c r="O86" s="1" t="str">
        <f>IF(NASA[[#This Row],['[Frustration']]]="","",(NASA[[#This Row],['[Frustration']]])*5)</f>
        <v/>
      </c>
      <c r="P86" s="5" t="str">
        <f>IF(NASA[[#This Row],[ID]]="","",SUM(AD86,AJ86,AQ86,AV86,BC86))</f>
        <v/>
      </c>
      <c r="Q86" s="1" t="str">
        <f>IF(NASA[[#This Row],[ID]]="","",SUM(AE86,AM86,AT86,BA86,BD86))</f>
        <v/>
      </c>
      <c r="R86" s="1" t="str">
        <f>IF(NASA[[#This Row],[ID]]="","",SUM(AF86,AK86,AR86,AX86,BF86))</f>
        <v/>
      </c>
      <c r="S86" s="1" t="str">
        <f>IF(NASA[[#This Row],[ID]]="","",SUM(AG86,AN86,AU86,AW86,BE86))</f>
        <v/>
      </c>
      <c r="T86" s="1" t="str">
        <f>IF(NASA[[#This Row],[ID]]="","",SUM(AH86,AL86,AP86,AY86,BG86))</f>
        <v/>
      </c>
      <c r="U86" s="1" t="str">
        <f>IF(NASA[[#This Row],[ID]]="","",SUM(AI86,AO86,AS86,AZ86,BB86))</f>
        <v/>
      </c>
      <c r="V86" s="5" t="str">
        <f>IF(NASA[[#This Row],[ID]]="","",SUM(P86:U86))</f>
        <v/>
      </c>
      <c r="AB86" t="str">
        <f>IF(A86="","",NASA[[#This Row],[ID]])</f>
        <v/>
      </c>
      <c r="AC86" t="str">
        <f>IF(B86="","",NASA[[#This Row],[Feature ID]])</f>
        <v/>
      </c>
      <c r="AD86" t="str">
        <f>IF(NASA[[#This Row],[ID]]="","",IF(J86&gt;K86,1,0))</f>
        <v/>
      </c>
      <c r="AE86" t="str">
        <f>IF(NASA[[#This Row],[ID]]="","",IF(J86&gt;K86,0,1))</f>
        <v/>
      </c>
      <c r="AF86" t="str">
        <f>IF(NASA[[#This Row],[ID]]="","",IF(L86&gt;M86,1,0))</f>
        <v/>
      </c>
      <c r="AG86" t="str">
        <f>IF(NASA[[#This Row],[ID]]="","",IF(L86&gt;M86,0,1))</f>
        <v/>
      </c>
      <c r="AH86" t="str">
        <f>IF(NASA[[#This Row],[ID]]="","",IF(N86&gt;O86,1,0))</f>
        <v/>
      </c>
      <c r="AI86" t="str">
        <f>IF(NASA[[#This Row],[ID]]="","",IF(N86&gt;O86,0,1))</f>
        <v/>
      </c>
      <c r="AJ86" t="str">
        <f>IF(NASA[[#This Row],[ID]]="","",IF(J86&gt;L86,1,0))</f>
        <v/>
      </c>
      <c r="AK86" t="str">
        <f>IF(NASA[[#This Row],[ID]]="","",IF(J86&gt;L86,0,1))</f>
        <v/>
      </c>
      <c r="AL86" t="str">
        <f>IF(NASA[[#This Row],[ID]]="","",IF(N86&gt;K86,1,0))</f>
        <v/>
      </c>
      <c r="AM86" t="str">
        <f>IF(NASA[[#This Row],[ID]]="","",IF(N86&gt;K86,0,1))</f>
        <v/>
      </c>
      <c r="AN86" t="str">
        <f>IF(NASA[[#This Row],[ID]]="","",IF(M86&gt;O86,1,0))</f>
        <v/>
      </c>
      <c r="AO86" t="str">
        <f>IF(NASA[[#This Row],[ID]]="","",IF(M86&gt;O86,0,1))</f>
        <v/>
      </c>
      <c r="AP86" t="str">
        <f>IF(NASA[[#This Row],[ID]]="","",IF(N86&gt;J86,1,0))</f>
        <v/>
      </c>
      <c r="AQ86" t="str">
        <f>IF(NASA[[#This Row],[ID]]="","",IF(N86&gt;J86,0,1))</f>
        <v/>
      </c>
      <c r="AR86" t="str">
        <f>IF(NASA[[#This Row],[ID]]="","",IF(L86&gt;O86,1,0))</f>
        <v/>
      </c>
      <c r="AS86" t="str">
        <f>IF(NASA[[#This Row],[ID]]="","",IF(L86&gt;O86,0,1))</f>
        <v/>
      </c>
      <c r="AT86" t="str">
        <f>IF(NASA[[#This Row],[ID]]="","",IF(K86&gt;M86,1,0))</f>
        <v/>
      </c>
      <c r="AU86" t="str">
        <f>IF(NASA[[#This Row],[ID]]="","",IF(K86&gt;M86,0,1))</f>
        <v/>
      </c>
      <c r="AV86" t="str">
        <f>IF(NASA[[#This Row],[ID]]="","",IF(J86&gt;M86,1,0))</f>
        <v/>
      </c>
      <c r="AW86" t="str">
        <f>IF(NASA[[#This Row],[ID]]="","",IF(J86&gt;M86,0,1))</f>
        <v/>
      </c>
      <c r="AX86" t="str">
        <f>IF(NASA[[#This Row],[ID]]="","",IF(L86&gt;N86,1,0))</f>
        <v/>
      </c>
      <c r="AY86" t="str">
        <f>IF(NASA[[#This Row],[ID]]="","",IF(L86&gt;N86,0,1))</f>
        <v/>
      </c>
      <c r="AZ86" t="str">
        <f>IF(NASA[[#This Row],[ID]]="","",IF(O86&gt;K86,1,0))</f>
        <v/>
      </c>
      <c r="BA86" t="str">
        <f>IF(NASA[[#This Row],[ID]]="","",IF(O86&gt;K86,0,1))</f>
        <v/>
      </c>
      <c r="BB86" t="str">
        <f>IF(NASA[[#This Row],[ID]]="","",IF(O86&gt;J86,1,0))</f>
        <v/>
      </c>
      <c r="BC86" t="str">
        <f>IF(NASA[[#This Row],[ID]]="","",IF(O86&gt;J86,0,1))</f>
        <v/>
      </c>
      <c r="BD86" t="str">
        <f>IF(NASA[[#This Row],[ID]]="","",IF(K86&gt;M86,1,0))</f>
        <v/>
      </c>
      <c r="BE86" t="str">
        <f>IF(NASA[[#This Row],[ID]]="","",IF(K86&gt;M86,0,1))</f>
        <v/>
      </c>
      <c r="BF86" t="str">
        <f>IF(NASA[[#This Row],[ID]]="","",IF(L86&gt;N86,1,0))</f>
        <v/>
      </c>
      <c r="BG86" t="str">
        <f>IF(NASA[[#This Row],[ID]]="","",IF(L86&gt;N86,0,1))</f>
        <v/>
      </c>
    </row>
    <row r="87" spans="1:59" x14ac:dyDescent="0.25">
      <c r="A87" s="31"/>
      <c r="B87" s="32"/>
      <c r="C87" s="32"/>
      <c r="D87" s="32"/>
      <c r="E87" s="32"/>
      <c r="F87" s="32"/>
      <c r="G87" s="34" t="str">
        <f>IF(NASA[[#This Row],['[Performance']]]="","",20-NASA[[#This Row],['[Performance']]]+1)</f>
        <v/>
      </c>
      <c r="H87" s="32"/>
      <c r="I87" s="35"/>
      <c r="J87" s="5" t="str">
        <f>IF(NASA[[#This Row],['[Mental Demand']]]="","",(NASA[[#This Row],['[Mental Demand']]])*5)</f>
        <v/>
      </c>
      <c r="K87" s="1" t="str">
        <f>IF(NASA[[#This Row],['[Physical Demand']]]="","",(NASA[[#This Row],['[Physical Demand']]])*5)</f>
        <v/>
      </c>
      <c r="L87" s="1" t="str">
        <f>IF(NASA[[#This Row],['[Temporal Demand']]]="","",(NASA[[#This Row],['[Temporal Demand']]])*5)</f>
        <v/>
      </c>
      <c r="M87" s="1" t="str">
        <f>IF(NASA[[#This Row],[Performance*]]="","",(NASA[[#This Row],[Performance*]])*5)</f>
        <v/>
      </c>
      <c r="N87" s="1" t="str">
        <f>IF(NASA[[#This Row],['[Effort']]]="","",(NASA[[#This Row],['[Effort']]])*5)</f>
        <v/>
      </c>
      <c r="O87" s="1" t="str">
        <f>IF(NASA[[#This Row],['[Frustration']]]="","",(NASA[[#This Row],['[Frustration']]])*5)</f>
        <v/>
      </c>
      <c r="P87" s="5" t="str">
        <f>IF(NASA[[#This Row],[ID]]="","",SUM(AD87,AJ87,AQ87,AV87,BC87))</f>
        <v/>
      </c>
      <c r="Q87" s="1" t="str">
        <f>IF(NASA[[#This Row],[ID]]="","",SUM(AE87,AM87,AT87,BA87,BD87))</f>
        <v/>
      </c>
      <c r="R87" s="1" t="str">
        <f>IF(NASA[[#This Row],[ID]]="","",SUM(AF87,AK87,AR87,AX87,BF87))</f>
        <v/>
      </c>
      <c r="S87" s="1" t="str">
        <f>IF(NASA[[#This Row],[ID]]="","",SUM(AG87,AN87,AU87,AW87,BE87))</f>
        <v/>
      </c>
      <c r="T87" s="1" t="str">
        <f>IF(NASA[[#This Row],[ID]]="","",SUM(AH87,AL87,AP87,AY87,BG87))</f>
        <v/>
      </c>
      <c r="U87" s="1" t="str">
        <f>IF(NASA[[#This Row],[ID]]="","",SUM(AI87,AO87,AS87,AZ87,BB87))</f>
        <v/>
      </c>
      <c r="V87" s="5" t="str">
        <f>IF(NASA[[#This Row],[ID]]="","",SUM(P87:U87))</f>
        <v/>
      </c>
      <c r="AB87" t="str">
        <f>IF(A87="","",NASA[[#This Row],[ID]])</f>
        <v/>
      </c>
      <c r="AC87" t="str">
        <f>IF(B87="","",NASA[[#This Row],[Feature ID]])</f>
        <v/>
      </c>
      <c r="AD87" t="str">
        <f>IF(NASA[[#This Row],[ID]]="","",IF(J87&gt;K87,1,0))</f>
        <v/>
      </c>
      <c r="AE87" t="str">
        <f>IF(NASA[[#This Row],[ID]]="","",IF(J87&gt;K87,0,1))</f>
        <v/>
      </c>
      <c r="AF87" t="str">
        <f>IF(NASA[[#This Row],[ID]]="","",IF(L87&gt;M87,1,0))</f>
        <v/>
      </c>
      <c r="AG87" t="str">
        <f>IF(NASA[[#This Row],[ID]]="","",IF(L87&gt;M87,0,1))</f>
        <v/>
      </c>
      <c r="AH87" t="str">
        <f>IF(NASA[[#This Row],[ID]]="","",IF(N87&gt;O87,1,0))</f>
        <v/>
      </c>
      <c r="AI87" t="str">
        <f>IF(NASA[[#This Row],[ID]]="","",IF(N87&gt;O87,0,1))</f>
        <v/>
      </c>
      <c r="AJ87" t="str">
        <f>IF(NASA[[#This Row],[ID]]="","",IF(J87&gt;L87,1,0))</f>
        <v/>
      </c>
      <c r="AK87" t="str">
        <f>IF(NASA[[#This Row],[ID]]="","",IF(J87&gt;L87,0,1))</f>
        <v/>
      </c>
      <c r="AL87" t="str">
        <f>IF(NASA[[#This Row],[ID]]="","",IF(N87&gt;K87,1,0))</f>
        <v/>
      </c>
      <c r="AM87" t="str">
        <f>IF(NASA[[#This Row],[ID]]="","",IF(N87&gt;K87,0,1))</f>
        <v/>
      </c>
      <c r="AN87" t="str">
        <f>IF(NASA[[#This Row],[ID]]="","",IF(M87&gt;O87,1,0))</f>
        <v/>
      </c>
      <c r="AO87" t="str">
        <f>IF(NASA[[#This Row],[ID]]="","",IF(M87&gt;O87,0,1))</f>
        <v/>
      </c>
      <c r="AP87" t="str">
        <f>IF(NASA[[#This Row],[ID]]="","",IF(N87&gt;J87,1,0))</f>
        <v/>
      </c>
      <c r="AQ87" t="str">
        <f>IF(NASA[[#This Row],[ID]]="","",IF(N87&gt;J87,0,1))</f>
        <v/>
      </c>
      <c r="AR87" t="str">
        <f>IF(NASA[[#This Row],[ID]]="","",IF(L87&gt;O87,1,0))</f>
        <v/>
      </c>
      <c r="AS87" t="str">
        <f>IF(NASA[[#This Row],[ID]]="","",IF(L87&gt;O87,0,1))</f>
        <v/>
      </c>
      <c r="AT87" t="str">
        <f>IF(NASA[[#This Row],[ID]]="","",IF(K87&gt;M87,1,0))</f>
        <v/>
      </c>
      <c r="AU87" t="str">
        <f>IF(NASA[[#This Row],[ID]]="","",IF(K87&gt;M87,0,1))</f>
        <v/>
      </c>
      <c r="AV87" t="str">
        <f>IF(NASA[[#This Row],[ID]]="","",IF(J87&gt;M87,1,0))</f>
        <v/>
      </c>
      <c r="AW87" t="str">
        <f>IF(NASA[[#This Row],[ID]]="","",IF(J87&gt;M87,0,1))</f>
        <v/>
      </c>
      <c r="AX87" t="str">
        <f>IF(NASA[[#This Row],[ID]]="","",IF(L87&gt;N87,1,0))</f>
        <v/>
      </c>
      <c r="AY87" t="str">
        <f>IF(NASA[[#This Row],[ID]]="","",IF(L87&gt;N87,0,1))</f>
        <v/>
      </c>
      <c r="AZ87" t="str">
        <f>IF(NASA[[#This Row],[ID]]="","",IF(O87&gt;K87,1,0))</f>
        <v/>
      </c>
      <c r="BA87" t="str">
        <f>IF(NASA[[#This Row],[ID]]="","",IF(O87&gt;K87,0,1))</f>
        <v/>
      </c>
      <c r="BB87" t="str">
        <f>IF(NASA[[#This Row],[ID]]="","",IF(O87&gt;J87,1,0))</f>
        <v/>
      </c>
      <c r="BC87" t="str">
        <f>IF(NASA[[#This Row],[ID]]="","",IF(O87&gt;J87,0,1))</f>
        <v/>
      </c>
      <c r="BD87" t="str">
        <f>IF(NASA[[#This Row],[ID]]="","",IF(K87&gt;M87,1,0))</f>
        <v/>
      </c>
      <c r="BE87" t="str">
        <f>IF(NASA[[#This Row],[ID]]="","",IF(K87&gt;M87,0,1))</f>
        <v/>
      </c>
      <c r="BF87" t="str">
        <f>IF(NASA[[#This Row],[ID]]="","",IF(L87&gt;N87,1,0))</f>
        <v/>
      </c>
      <c r="BG87" t="str">
        <f>IF(NASA[[#This Row],[ID]]="","",IF(L87&gt;N87,0,1))</f>
        <v/>
      </c>
    </row>
    <row r="88" spans="1:59" x14ac:dyDescent="0.25">
      <c r="A88" s="31"/>
      <c r="B88" s="32"/>
      <c r="C88" s="32"/>
      <c r="D88" s="32"/>
      <c r="E88" s="32"/>
      <c r="F88" s="32"/>
      <c r="G88" s="34" t="str">
        <f>IF(NASA[[#This Row],['[Performance']]]="","",20-NASA[[#This Row],['[Performance']]]+1)</f>
        <v/>
      </c>
      <c r="H88" s="32"/>
      <c r="I88" s="35"/>
      <c r="J88" s="5" t="str">
        <f>IF(NASA[[#This Row],['[Mental Demand']]]="","",(NASA[[#This Row],['[Mental Demand']]])*5)</f>
        <v/>
      </c>
      <c r="K88" s="1" t="str">
        <f>IF(NASA[[#This Row],['[Physical Demand']]]="","",(NASA[[#This Row],['[Physical Demand']]])*5)</f>
        <v/>
      </c>
      <c r="L88" s="1" t="str">
        <f>IF(NASA[[#This Row],['[Temporal Demand']]]="","",(NASA[[#This Row],['[Temporal Demand']]])*5)</f>
        <v/>
      </c>
      <c r="M88" s="1" t="str">
        <f>IF(NASA[[#This Row],[Performance*]]="","",(NASA[[#This Row],[Performance*]])*5)</f>
        <v/>
      </c>
      <c r="N88" s="1" t="str">
        <f>IF(NASA[[#This Row],['[Effort']]]="","",(NASA[[#This Row],['[Effort']]])*5)</f>
        <v/>
      </c>
      <c r="O88" s="1" t="str">
        <f>IF(NASA[[#This Row],['[Frustration']]]="","",(NASA[[#This Row],['[Frustration']]])*5)</f>
        <v/>
      </c>
      <c r="P88" s="5" t="str">
        <f>IF(NASA[[#This Row],[ID]]="","",SUM(AD88,AJ88,AQ88,AV88,BC88))</f>
        <v/>
      </c>
      <c r="Q88" s="1" t="str">
        <f>IF(NASA[[#This Row],[ID]]="","",SUM(AE88,AM88,AT88,BA88,BD88))</f>
        <v/>
      </c>
      <c r="R88" s="1" t="str">
        <f>IF(NASA[[#This Row],[ID]]="","",SUM(AF88,AK88,AR88,AX88,BF88))</f>
        <v/>
      </c>
      <c r="S88" s="1" t="str">
        <f>IF(NASA[[#This Row],[ID]]="","",SUM(AG88,AN88,AU88,AW88,BE88))</f>
        <v/>
      </c>
      <c r="T88" s="1" t="str">
        <f>IF(NASA[[#This Row],[ID]]="","",SUM(AH88,AL88,AP88,AY88,BG88))</f>
        <v/>
      </c>
      <c r="U88" s="1" t="str">
        <f>IF(NASA[[#This Row],[ID]]="","",SUM(AI88,AO88,AS88,AZ88,BB88))</f>
        <v/>
      </c>
      <c r="V88" s="5" t="str">
        <f>IF(NASA[[#This Row],[ID]]="","",SUM(P88:U88))</f>
        <v/>
      </c>
      <c r="AB88" t="str">
        <f>IF(A88="","",NASA[[#This Row],[ID]])</f>
        <v/>
      </c>
      <c r="AC88" t="str">
        <f>IF(B88="","",NASA[[#This Row],[Feature ID]])</f>
        <v/>
      </c>
      <c r="AD88" t="str">
        <f>IF(NASA[[#This Row],[ID]]="","",IF(J88&gt;K88,1,0))</f>
        <v/>
      </c>
      <c r="AE88" t="str">
        <f>IF(NASA[[#This Row],[ID]]="","",IF(J88&gt;K88,0,1))</f>
        <v/>
      </c>
      <c r="AF88" t="str">
        <f>IF(NASA[[#This Row],[ID]]="","",IF(L88&gt;M88,1,0))</f>
        <v/>
      </c>
      <c r="AG88" t="str">
        <f>IF(NASA[[#This Row],[ID]]="","",IF(L88&gt;M88,0,1))</f>
        <v/>
      </c>
      <c r="AH88" t="str">
        <f>IF(NASA[[#This Row],[ID]]="","",IF(N88&gt;O88,1,0))</f>
        <v/>
      </c>
      <c r="AI88" t="str">
        <f>IF(NASA[[#This Row],[ID]]="","",IF(N88&gt;O88,0,1))</f>
        <v/>
      </c>
      <c r="AJ88" t="str">
        <f>IF(NASA[[#This Row],[ID]]="","",IF(J88&gt;L88,1,0))</f>
        <v/>
      </c>
      <c r="AK88" t="str">
        <f>IF(NASA[[#This Row],[ID]]="","",IF(J88&gt;L88,0,1))</f>
        <v/>
      </c>
      <c r="AL88" t="str">
        <f>IF(NASA[[#This Row],[ID]]="","",IF(N88&gt;K88,1,0))</f>
        <v/>
      </c>
      <c r="AM88" t="str">
        <f>IF(NASA[[#This Row],[ID]]="","",IF(N88&gt;K88,0,1))</f>
        <v/>
      </c>
      <c r="AN88" t="str">
        <f>IF(NASA[[#This Row],[ID]]="","",IF(M88&gt;O88,1,0))</f>
        <v/>
      </c>
      <c r="AO88" t="str">
        <f>IF(NASA[[#This Row],[ID]]="","",IF(M88&gt;O88,0,1))</f>
        <v/>
      </c>
      <c r="AP88" t="str">
        <f>IF(NASA[[#This Row],[ID]]="","",IF(N88&gt;J88,1,0))</f>
        <v/>
      </c>
      <c r="AQ88" t="str">
        <f>IF(NASA[[#This Row],[ID]]="","",IF(N88&gt;J88,0,1))</f>
        <v/>
      </c>
      <c r="AR88" t="str">
        <f>IF(NASA[[#This Row],[ID]]="","",IF(L88&gt;O88,1,0))</f>
        <v/>
      </c>
      <c r="AS88" t="str">
        <f>IF(NASA[[#This Row],[ID]]="","",IF(L88&gt;O88,0,1))</f>
        <v/>
      </c>
      <c r="AT88" t="str">
        <f>IF(NASA[[#This Row],[ID]]="","",IF(K88&gt;M88,1,0))</f>
        <v/>
      </c>
      <c r="AU88" t="str">
        <f>IF(NASA[[#This Row],[ID]]="","",IF(K88&gt;M88,0,1))</f>
        <v/>
      </c>
      <c r="AV88" t="str">
        <f>IF(NASA[[#This Row],[ID]]="","",IF(J88&gt;M88,1,0))</f>
        <v/>
      </c>
      <c r="AW88" t="str">
        <f>IF(NASA[[#This Row],[ID]]="","",IF(J88&gt;M88,0,1))</f>
        <v/>
      </c>
      <c r="AX88" t="str">
        <f>IF(NASA[[#This Row],[ID]]="","",IF(L88&gt;N88,1,0))</f>
        <v/>
      </c>
      <c r="AY88" t="str">
        <f>IF(NASA[[#This Row],[ID]]="","",IF(L88&gt;N88,0,1))</f>
        <v/>
      </c>
      <c r="AZ88" t="str">
        <f>IF(NASA[[#This Row],[ID]]="","",IF(O88&gt;K88,1,0))</f>
        <v/>
      </c>
      <c r="BA88" t="str">
        <f>IF(NASA[[#This Row],[ID]]="","",IF(O88&gt;K88,0,1))</f>
        <v/>
      </c>
      <c r="BB88" t="str">
        <f>IF(NASA[[#This Row],[ID]]="","",IF(O88&gt;J88,1,0))</f>
        <v/>
      </c>
      <c r="BC88" t="str">
        <f>IF(NASA[[#This Row],[ID]]="","",IF(O88&gt;J88,0,1))</f>
        <v/>
      </c>
      <c r="BD88" t="str">
        <f>IF(NASA[[#This Row],[ID]]="","",IF(K88&gt;M88,1,0))</f>
        <v/>
      </c>
      <c r="BE88" t="str">
        <f>IF(NASA[[#This Row],[ID]]="","",IF(K88&gt;M88,0,1))</f>
        <v/>
      </c>
      <c r="BF88" t="str">
        <f>IF(NASA[[#This Row],[ID]]="","",IF(L88&gt;N88,1,0))</f>
        <v/>
      </c>
      <c r="BG88" t="str">
        <f>IF(NASA[[#This Row],[ID]]="","",IF(L88&gt;N88,0,1))</f>
        <v/>
      </c>
    </row>
    <row r="89" spans="1:59" x14ac:dyDescent="0.25">
      <c r="A89" s="31"/>
      <c r="B89" s="32"/>
      <c r="C89" s="32"/>
      <c r="D89" s="32"/>
      <c r="E89" s="32"/>
      <c r="F89" s="32"/>
      <c r="G89" s="34" t="str">
        <f>IF(NASA[[#This Row],['[Performance']]]="","",20-NASA[[#This Row],['[Performance']]]+1)</f>
        <v/>
      </c>
      <c r="H89" s="32"/>
      <c r="I89" s="35"/>
      <c r="J89" s="5" t="str">
        <f>IF(NASA[[#This Row],['[Mental Demand']]]="","",(NASA[[#This Row],['[Mental Demand']]])*5)</f>
        <v/>
      </c>
      <c r="K89" s="1" t="str">
        <f>IF(NASA[[#This Row],['[Physical Demand']]]="","",(NASA[[#This Row],['[Physical Demand']]])*5)</f>
        <v/>
      </c>
      <c r="L89" s="1" t="str">
        <f>IF(NASA[[#This Row],['[Temporal Demand']]]="","",(NASA[[#This Row],['[Temporal Demand']]])*5)</f>
        <v/>
      </c>
      <c r="M89" s="1" t="str">
        <f>IF(NASA[[#This Row],[Performance*]]="","",(NASA[[#This Row],[Performance*]])*5)</f>
        <v/>
      </c>
      <c r="N89" s="1" t="str">
        <f>IF(NASA[[#This Row],['[Effort']]]="","",(NASA[[#This Row],['[Effort']]])*5)</f>
        <v/>
      </c>
      <c r="O89" s="1" t="str">
        <f>IF(NASA[[#This Row],['[Frustration']]]="","",(NASA[[#This Row],['[Frustration']]])*5)</f>
        <v/>
      </c>
      <c r="P89" s="5" t="str">
        <f>IF(NASA[[#This Row],[ID]]="","",SUM(AD89,AJ89,AQ89,AV89,BC89))</f>
        <v/>
      </c>
      <c r="Q89" s="1" t="str">
        <f>IF(NASA[[#This Row],[ID]]="","",SUM(AE89,AM89,AT89,BA89,BD89))</f>
        <v/>
      </c>
      <c r="R89" s="1" t="str">
        <f>IF(NASA[[#This Row],[ID]]="","",SUM(AF89,AK89,AR89,AX89,BF89))</f>
        <v/>
      </c>
      <c r="S89" s="1" t="str">
        <f>IF(NASA[[#This Row],[ID]]="","",SUM(AG89,AN89,AU89,AW89,BE89))</f>
        <v/>
      </c>
      <c r="T89" s="1" t="str">
        <f>IF(NASA[[#This Row],[ID]]="","",SUM(AH89,AL89,AP89,AY89,BG89))</f>
        <v/>
      </c>
      <c r="U89" s="1" t="str">
        <f>IF(NASA[[#This Row],[ID]]="","",SUM(AI89,AO89,AS89,AZ89,BB89))</f>
        <v/>
      </c>
      <c r="V89" s="5" t="str">
        <f>IF(NASA[[#This Row],[ID]]="","",SUM(P89:U89))</f>
        <v/>
      </c>
      <c r="AB89" t="str">
        <f>IF(A89="","",NASA[[#This Row],[ID]])</f>
        <v/>
      </c>
      <c r="AC89" t="str">
        <f>IF(B89="","",NASA[[#This Row],[Feature ID]])</f>
        <v/>
      </c>
      <c r="AD89" t="str">
        <f>IF(NASA[[#This Row],[ID]]="","",IF(J89&gt;K89,1,0))</f>
        <v/>
      </c>
      <c r="AE89" t="str">
        <f>IF(NASA[[#This Row],[ID]]="","",IF(J89&gt;K89,0,1))</f>
        <v/>
      </c>
      <c r="AF89" t="str">
        <f>IF(NASA[[#This Row],[ID]]="","",IF(L89&gt;M89,1,0))</f>
        <v/>
      </c>
      <c r="AG89" t="str">
        <f>IF(NASA[[#This Row],[ID]]="","",IF(L89&gt;M89,0,1))</f>
        <v/>
      </c>
      <c r="AH89" t="str">
        <f>IF(NASA[[#This Row],[ID]]="","",IF(N89&gt;O89,1,0))</f>
        <v/>
      </c>
      <c r="AI89" t="str">
        <f>IF(NASA[[#This Row],[ID]]="","",IF(N89&gt;O89,0,1))</f>
        <v/>
      </c>
      <c r="AJ89" t="str">
        <f>IF(NASA[[#This Row],[ID]]="","",IF(J89&gt;L89,1,0))</f>
        <v/>
      </c>
      <c r="AK89" t="str">
        <f>IF(NASA[[#This Row],[ID]]="","",IF(J89&gt;L89,0,1))</f>
        <v/>
      </c>
      <c r="AL89" t="str">
        <f>IF(NASA[[#This Row],[ID]]="","",IF(N89&gt;K89,1,0))</f>
        <v/>
      </c>
      <c r="AM89" t="str">
        <f>IF(NASA[[#This Row],[ID]]="","",IF(N89&gt;K89,0,1))</f>
        <v/>
      </c>
      <c r="AN89" t="str">
        <f>IF(NASA[[#This Row],[ID]]="","",IF(M89&gt;O89,1,0))</f>
        <v/>
      </c>
      <c r="AO89" t="str">
        <f>IF(NASA[[#This Row],[ID]]="","",IF(M89&gt;O89,0,1))</f>
        <v/>
      </c>
      <c r="AP89" t="str">
        <f>IF(NASA[[#This Row],[ID]]="","",IF(N89&gt;J89,1,0))</f>
        <v/>
      </c>
      <c r="AQ89" t="str">
        <f>IF(NASA[[#This Row],[ID]]="","",IF(N89&gt;J89,0,1))</f>
        <v/>
      </c>
      <c r="AR89" t="str">
        <f>IF(NASA[[#This Row],[ID]]="","",IF(L89&gt;O89,1,0))</f>
        <v/>
      </c>
      <c r="AS89" t="str">
        <f>IF(NASA[[#This Row],[ID]]="","",IF(L89&gt;O89,0,1))</f>
        <v/>
      </c>
      <c r="AT89" t="str">
        <f>IF(NASA[[#This Row],[ID]]="","",IF(K89&gt;M89,1,0))</f>
        <v/>
      </c>
      <c r="AU89" t="str">
        <f>IF(NASA[[#This Row],[ID]]="","",IF(K89&gt;M89,0,1))</f>
        <v/>
      </c>
      <c r="AV89" t="str">
        <f>IF(NASA[[#This Row],[ID]]="","",IF(J89&gt;M89,1,0))</f>
        <v/>
      </c>
      <c r="AW89" t="str">
        <f>IF(NASA[[#This Row],[ID]]="","",IF(J89&gt;M89,0,1))</f>
        <v/>
      </c>
      <c r="AX89" t="str">
        <f>IF(NASA[[#This Row],[ID]]="","",IF(L89&gt;N89,1,0))</f>
        <v/>
      </c>
      <c r="AY89" t="str">
        <f>IF(NASA[[#This Row],[ID]]="","",IF(L89&gt;N89,0,1))</f>
        <v/>
      </c>
      <c r="AZ89" t="str">
        <f>IF(NASA[[#This Row],[ID]]="","",IF(O89&gt;K89,1,0))</f>
        <v/>
      </c>
      <c r="BA89" t="str">
        <f>IF(NASA[[#This Row],[ID]]="","",IF(O89&gt;K89,0,1))</f>
        <v/>
      </c>
      <c r="BB89" t="str">
        <f>IF(NASA[[#This Row],[ID]]="","",IF(O89&gt;J89,1,0))</f>
        <v/>
      </c>
      <c r="BC89" t="str">
        <f>IF(NASA[[#This Row],[ID]]="","",IF(O89&gt;J89,0,1))</f>
        <v/>
      </c>
      <c r="BD89" t="str">
        <f>IF(NASA[[#This Row],[ID]]="","",IF(K89&gt;M89,1,0))</f>
        <v/>
      </c>
      <c r="BE89" t="str">
        <f>IF(NASA[[#This Row],[ID]]="","",IF(K89&gt;M89,0,1))</f>
        <v/>
      </c>
      <c r="BF89" t="str">
        <f>IF(NASA[[#This Row],[ID]]="","",IF(L89&gt;N89,1,0))</f>
        <v/>
      </c>
      <c r="BG89" t="str">
        <f>IF(NASA[[#This Row],[ID]]="","",IF(L89&gt;N89,0,1))</f>
        <v/>
      </c>
    </row>
    <row r="90" spans="1:59" x14ac:dyDescent="0.25">
      <c r="A90" s="31"/>
      <c r="B90" s="32"/>
      <c r="C90" s="32"/>
      <c r="D90" s="32"/>
      <c r="E90" s="32"/>
      <c r="F90" s="32"/>
      <c r="G90" s="34" t="str">
        <f>IF(NASA[[#This Row],['[Performance']]]="","",20-NASA[[#This Row],['[Performance']]]+1)</f>
        <v/>
      </c>
      <c r="H90" s="32"/>
      <c r="I90" s="35"/>
      <c r="J90" s="5" t="str">
        <f>IF(NASA[[#This Row],['[Mental Demand']]]="","",(NASA[[#This Row],['[Mental Demand']]])*5)</f>
        <v/>
      </c>
      <c r="K90" s="1" t="str">
        <f>IF(NASA[[#This Row],['[Physical Demand']]]="","",(NASA[[#This Row],['[Physical Demand']]])*5)</f>
        <v/>
      </c>
      <c r="L90" s="1" t="str">
        <f>IF(NASA[[#This Row],['[Temporal Demand']]]="","",(NASA[[#This Row],['[Temporal Demand']]])*5)</f>
        <v/>
      </c>
      <c r="M90" s="1" t="str">
        <f>IF(NASA[[#This Row],[Performance*]]="","",(NASA[[#This Row],[Performance*]])*5)</f>
        <v/>
      </c>
      <c r="N90" s="1" t="str">
        <f>IF(NASA[[#This Row],['[Effort']]]="","",(NASA[[#This Row],['[Effort']]])*5)</f>
        <v/>
      </c>
      <c r="O90" s="1" t="str">
        <f>IF(NASA[[#This Row],['[Frustration']]]="","",(NASA[[#This Row],['[Frustration']]])*5)</f>
        <v/>
      </c>
      <c r="P90" s="5" t="str">
        <f>IF(NASA[[#This Row],[ID]]="","",SUM(AD90,AJ90,AQ90,AV90,BC90))</f>
        <v/>
      </c>
      <c r="Q90" s="1" t="str">
        <f>IF(NASA[[#This Row],[ID]]="","",SUM(AE90,AM90,AT90,BA90,BD90))</f>
        <v/>
      </c>
      <c r="R90" s="1" t="str">
        <f>IF(NASA[[#This Row],[ID]]="","",SUM(AF90,AK90,AR90,AX90,BF90))</f>
        <v/>
      </c>
      <c r="S90" s="1" t="str">
        <f>IF(NASA[[#This Row],[ID]]="","",SUM(AG90,AN90,AU90,AW90,BE90))</f>
        <v/>
      </c>
      <c r="T90" s="1" t="str">
        <f>IF(NASA[[#This Row],[ID]]="","",SUM(AH90,AL90,AP90,AY90,BG90))</f>
        <v/>
      </c>
      <c r="U90" s="1" t="str">
        <f>IF(NASA[[#This Row],[ID]]="","",SUM(AI90,AO90,AS90,AZ90,BB90))</f>
        <v/>
      </c>
      <c r="V90" s="5" t="str">
        <f>IF(NASA[[#This Row],[ID]]="","",SUM(P90:U90))</f>
        <v/>
      </c>
      <c r="AB90" t="str">
        <f>IF(A90="","",NASA[[#This Row],[ID]])</f>
        <v/>
      </c>
      <c r="AC90" t="str">
        <f>IF(B90="","",NASA[[#This Row],[Feature ID]])</f>
        <v/>
      </c>
      <c r="AD90" t="str">
        <f>IF(NASA[[#This Row],[ID]]="","",IF(J90&gt;K90,1,0))</f>
        <v/>
      </c>
      <c r="AE90" t="str">
        <f>IF(NASA[[#This Row],[ID]]="","",IF(J90&gt;K90,0,1))</f>
        <v/>
      </c>
      <c r="AF90" t="str">
        <f>IF(NASA[[#This Row],[ID]]="","",IF(L90&gt;M90,1,0))</f>
        <v/>
      </c>
      <c r="AG90" t="str">
        <f>IF(NASA[[#This Row],[ID]]="","",IF(L90&gt;M90,0,1))</f>
        <v/>
      </c>
      <c r="AH90" t="str">
        <f>IF(NASA[[#This Row],[ID]]="","",IF(N90&gt;O90,1,0))</f>
        <v/>
      </c>
      <c r="AI90" t="str">
        <f>IF(NASA[[#This Row],[ID]]="","",IF(N90&gt;O90,0,1))</f>
        <v/>
      </c>
      <c r="AJ90" t="str">
        <f>IF(NASA[[#This Row],[ID]]="","",IF(J90&gt;L90,1,0))</f>
        <v/>
      </c>
      <c r="AK90" t="str">
        <f>IF(NASA[[#This Row],[ID]]="","",IF(J90&gt;L90,0,1))</f>
        <v/>
      </c>
      <c r="AL90" t="str">
        <f>IF(NASA[[#This Row],[ID]]="","",IF(N90&gt;K90,1,0))</f>
        <v/>
      </c>
      <c r="AM90" t="str">
        <f>IF(NASA[[#This Row],[ID]]="","",IF(N90&gt;K90,0,1))</f>
        <v/>
      </c>
      <c r="AN90" t="str">
        <f>IF(NASA[[#This Row],[ID]]="","",IF(M90&gt;O90,1,0))</f>
        <v/>
      </c>
      <c r="AO90" t="str">
        <f>IF(NASA[[#This Row],[ID]]="","",IF(M90&gt;O90,0,1))</f>
        <v/>
      </c>
      <c r="AP90" t="str">
        <f>IF(NASA[[#This Row],[ID]]="","",IF(N90&gt;J90,1,0))</f>
        <v/>
      </c>
      <c r="AQ90" t="str">
        <f>IF(NASA[[#This Row],[ID]]="","",IF(N90&gt;J90,0,1))</f>
        <v/>
      </c>
      <c r="AR90" t="str">
        <f>IF(NASA[[#This Row],[ID]]="","",IF(L90&gt;O90,1,0))</f>
        <v/>
      </c>
      <c r="AS90" t="str">
        <f>IF(NASA[[#This Row],[ID]]="","",IF(L90&gt;O90,0,1))</f>
        <v/>
      </c>
      <c r="AT90" t="str">
        <f>IF(NASA[[#This Row],[ID]]="","",IF(K90&gt;M90,1,0))</f>
        <v/>
      </c>
      <c r="AU90" t="str">
        <f>IF(NASA[[#This Row],[ID]]="","",IF(K90&gt;M90,0,1))</f>
        <v/>
      </c>
      <c r="AV90" t="str">
        <f>IF(NASA[[#This Row],[ID]]="","",IF(J90&gt;M90,1,0))</f>
        <v/>
      </c>
      <c r="AW90" t="str">
        <f>IF(NASA[[#This Row],[ID]]="","",IF(J90&gt;M90,0,1))</f>
        <v/>
      </c>
      <c r="AX90" t="str">
        <f>IF(NASA[[#This Row],[ID]]="","",IF(L90&gt;N90,1,0))</f>
        <v/>
      </c>
      <c r="AY90" t="str">
        <f>IF(NASA[[#This Row],[ID]]="","",IF(L90&gt;N90,0,1))</f>
        <v/>
      </c>
      <c r="AZ90" t="str">
        <f>IF(NASA[[#This Row],[ID]]="","",IF(O90&gt;K90,1,0))</f>
        <v/>
      </c>
      <c r="BA90" t="str">
        <f>IF(NASA[[#This Row],[ID]]="","",IF(O90&gt;K90,0,1))</f>
        <v/>
      </c>
      <c r="BB90" t="str">
        <f>IF(NASA[[#This Row],[ID]]="","",IF(O90&gt;J90,1,0))</f>
        <v/>
      </c>
      <c r="BC90" t="str">
        <f>IF(NASA[[#This Row],[ID]]="","",IF(O90&gt;J90,0,1))</f>
        <v/>
      </c>
      <c r="BD90" t="str">
        <f>IF(NASA[[#This Row],[ID]]="","",IF(K90&gt;M90,1,0))</f>
        <v/>
      </c>
      <c r="BE90" t="str">
        <f>IF(NASA[[#This Row],[ID]]="","",IF(K90&gt;M90,0,1))</f>
        <v/>
      </c>
      <c r="BF90" t="str">
        <f>IF(NASA[[#This Row],[ID]]="","",IF(L90&gt;N90,1,0))</f>
        <v/>
      </c>
      <c r="BG90" t="str">
        <f>IF(NASA[[#This Row],[ID]]="","",IF(L90&gt;N90,0,1))</f>
        <v/>
      </c>
    </row>
    <row r="91" spans="1:59" x14ac:dyDescent="0.25">
      <c r="A91" s="31"/>
      <c r="B91" s="32"/>
      <c r="C91" s="32"/>
      <c r="D91" s="32"/>
      <c r="E91" s="32"/>
      <c r="F91" s="32"/>
      <c r="G91" s="34" t="str">
        <f>IF(NASA[[#This Row],['[Performance']]]="","",20-NASA[[#This Row],['[Performance']]]+1)</f>
        <v/>
      </c>
      <c r="H91" s="32"/>
      <c r="I91" s="35"/>
      <c r="J91" s="5" t="str">
        <f>IF(NASA[[#This Row],['[Mental Demand']]]="","",(NASA[[#This Row],['[Mental Demand']]])*5)</f>
        <v/>
      </c>
      <c r="K91" s="1" t="str">
        <f>IF(NASA[[#This Row],['[Physical Demand']]]="","",(NASA[[#This Row],['[Physical Demand']]])*5)</f>
        <v/>
      </c>
      <c r="L91" s="1" t="str">
        <f>IF(NASA[[#This Row],['[Temporal Demand']]]="","",(NASA[[#This Row],['[Temporal Demand']]])*5)</f>
        <v/>
      </c>
      <c r="M91" s="1" t="str">
        <f>IF(NASA[[#This Row],[Performance*]]="","",(NASA[[#This Row],[Performance*]])*5)</f>
        <v/>
      </c>
      <c r="N91" s="1" t="str">
        <f>IF(NASA[[#This Row],['[Effort']]]="","",(NASA[[#This Row],['[Effort']]])*5)</f>
        <v/>
      </c>
      <c r="O91" s="1" t="str">
        <f>IF(NASA[[#This Row],['[Frustration']]]="","",(NASA[[#This Row],['[Frustration']]])*5)</f>
        <v/>
      </c>
      <c r="P91" s="5" t="str">
        <f>IF(NASA[[#This Row],[ID]]="","",SUM(AD91,AJ91,AQ91,AV91,BC91))</f>
        <v/>
      </c>
      <c r="Q91" s="1" t="str">
        <f>IF(NASA[[#This Row],[ID]]="","",SUM(AE91,AM91,AT91,BA91,BD91))</f>
        <v/>
      </c>
      <c r="R91" s="1" t="str">
        <f>IF(NASA[[#This Row],[ID]]="","",SUM(AF91,AK91,AR91,AX91,BF91))</f>
        <v/>
      </c>
      <c r="S91" s="1" t="str">
        <f>IF(NASA[[#This Row],[ID]]="","",SUM(AG91,AN91,AU91,AW91,BE91))</f>
        <v/>
      </c>
      <c r="T91" s="1" t="str">
        <f>IF(NASA[[#This Row],[ID]]="","",SUM(AH91,AL91,AP91,AY91,BG91))</f>
        <v/>
      </c>
      <c r="U91" s="1" t="str">
        <f>IF(NASA[[#This Row],[ID]]="","",SUM(AI91,AO91,AS91,AZ91,BB91))</f>
        <v/>
      </c>
      <c r="V91" s="5" t="str">
        <f>IF(NASA[[#This Row],[ID]]="","",SUM(P91:U91))</f>
        <v/>
      </c>
      <c r="AB91" t="str">
        <f>IF(A91="","",NASA[[#This Row],[ID]])</f>
        <v/>
      </c>
      <c r="AC91" t="str">
        <f>IF(B91="","",NASA[[#This Row],[Feature ID]])</f>
        <v/>
      </c>
      <c r="AD91" t="str">
        <f>IF(NASA[[#This Row],[ID]]="","",IF(J91&gt;K91,1,0))</f>
        <v/>
      </c>
      <c r="AE91" t="str">
        <f>IF(NASA[[#This Row],[ID]]="","",IF(J91&gt;K91,0,1))</f>
        <v/>
      </c>
      <c r="AF91" t="str">
        <f>IF(NASA[[#This Row],[ID]]="","",IF(L91&gt;M91,1,0))</f>
        <v/>
      </c>
      <c r="AG91" t="str">
        <f>IF(NASA[[#This Row],[ID]]="","",IF(L91&gt;M91,0,1))</f>
        <v/>
      </c>
      <c r="AH91" t="str">
        <f>IF(NASA[[#This Row],[ID]]="","",IF(N91&gt;O91,1,0))</f>
        <v/>
      </c>
      <c r="AI91" t="str">
        <f>IF(NASA[[#This Row],[ID]]="","",IF(N91&gt;O91,0,1))</f>
        <v/>
      </c>
      <c r="AJ91" t="str">
        <f>IF(NASA[[#This Row],[ID]]="","",IF(J91&gt;L91,1,0))</f>
        <v/>
      </c>
      <c r="AK91" t="str">
        <f>IF(NASA[[#This Row],[ID]]="","",IF(J91&gt;L91,0,1))</f>
        <v/>
      </c>
      <c r="AL91" t="str">
        <f>IF(NASA[[#This Row],[ID]]="","",IF(N91&gt;K91,1,0))</f>
        <v/>
      </c>
      <c r="AM91" t="str">
        <f>IF(NASA[[#This Row],[ID]]="","",IF(N91&gt;K91,0,1))</f>
        <v/>
      </c>
      <c r="AN91" t="str">
        <f>IF(NASA[[#This Row],[ID]]="","",IF(M91&gt;O91,1,0))</f>
        <v/>
      </c>
      <c r="AO91" t="str">
        <f>IF(NASA[[#This Row],[ID]]="","",IF(M91&gt;O91,0,1))</f>
        <v/>
      </c>
      <c r="AP91" t="str">
        <f>IF(NASA[[#This Row],[ID]]="","",IF(N91&gt;J91,1,0))</f>
        <v/>
      </c>
      <c r="AQ91" t="str">
        <f>IF(NASA[[#This Row],[ID]]="","",IF(N91&gt;J91,0,1))</f>
        <v/>
      </c>
      <c r="AR91" t="str">
        <f>IF(NASA[[#This Row],[ID]]="","",IF(L91&gt;O91,1,0))</f>
        <v/>
      </c>
      <c r="AS91" t="str">
        <f>IF(NASA[[#This Row],[ID]]="","",IF(L91&gt;O91,0,1))</f>
        <v/>
      </c>
      <c r="AT91" t="str">
        <f>IF(NASA[[#This Row],[ID]]="","",IF(K91&gt;M91,1,0))</f>
        <v/>
      </c>
      <c r="AU91" t="str">
        <f>IF(NASA[[#This Row],[ID]]="","",IF(K91&gt;M91,0,1))</f>
        <v/>
      </c>
      <c r="AV91" t="str">
        <f>IF(NASA[[#This Row],[ID]]="","",IF(J91&gt;M91,1,0))</f>
        <v/>
      </c>
      <c r="AW91" t="str">
        <f>IF(NASA[[#This Row],[ID]]="","",IF(J91&gt;M91,0,1))</f>
        <v/>
      </c>
      <c r="AX91" t="str">
        <f>IF(NASA[[#This Row],[ID]]="","",IF(L91&gt;N91,1,0))</f>
        <v/>
      </c>
      <c r="AY91" t="str">
        <f>IF(NASA[[#This Row],[ID]]="","",IF(L91&gt;N91,0,1))</f>
        <v/>
      </c>
      <c r="AZ91" t="str">
        <f>IF(NASA[[#This Row],[ID]]="","",IF(O91&gt;K91,1,0))</f>
        <v/>
      </c>
      <c r="BA91" t="str">
        <f>IF(NASA[[#This Row],[ID]]="","",IF(O91&gt;K91,0,1))</f>
        <v/>
      </c>
      <c r="BB91" t="str">
        <f>IF(NASA[[#This Row],[ID]]="","",IF(O91&gt;J91,1,0))</f>
        <v/>
      </c>
      <c r="BC91" t="str">
        <f>IF(NASA[[#This Row],[ID]]="","",IF(O91&gt;J91,0,1))</f>
        <v/>
      </c>
      <c r="BD91" t="str">
        <f>IF(NASA[[#This Row],[ID]]="","",IF(K91&gt;M91,1,0))</f>
        <v/>
      </c>
      <c r="BE91" t="str">
        <f>IF(NASA[[#This Row],[ID]]="","",IF(K91&gt;M91,0,1))</f>
        <v/>
      </c>
      <c r="BF91" t="str">
        <f>IF(NASA[[#This Row],[ID]]="","",IF(L91&gt;N91,1,0))</f>
        <v/>
      </c>
      <c r="BG91" t="str">
        <f>IF(NASA[[#This Row],[ID]]="","",IF(L91&gt;N91,0,1))</f>
        <v/>
      </c>
    </row>
    <row r="92" spans="1:59" x14ac:dyDescent="0.25">
      <c r="A92" s="31"/>
      <c r="B92" s="32"/>
      <c r="C92" s="32"/>
      <c r="D92" s="32"/>
      <c r="E92" s="32"/>
      <c r="F92" s="32"/>
      <c r="G92" s="34" t="str">
        <f>IF(NASA[[#This Row],['[Performance']]]="","",20-NASA[[#This Row],['[Performance']]]+1)</f>
        <v/>
      </c>
      <c r="H92" s="32"/>
      <c r="I92" s="35"/>
      <c r="J92" s="5" t="str">
        <f>IF(NASA[[#This Row],['[Mental Demand']]]="","",(NASA[[#This Row],['[Mental Demand']]])*5)</f>
        <v/>
      </c>
      <c r="K92" s="1" t="str">
        <f>IF(NASA[[#This Row],['[Physical Demand']]]="","",(NASA[[#This Row],['[Physical Demand']]])*5)</f>
        <v/>
      </c>
      <c r="L92" s="1" t="str">
        <f>IF(NASA[[#This Row],['[Temporal Demand']]]="","",(NASA[[#This Row],['[Temporal Demand']]])*5)</f>
        <v/>
      </c>
      <c r="M92" s="1" t="str">
        <f>IF(NASA[[#This Row],[Performance*]]="","",(NASA[[#This Row],[Performance*]])*5)</f>
        <v/>
      </c>
      <c r="N92" s="1" t="str">
        <f>IF(NASA[[#This Row],['[Effort']]]="","",(NASA[[#This Row],['[Effort']]])*5)</f>
        <v/>
      </c>
      <c r="O92" s="1" t="str">
        <f>IF(NASA[[#This Row],['[Frustration']]]="","",(NASA[[#This Row],['[Frustration']]])*5)</f>
        <v/>
      </c>
      <c r="P92" s="5" t="str">
        <f>IF(NASA[[#This Row],[ID]]="","",SUM(AD92,AJ92,AQ92,AV92,BC92))</f>
        <v/>
      </c>
      <c r="Q92" s="1" t="str">
        <f>IF(NASA[[#This Row],[ID]]="","",SUM(AE92,AM92,AT92,BA92,BD92))</f>
        <v/>
      </c>
      <c r="R92" s="1" t="str">
        <f>IF(NASA[[#This Row],[ID]]="","",SUM(AF92,AK92,AR92,AX92,BF92))</f>
        <v/>
      </c>
      <c r="S92" s="1" t="str">
        <f>IF(NASA[[#This Row],[ID]]="","",SUM(AG92,AN92,AU92,AW92,BE92))</f>
        <v/>
      </c>
      <c r="T92" s="1" t="str">
        <f>IF(NASA[[#This Row],[ID]]="","",SUM(AH92,AL92,AP92,AY92,BG92))</f>
        <v/>
      </c>
      <c r="U92" s="1" t="str">
        <f>IF(NASA[[#This Row],[ID]]="","",SUM(AI92,AO92,AS92,AZ92,BB92))</f>
        <v/>
      </c>
      <c r="V92" s="5" t="str">
        <f>IF(NASA[[#This Row],[ID]]="","",SUM(P92:U92))</f>
        <v/>
      </c>
      <c r="AB92" t="str">
        <f>IF(A92="","",NASA[[#This Row],[ID]])</f>
        <v/>
      </c>
      <c r="AC92" t="str">
        <f>IF(B92="","",NASA[[#This Row],[Feature ID]])</f>
        <v/>
      </c>
      <c r="AD92" t="str">
        <f>IF(NASA[[#This Row],[ID]]="","",IF(J92&gt;K92,1,0))</f>
        <v/>
      </c>
      <c r="AE92" t="str">
        <f>IF(NASA[[#This Row],[ID]]="","",IF(J92&gt;K92,0,1))</f>
        <v/>
      </c>
      <c r="AF92" t="str">
        <f>IF(NASA[[#This Row],[ID]]="","",IF(L92&gt;M92,1,0))</f>
        <v/>
      </c>
      <c r="AG92" t="str">
        <f>IF(NASA[[#This Row],[ID]]="","",IF(L92&gt;M92,0,1))</f>
        <v/>
      </c>
      <c r="AH92" t="str">
        <f>IF(NASA[[#This Row],[ID]]="","",IF(N92&gt;O92,1,0))</f>
        <v/>
      </c>
      <c r="AI92" t="str">
        <f>IF(NASA[[#This Row],[ID]]="","",IF(N92&gt;O92,0,1))</f>
        <v/>
      </c>
      <c r="AJ92" t="str">
        <f>IF(NASA[[#This Row],[ID]]="","",IF(J92&gt;L92,1,0))</f>
        <v/>
      </c>
      <c r="AK92" t="str">
        <f>IF(NASA[[#This Row],[ID]]="","",IF(J92&gt;L92,0,1))</f>
        <v/>
      </c>
      <c r="AL92" t="str">
        <f>IF(NASA[[#This Row],[ID]]="","",IF(N92&gt;K92,1,0))</f>
        <v/>
      </c>
      <c r="AM92" t="str">
        <f>IF(NASA[[#This Row],[ID]]="","",IF(N92&gt;K92,0,1))</f>
        <v/>
      </c>
      <c r="AN92" t="str">
        <f>IF(NASA[[#This Row],[ID]]="","",IF(M92&gt;O92,1,0))</f>
        <v/>
      </c>
      <c r="AO92" t="str">
        <f>IF(NASA[[#This Row],[ID]]="","",IF(M92&gt;O92,0,1))</f>
        <v/>
      </c>
      <c r="AP92" t="str">
        <f>IF(NASA[[#This Row],[ID]]="","",IF(N92&gt;J92,1,0))</f>
        <v/>
      </c>
      <c r="AQ92" t="str">
        <f>IF(NASA[[#This Row],[ID]]="","",IF(N92&gt;J92,0,1))</f>
        <v/>
      </c>
      <c r="AR92" t="str">
        <f>IF(NASA[[#This Row],[ID]]="","",IF(L92&gt;O92,1,0))</f>
        <v/>
      </c>
      <c r="AS92" t="str">
        <f>IF(NASA[[#This Row],[ID]]="","",IF(L92&gt;O92,0,1))</f>
        <v/>
      </c>
      <c r="AT92" t="str">
        <f>IF(NASA[[#This Row],[ID]]="","",IF(K92&gt;M92,1,0))</f>
        <v/>
      </c>
      <c r="AU92" t="str">
        <f>IF(NASA[[#This Row],[ID]]="","",IF(K92&gt;M92,0,1))</f>
        <v/>
      </c>
      <c r="AV92" t="str">
        <f>IF(NASA[[#This Row],[ID]]="","",IF(J92&gt;M92,1,0))</f>
        <v/>
      </c>
      <c r="AW92" t="str">
        <f>IF(NASA[[#This Row],[ID]]="","",IF(J92&gt;M92,0,1))</f>
        <v/>
      </c>
      <c r="AX92" t="str">
        <f>IF(NASA[[#This Row],[ID]]="","",IF(L92&gt;N92,1,0))</f>
        <v/>
      </c>
      <c r="AY92" t="str">
        <f>IF(NASA[[#This Row],[ID]]="","",IF(L92&gt;N92,0,1))</f>
        <v/>
      </c>
      <c r="AZ92" t="str">
        <f>IF(NASA[[#This Row],[ID]]="","",IF(O92&gt;K92,1,0))</f>
        <v/>
      </c>
      <c r="BA92" t="str">
        <f>IF(NASA[[#This Row],[ID]]="","",IF(O92&gt;K92,0,1))</f>
        <v/>
      </c>
      <c r="BB92" t="str">
        <f>IF(NASA[[#This Row],[ID]]="","",IF(O92&gt;J92,1,0))</f>
        <v/>
      </c>
      <c r="BC92" t="str">
        <f>IF(NASA[[#This Row],[ID]]="","",IF(O92&gt;J92,0,1))</f>
        <v/>
      </c>
      <c r="BD92" t="str">
        <f>IF(NASA[[#This Row],[ID]]="","",IF(K92&gt;M92,1,0))</f>
        <v/>
      </c>
      <c r="BE92" t="str">
        <f>IF(NASA[[#This Row],[ID]]="","",IF(K92&gt;M92,0,1))</f>
        <v/>
      </c>
      <c r="BF92" t="str">
        <f>IF(NASA[[#This Row],[ID]]="","",IF(L92&gt;N92,1,0))</f>
        <v/>
      </c>
      <c r="BG92" t="str">
        <f>IF(NASA[[#This Row],[ID]]="","",IF(L92&gt;N92,0,1))</f>
        <v/>
      </c>
    </row>
    <row r="93" spans="1:59" x14ac:dyDescent="0.25">
      <c r="A93" s="31"/>
      <c r="B93" s="32"/>
      <c r="C93" s="32"/>
      <c r="D93" s="32"/>
      <c r="E93" s="32"/>
      <c r="F93" s="32"/>
      <c r="G93" s="34" t="str">
        <f>IF(NASA[[#This Row],['[Performance']]]="","",20-NASA[[#This Row],['[Performance']]]+1)</f>
        <v/>
      </c>
      <c r="H93" s="32"/>
      <c r="I93" s="35"/>
      <c r="J93" s="5" t="str">
        <f>IF(NASA[[#This Row],['[Mental Demand']]]="","",(NASA[[#This Row],['[Mental Demand']]])*5)</f>
        <v/>
      </c>
      <c r="K93" s="1" t="str">
        <f>IF(NASA[[#This Row],['[Physical Demand']]]="","",(NASA[[#This Row],['[Physical Demand']]])*5)</f>
        <v/>
      </c>
      <c r="L93" s="1" t="str">
        <f>IF(NASA[[#This Row],['[Temporal Demand']]]="","",(NASA[[#This Row],['[Temporal Demand']]])*5)</f>
        <v/>
      </c>
      <c r="M93" s="1" t="str">
        <f>IF(NASA[[#This Row],[Performance*]]="","",(NASA[[#This Row],[Performance*]])*5)</f>
        <v/>
      </c>
      <c r="N93" s="1" t="str">
        <f>IF(NASA[[#This Row],['[Effort']]]="","",(NASA[[#This Row],['[Effort']]])*5)</f>
        <v/>
      </c>
      <c r="O93" s="1" t="str">
        <f>IF(NASA[[#This Row],['[Frustration']]]="","",(NASA[[#This Row],['[Frustration']]])*5)</f>
        <v/>
      </c>
      <c r="P93" s="5" t="str">
        <f>IF(NASA[[#This Row],[ID]]="","",SUM(AD93,AJ93,AQ93,AV93,BC93))</f>
        <v/>
      </c>
      <c r="Q93" s="1" t="str">
        <f>IF(NASA[[#This Row],[ID]]="","",SUM(AE93,AM93,AT93,BA93,BD93))</f>
        <v/>
      </c>
      <c r="R93" s="1" t="str">
        <f>IF(NASA[[#This Row],[ID]]="","",SUM(AF93,AK93,AR93,AX93,BF93))</f>
        <v/>
      </c>
      <c r="S93" s="1" t="str">
        <f>IF(NASA[[#This Row],[ID]]="","",SUM(AG93,AN93,AU93,AW93,BE93))</f>
        <v/>
      </c>
      <c r="T93" s="1" t="str">
        <f>IF(NASA[[#This Row],[ID]]="","",SUM(AH93,AL93,AP93,AY93,BG93))</f>
        <v/>
      </c>
      <c r="U93" s="1" t="str">
        <f>IF(NASA[[#This Row],[ID]]="","",SUM(AI93,AO93,AS93,AZ93,BB93))</f>
        <v/>
      </c>
      <c r="V93" s="5" t="str">
        <f>IF(NASA[[#This Row],[ID]]="","",SUM(P93:U93))</f>
        <v/>
      </c>
      <c r="AB93" t="str">
        <f>IF(A93="","",NASA[[#This Row],[ID]])</f>
        <v/>
      </c>
      <c r="AC93" t="str">
        <f>IF(B93="","",NASA[[#This Row],[Feature ID]])</f>
        <v/>
      </c>
      <c r="AD93" t="str">
        <f>IF(NASA[[#This Row],[ID]]="","",IF(J93&gt;K93,1,0))</f>
        <v/>
      </c>
      <c r="AE93" t="str">
        <f>IF(NASA[[#This Row],[ID]]="","",IF(J93&gt;K93,0,1))</f>
        <v/>
      </c>
      <c r="AF93" t="str">
        <f>IF(NASA[[#This Row],[ID]]="","",IF(L93&gt;M93,1,0))</f>
        <v/>
      </c>
      <c r="AG93" t="str">
        <f>IF(NASA[[#This Row],[ID]]="","",IF(L93&gt;M93,0,1))</f>
        <v/>
      </c>
      <c r="AH93" t="str">
        <f>IF(NASA[[#This Row],[ID]]="","",IF(N93&gt;O93,1,0))</f>
        <v/>
      </c>
      <c r="AI93" t="str">
        <f>IF(NASA[[#This Row],[ID]]="","",IF(N93&gt;O93,0,1))</f>
        <v/>
      </c>
      <c r="AJ93" t="str">
        <f>IF(NASA[[#This Row],[ID]]="","",IF(J93&gt;L93,1,0))</f>
        <v/>
      </c>
      <c r="AK93" t="str">
        <f>IF(NASA[[#This Row],[ID]]="","",IF(J93&gt;L93,0,1))</f>
        <v/>
      </c>
      <c r="AL93" t="str">
        <f>IF(NASA[[#This Row],[ID]]="","",IF(N93&gt;K93,1,0))</f>
        <v/>
      </c>
      <c r="AM93" t="str">
        <f>IF(NASA[[#This Row],[ID]]="","",IF(N93&gt;K93,0,1))</f>
        <v/>
      </c>
      <c r="AN93" t="str">
        <f>IF(NASA[[#This Row],[ID]]="","",IF(M93&gt;O93,1,0))</f>
        <v/>
      </c>
      <c r="AO93" t="str">
        <f>IF(NASA[[#This Row],[ID]]="","",IF(M93&gt;O93,0,1))</f>
        <v/>
      </c>
      <c r="AP93" t="str">
        <f>IF(NASA[[#This Row],[ID]]="","",IF(N93&gt;J93,1,0))</f>
        <v/>
      </c>
      <c r="AQ93" t="str">
        <f>IF(NASA[[#This Row],[ID]]="","",IF(N93&gt;J93,0,1))</f>
        <v/>
      </c>
      <c r="AR93" t="str">
        <f>IF(NASA[[#This Row],[ID]]="","",IF(L93&gt;O93,1,0))</f>
        <v/>
      </c>
      <c r="AS93" t="str">
        <f>IF(NASA[[#This Row],[ID]]="","",IF(L93&gt;O93,0,1))</f>
        <v/>
      </c>
      <c r="AT93" t="str">
        <f>IF(NASA[[#This Row],[ID]]="","",IF(K93&gt;M93,1,0))</f>
        <v/>
      </c>
      <c r="AU93" t="str">
        <f>IF(NASA[[#This Row],[ID]]="","",IF(K93&gt;M93,0,1))</f>
        <v/>
      </c>
      <c r="AV93" t="str">
        <f>IF(NASA[[#This Row],[ID]]="","",IF(J93&gt;M93,1,0))</f>
        <v/>
      </c>
      <c r="AW93" t="str">
        <f>IF(NASA[[#This Row],[ID]]="","",IF(J93&gt;M93,0,1))</f>
        <v/>
      </c>
      <c r="AX93" t="str">
        <f>IF(NASA[[#This Row],[ID]]="","",IF(L93&gt;N93,1,0))</f>
        <v/>
      </c>
      <c r="AY93" t="str">
        <f>IF(NASA[[#This Row],[ID]]="","",IF(L93&gt;N93,0,1))</f>
        <v/>
      </c>
      <c r="AZ93" t="str">
        <f>IF(NASA[[#This Row],[ID]]="","",IF(O93&gt;K93,1,0))</f>
        <v/>
      </c>
      <c r="BA93" t="str">
        <f>IF(NASA[[#This Row],[ID]]="","",IF(O93&gt;K93,0,1))</f>
        <v/>
      </c>
      <c r="BB93" t="str">
        <f>IF(NASA[[#This Row],[ID]]="","",IF(O93&gt;J93,1,0))</f>
        <v/>
      </c>
      <c r="BC93" t="str">
        <f>IF(NASA[[#This Row],[ID]]="","",IF(O93&gt;J93,0,1))</f>
        <v/>
      </c>
      <c r="BD93" t="str">
        <f>IF(NASA[[#This Row],[ID]]="","",IF(K93&gt;M93,1,0))</f>
        <v/>
      </c>
      <c r="BE93" t="str">
        <f>IF(NASA[[#This Row],[ID]]="","",IF(K93&gt;M93,0,1))</f>
        <v/>
      </c>
      <c r="BF93" t="str">
        <f>IF(NASA[[#This Row],[ID]]="","",IF(L93&gt;N93,1,0))</f>
        <v/>
      </c>
      <c r="BG93" t="str">
        <f>IF(NASA[[#This Row],[ID]]="","",IF(L93&gt;N93,0,1))</f>
        <v/>
      </c>
    </row>
    <row r="94" spans="1:59" x14ac:dyDescent="0.25">
      <c r="A94" s="31"/>
      <c r="B94" s="32"/>
      <c r="C94" s="32"/>
      <c r="D94" s="32"/>
      <c r="E94" s="32"/>
      <c r="F94" s="32"/>
      <c r="G94" s="34" t="str">
        <f>IF(NASA[[#This Row],['[Performance']]]="","",20-NASA[[#This Row],['[Performance']]]+1)</f>
        <v/>
      </c>
      <c r="H94" s="32"/>
      <c r="I94" s="35"/>
      <c r="J94" s="5" t="str">
        <f>IF(NASA[[#This Row],['[Mental Demand']]]="","",(NASA[[#This Row],['[Mental Demand']]])*5)</f>
        <v/>
      </c>
      <c r="K94" s="1" t="str">
        <f>IF(NASA[[#This Row],['[Physical Demand']]]="","",(NASA[[#This Row],['[Physical Demand']]])*5)</f>
        <v/>
      </c>
      <c r="L94" s="1" t="str">
        <f>IF(NASA[[#This Row],['[Temporal Demand']]]="","",(NASA[[#This Row],['[Temporal Demand']]])*5)</f>
        <v/>
      </c>
      <c r="M94" s="1" t="str">
        <f>IF(NASA[[#This Row],[Performance*]]="","",(NASA[[#This Row],[Performance*]])*5)</f>
        <v/>
      </c>
      <c r="N94" s="1" t="str">
        <f>IF(NASA[[#This Row],['[Effort']]]="","",(NASA[[#This Row],['[Effort']]])*5)</f>
        <v/>
      </c>
      <c r="O94" s="1" t="str">
        <f>IF(NASA[[#This Row],['[Frustration']]]="","",(NASA[[#This Row],['[Frustration']]])*5)</f>
        <v/>
      </c>
      <c r="P94" s="5" t="str">
        <f>IF(NASA[[#This Row],[ID]]="","",SUM(AD94,AJ94,AQ94,AV94,BC94))</f>
        <v/>
      </c>
      <c r="Q94" s="1" t="str">
        <f>IF(NASA[[#This Row],[ID]]="","",SUM(AE94,AM94,AT94,BA94,BD94))</f>
        <v/>
      </c>
      <c r="R94" s="1" t="str">
        <f>IF(NASA[[#This Row],[ID]]="","",SUM(AF94,AK94,AR94,AX94,BF94))</f>
        <v/>
      </c>
      <c r="S94" s="1" t="str">
        <f>IF(NASA[[#This Row],[ID]]="","",SUM(AG94,AN94,AU94,AW94,BE94))</f>
        <v/>
      </c>
      <c r="T94" s="1" t="str">
        <f>IF(NASA[[#This Row],[ID]]="","",SUM(AH94,AL94,AP94,AY94,BG94))</f>
        <v/>
      </c>
      <c r="U94" s="1" t="str">
        <f>IF(NASA[[#This Row],[ID]]="","",SUM(AI94,AO94,AS94,AZ94,BB94))</f>
        <v/>
      </c>
      <c r="V94" s="5" t="str">
        <f>IF(NASA[[#This Row],[ID]]="","",SUM(P94:U94))</f>
        <v/>
      </c>
      <c r="AB94" t="str">
        <f>IF(A94="","",NASA[[#This Row],[ID]])</f>
        <v/>
      </c>
      <c r="AC94" t="str">
        <f>IF(B94="","",NASA[[#This Row],[Feature ID]])</f>
        <v/>
      </c>
      <c r="AD94" t="str">
        <f>IF(NASA[[#This Row],[ID]]="","",IF(J94&gt;K94,1,0))</f>
        <v/>
      </c>
      <c r="AE94" t="str">
        <f>IF(NASA[[#This Row],[ID]]="","",IF(J94&gt;K94,0,1))</f>
        <v/>
      </c>
      <c r="AF94" t="str">
        <f>IF(NASA[[#This Row],[ID]]="","",IF(L94&gt;M94,1,0))</f>
        <v/>
      </c>
      <c r="AG94" t="str">
        <f>IF(NASA[[#This Row],[ID]]="","",IF(L94&gt;M94,0,1))</f>
        <v/>
      </c>
      <c r="AH94" t="str">
        <f>IF(NASA[[#This Row],[ID]]="","",IF(N94&gt;O94,1,0))</f>
        <v/>
      </c>
      <c r="AI94" t="str">
        <f>IF(NASA[[#This Row],[ID]]="","",IF(N94&gt;O94,0,1))</f>
        <v/>
      </c>
      <c r="AJ94" t="str">
        <f>IF(NASA[[#This Row],[ID]]="","",IF(J94&gt;L94,1,0))</f>
        <v/>
      </c>
      <c r="AK94" t="str">
        <f>IF(NASA[[#This Row],[ID]]="","",IF(J94&gt;L94,0,1))</f>
        <v/>
      </c>
      <c r="AL94" t="str">
        <f>IF(NASA[[#This Row],[ID]]="","",IF(N94&gt;K94,1,0))</f>
        <v/>
      </c>
      <c r="AM94" t="str">
        <f>IF(NASA[[#This Row],[ID]]="","",IF(N94&gt;K94,0,1))</f>
        <v/>
      </c>
      <c r="AN94" t="str">
        <f>IF(NASA[[#This Row],[ID]]="","",IF(M94&gt;O94,1,0))</f>
        <v/>
      </c>
      <c r="AO94" t="str">
        <f>IF(NASA[[#This Row],[ID]]="","",IF(M94&gt;O94,0,1))</f>
        <v/>
      </c>
      <c r="AP94" t="str">
        <f>IF(NASA[[#This Row],[ID]]="","",IF(N94&gt;J94,1,0))</f>
        <v/>
      </c>
      <c r="AQ94" t="str">
        <f>IF(NASA[[#This Row],[ID]]="","",IF(N94&gt;J94,0,1))</f>
        <v/>
      </c>
      <c r="AR94" t="str">
        <f>IF(NASA[[#This Row],[ID]]="","",IF(L94&gt;O94,1,0))</f>
        <v/>
      </c>
      <c r="AS94" t="str">
        <f>IF(NASA[[#This Row],[ID]]="","",IF(L94&gt;O94,0,1))</f>
        <v/>
      </c>
      <c r="AT94" t="str">
        <f>IF(NASA[[#This Row],[ID]]="","",IF(K94&gt;M94,1,0))</f>
        <v/>
      </c>
      <c r="AU94" t="str">
        <f>IF(NASA[[#This Row],[ID]]="","",IF(K94&gt;M94,0,1))</f>
        <v/>
      </c>
      <c r="AV94" t="str">
        <f>IF(NASA[[#This Row],[ID]]="","",IF(J94&gt;M94,1,0))</f>
        <v/>
      </c>
      <c r="AW94" t="str">
        <f>IF(NASA[[#This Row],[ID]]="","",IF(J94&gt;M94,0,1))</f>
        <v/>
      </c>
      <c r="AX94" t="str">
        <f>IF(NASA[[#This Row],[ID]]="","",IF(L94&gt;N94,1,0))</f>
        <v/>
      </c>
      <c r="AY94" t="str">
        <f>IF(NASA[[#This Row],[ID]]="","",IF(L94&gt;N94,0,1))</f>
        <v/>
      </c>
      <c r="AZ94" t="str">
        <f>IF(NASA[[#This Row],[ID]]="","",IF(O94&gt;K94,1,0))</f>
        <v/>
      </c>
      <c r="BA94" t="str">
        <f>IF(NASA[[#This Row],[ID]]="","",IF(O94&gt;K94,0,1))</f>
        <v/>
      </c>
      <c r="BB94" t="str">
        <f>IF(NASA[[#This Row],[ID]]="","",IF(O94&gt;J94,1,0))</f>
        <v/>
      </c>
      <c r="BC94" t="str">
        <f>IF(NASA[[#This Row],[ID]]="","",IF(O94&gt;J94,0,1))</f>
        <v/>
      </c>
      <c r="BD94" t="str">
        <f>IF(NASA[[#This Row],[ID]]="","",IF(K94&gt;M94,1,0))</f>
        <v/>
      </c>
      <c r="BE94" t="str">
        <f>IF(NASA[[#This Row],[ID]]="","",IF(K94&gt;M94,0,1))</f>
        <v/>
      </c>
      <c r="BF94" t="str">
        <f>IF(NASA[[#This Row],[ID]]="","",IF(L94&gt;N94,1,0))</f>
        <v/>
      </c>
      <c r="BG94" t="str">
        <f>IF(NASA[[#This Row],[ID]]="","",IF(L94&gt;N94,0,1))</f>
        <v/>
      </c>
    </row>
    <row r="95" spans="1:59" x14ac:dyDescent="0.25">
      <c r="A95" s="31"/>
      <c r="B95" s="32"/>
      <c r="C95" s="32"/>
      <c r="D95" s="32"/>
      <c r="E95" s="32"/>
      <c r="F95" s="32"/>
      <c r="G95" s="34" t="str">
        <f>IF(NASA[[#This Row],['[Performance']]]="","",20-NASA[[#This Row],['[Performance']]]+1)</f>
        <v/>
      </c>
      <c r="H95" s="32"/>
      <c r="I95" s="35"/>
      <c r="J95" s="5" t="str">
        <f>IF(NASA[[#This Row],['[Mental Demand']]]="","",(NASA[[#This Row],['[Mental Demand']]])*5)</f>
        <v/>
      </c>
      <c r="K95" s="1" t="str">
        <f>IF(NASA[[#This Row],['[Physical Demand']]]="","",(NASA[[#This Row],['[Physical Demand']]])*5)</f>
        <v/>
      </c>
      <c r="L95" s="1" t="str">
        <f>IF(NASA[[#This Row],['[Temporal Demand']]]="","",(NASA[[#This Row],['[Temporal Demand']]])*5)</f>
        <v/>
      </c>
      <c r="M95" s="1" t="str">
        <f>IF(NASA[[#This Row],[Performance*]]="","",(NASA[[#This Row],[Performance*]])*5)</f>
        <v/>
      </c>
      <c r="N95" s="1" t="str">
        <f>IF(NASA[[#This Row],['[Effort']]]="","",(NASA[[#This Row],['[Effort']]])*5)</f>
        <v/>
      </c>
      <c r="O95" s="1" t="str">
        <f>IF(NASA[[#This Row],['[Frustration']]]="","",(NASA[[#This Row],['[Frustration']]])*5)</f>
        <v/>
      </c>
      <c r="P95" s="5" t="str">
        <f>IF(NASA[[#This Row],[ID]]="","",SUM(AD95,AJ95,AQ95,AV95,BC95))</f>
        <v/>
      </c>
      <c r="Q95" s="1" t="str">
        <f>IF(NASA[[#This Row],[ID]]="","",SUM(AE95,AM95,AT95,BA95,BD95))</f>
        <v/>
      </c>
      <c r="R95" s="1" t="str">
        <f>IF(NASA[[#This Row],[ID]]="","",SUM(AF95,AK95,AR95,AX95,BF95))</f>
        <v/>
      </c>
      <c r="S95" s="1" t="str">
        <f>IF(NASA[[#This Row],[ID]]="","",SUM(AG95,AN95,AU95,AW95,BE95))</f>
        <v/>
      </c>
      <c r="T95" s="1" t="str">
        <f>IF(NASA[[#This Row],[ID]]="","",SUM(AH95,AL95,AP95,AY95,BG95))</f>
        <v/>
      </c>
      <c r="U95" s="1" t="str">
        <f>IF(NASA[[#This Row],[ID]]="","",SUM(AI95,AO95,AS95,AZ95,BB95))</f>
        <v/>
      </c>
      <c r="V95" s="5" t="str">
        <f>IF(NASA[[#This Row],[ID]]="","",SUM(P95:U95))</f>
        <v/>
      </c>
      <c r="AB95" t="str">
        <f>IF(A95="","",NASA[[#This Row],[ID]])</f>
        <v/>
      </c>
      <c r="AC95" t="str">
        <f>IF(B95="","",NASA[[#This Row],[Feature ID]])</f>
        <v/>
      </c>
      <c r="AD95" t="str">
        <f>IF(NASA[[#This Row],[ID]]="","",IF(J95&gt;K95,1,0))</f>
        <v/>
      </c>
      <c r="AE95" t="str">
        <f>IF(NASA[[#This Row],[ID]]="","",IF(J95&gt;K95,0,1))</f>
        <v/>
      </c>
      <c r="AF95" t="str">
        <f>IF(NASA[[#This Row],[ID]]="","",IF(L95&gt;M95,1,0))</f>
        <v/>
      </c>
      <c r="AG95" t="str">
        <f>IF(NASA[[#This Row],[ID]]="","",IF(L95&gt;M95,0,1))</f>
        <v/>
      </c>
      <c r="AH95" t="str">
        <f>IF(NASA[[#This Row],[ID]]="","",IF(N95&gt;O95,1,0))</f>
        <v/>
      </c>
      <c r="AI95" t="str">
        <f>IF(NASA[[#This Row],[ID]]="","",IF(N95&gt;O95,0,1))</f>
        <v/>
      </c>
      <c r="AJ95" t="str">
        <f>IF(NASA[[#This Row],[ID]]="","",IF(J95&gt;L95,1,0))</f>
        <v/>
      </c>
      <c r="AK95" t="str">
        <f>IF(NASA[[#This Row],[ID]]="","",IF(J95&gt;L95,0,1))</f>
        <v/>
      </c>
      <c r="AL95" t="str">
        <f>IF(NASA[[#This Row],[ID]]="","",IF(N95&gt;K95,1,0))</f>
        <v/>
      </c>
      <c r="AM95" t="str">
        <f>IF(NASA[[#This Row],[ID]]="","",IF(N95&gt;K95,0,1))</f>
        <v/>
      </c>
      <c r="AN95" t="str">
        <f>IF(NASA[[#This Row],[ID]]="","",IF(M95&gt;O95,1,0))</f>
        <v/>
      </c>
      <c r="AO95" t="str">
        <f>IF(NASA[[#This Row],[ID]]="","",IF(M95&gt;O95,0,1))</f>
        <v/>
      </c>
      <c r="AP95" t="str">
        <f>IF(NASA[[#This Row],[ID]]="","",IF(N95&gt;J95,1,0))</f>
        <v/>
      </c>
      <c r="AQ95" t="str">
        <f>IF(NASA[[#This Row],[ID]]="","",IF(N95&gt;J95,0,1))</f>
        <v/>
      </c>
      <c r="AR95" t="str">
        <f>IF(NASA[[#This Row],[ID]]="","",IF(L95&gt;O95,1,0))</f>
        <v/>
      </c>
      <c r="AS95" t="str">
        <f>IF(NASA[[#This Row],[ID]]="","",IF(L95&gt;O95,0,1))</f>
        <v/>
      </c>
      <c r="AT95" t="str">
        <f>IF(NASA[[#This Row],[ID]]="","",IF(K95&gt;M95,1,0))</f>
        <v/>
      </c>
      <c r="AU95" t="str">
        <f>IF(NASA[[#This Row],[ID]]="","",IF(K95&gt;M95,0,1))</f>
        <v/>
      </c>
      <c r="AV95" t="str">
        <f>IF(NASA[[#This Row],[ID]]="","",IF(J95&gt;M95,1,0))</f>
        <v/>
      </c>
      <c r="AW95" t="str">
        <f>IF(NASA[[#This Row],[ID]]="","",IF(J95&gt;M95,0,1))</f>
        <v/>
      </c>
      <c r="AX95" t="str">
        <f>IF(NASA[[#This Row],[ID]]="","",IF(L95&gt;N95,1,0))</f>
        <v/>
      </c>
      <c r="AY95" t="str">
        <f>IF(NASA[[#This Row],[ID]]="","",IF(L95&gt;N95,0,1))</f>
        <v/>
      </c>
      <c r="AZ95" t="str">
        <f>IF(NASA[[#This Row],[ID]]="","",IF(O95&gt;K95,1,0))</f>
        <v/>
      </c>
      <c r="BA95" t="str">
        <f>IF(NASA[[#This Row],[ID]]="","",IF(O95&gt;K95,0,1))</f>
        <v/>
      </c>
      <c r="BB95" t="str">
        <f>IF(NASA[[#This Row],[ID]]="","",IF(O95&gt;J95,1,0))</f>
        <v/>
      </c>
      <c r="BC95" t="str">
        <f>IF(NASA[[#This Row],[ID]]="","",IF(O95&gt;J95,0,1))</f>
        <v/>
      </c>
      <c r="BD95" t="str">
        <f>IF(NASA[[#This Row],[ID]]="","",IF(K95&gt;M95,1,0))</f>
        <v/>
      </c>
      <c r="BE95" t="str">
        <f>IF(NASA[[#This Row],[ID]]="","",IF(K95&gt;M95,0,1))</f>
        <v/>
      </c>
      <c r="BF95" t="str">
        <f>IF(NASA[[#This Row],[ID]]="","",IF(L95&gt;N95,1,0))</f>
        <v/>
      </c>
      <c r="BG95" t="str">
        <f>IF(NASA[[#This Row],[ID]]="","",IF(L95&gt;N95,0,1))</f>
        <v/>
      </c>
    </row>
    <row r="96" spans="1:59" x14ac:dyDescent="0.25">
      <c r="A96" s="31"/>
      <c r="B96" s="32"/>
      <c r="C96" s="32"/>
      <c r="D96" s="32"/>
      <c r="E96" s="32"/>
      <c r="F96" s="32"/>
      <c r="G96" s="34" t="str">
        <f>IF(NASA[[#This Row],['[Performance']]]="","",20-NASA[[#This Row],['[Performance']]]+1)</f>
        <v/>
      </c>
      <c r="H96" s="32"/>
      <c r="I96" s="35"/>
      <c r="J96" s="5" t="str">
        <f>IF(NASA[[#This Row],['[Mental Demand']]]="","",(NASA[[#This Row],['[Mental Demand']]])*5)</f>
        <v/>
      </c>
      <c r="K96" s="1" t="str">
        <f>IF(NASA[[#This Row],['[Physical Demand']]]="","",(NASA[[#This Row],['[Physical Demand']]])*5)</f>
        <v/>
      </c>
      <c r="L96" s="1" t="str">
        <f>IF(NASA[[#This Row],['[Temporal Demand']]]="","",(NASA[[#This Row],['[Temporal Demand']]])*5)</f>
        <v/>
      </c>
      <c r="M96" s="1" t="str">
        <f>IF(NASA[[#This Row],[Performance*]]="","",(NASA[[#This Row],[Performance*]])*5)</f>
        <v/>
      </c>
      <c r="N96" s="1" t="str">
        <f>IF(NASA[[#This Row],['[Effort']]]="","",(NASA[[#This Row],['[Effort']]])*5)</f>
        <v/>
      </c>
      <c r="O96" s="1" t="str">
        <f>IF(NASA[[#This Row],['[Frustration']]]="","",(NASA[[#This Row],['[Frustration']]])*5)</f>
        <v/>
      </c>
      <c r="P96" s="5" t="str">
        <f>IF(NASA[[#This Row],[ID]]="","",SUM(AD96,AJ96,AQ96,AV96,BC96))</f>
        <v/>
      </c>
      <c r="Q96" s="1" t="str">
        <f>IF(NASA[[#This Row],[ID]]="","",SUM(AE96,AM96,AT96,BA96,BD96))</f>
        <v/>
      </c>
      <c r="R96" s="1" t="str">
        <f>IF(NASA[[#This Row],[ID]]="","",SUM(AF96,AK96,AR96,AX96,BF96))</f>
        <v/>
      </c>
      <c r="S96" s="1" t="str">
        <f>IF(NASA[[#This Row],[ID]]="","",SUM(AG96,AN96,AU96,AW96,BE96))</f>
        <v/>
      </c>
      <c r="T96" s="1" t="str">
        <f>IF(NASA[[#This Row],[ID]]="","",SUM(AH96,AL96,AP96,AY96,BG96))</f>
        <v/>
      </c>
      <c r="U96" s="1" t="str">
        <f>IF(NASA[[#This Row],[ID]]="","",SUM(AI96,AO96,AS96,AZ96,BB96))</f>
        <v/>
      </c>
      <c r="V96" s="5" t="str">
        <f>IF(NASA[[#This Row],[ID]]="","",SUM(P96:U96))</f>
        <v/>
      </c>
      <c r="AB96" t="str">
        <f>IF(A96="","",NASA[[#This Row],[ID]])</f>
        <v/>
      </c>
      <c r="AC96" t="str">
        <f>IF(B96="","",NASA[[#This Row],[Feature ID]])</f>
        <v/>
      </c>
      <c r="AD96" t="str">
        <f>IF(NASA[[#This Row],[ID]]="","",IF(J96&gt;K96,1,0))</f>
        <v/>
      </c>
      <c r="AE96" t="str">
        <f>IF(NASA[[#This Row],[ID]]="","",IF(J96&gt;K96,0,1))</f>
        <v/>
      </c>
      <c r="AF96" t="str">
        <f>IF(NASA[[#This Row],[ID]]="","",IF(L96&gt;M96,1,0))</f>
        <v/>
      </c>
      <c r="AG96" t="str">
        <f>IF(NASA[[#This Row],[ID]]="","",IF(L96&gt;M96,0,1))</f>
        <v/>
      </c>
      <c r="AH96" t="str">
        <f>IF(NASA[[#This Row],[ID]]="","",IF(N96&gt;O96,1,0))</f>
        <v/>
      </c>
      <c r="AI96" t="str">
        <f>IF(NASA[[#This Row],[ID]]="","",IF(N96&gt;O96,0,1))</f>
        <v/>
      </c>
      <c r="AJ96" t="str">
        <f>IF(NASA[[#This Row],[ID]]="","",IF(J96&gt;L96,1,0))</f>
        <v/>
      </c>
      <c r="AK96" t="str">
        <f>IF(NASA[[#This Row],[ID]]="","",IF(J96&gt;L96,0,1))</f>
        <v/>
      </c>
      <c r="AL96" t="str">
        <f>IF(NASA[[#This Row],[ID]]="","",IF(N96&gt;K96,1,0))</f>
        <v/>
      </c>
      <c r="AM96" t="str">
        <f>IF(NASA[[#This Row],[ID]]="","",IF(N96&gt;K96,0,1))</f>
        <v/>
      </c>
      <c r="AN96" t="str">
        <f>IF(NASA[[#This Row],[ID]]="","",IF(M96&gt;O96,1,0))</f>
        <v/>
      </c>
      <c r="AO96" t="str">
        <f>IF(NASA[[#This Row],[ID]]="","",IF(M96&gt;O96,0,1))</f>
        <v/>
      </c>
      <c r="AP96" t="str">
        <f>IF(NASA[[#This Row],[ID]]="","",IF(N96&gt;J96,1,0))</f>
        <v/>
      </c>
      <c r="AQ96" t="str">
        <f>IF(NASA[[#This Row],[ID]]="","",IF(N96&gt;J96,0,1))</f>
        <v/>
      </c>
      <c r="AR96" t="str">
        <f>IF(NASA[[#This Row],[ID]]="","",IF(L96&gt;O96,1,0))</f>
        <v/>
      </c>
      <c r="AS96" t="str">
        <f>IF(NASA[[#This Row],[ID]]="","",IF(L96&gt;O96,0,1))</f>
        <v/>
      </c>
      <c r="AT96" t="str">
        <f>IF(NASA[[#This Row],[ID]]="","",IF(K96&gt;M96,1,0))</f>
        <v/>
      </c>
      <c r="AU96" t="str">
        <f>IF(NASA[[#This Row],[ID]]="","",IF(K96&gt;M96,0,1))</f>
        <v/>
      </c>
      <c r="AV96" t="str">
        <f>IF(NASA[[#This Row],[ID]]="","",IF(J96&gt;M96,1,0))</f>
        <v/>
      </c>
      <c r="AW96" t="str">
        <f>IF(NASA[[#This Row],[ID]]="","",IF(J96&gt;M96,0,1))</f>
        <v/>
      </c>
      <c r="AX96" t="str">
        <f>IF(NASA[[#This Row],[ID]]="","",IF(L96&gt;N96,1,0))</f>
        <v/>
      </c>
      <c r="AY96" t="str">
        <f>IF(NASA[[#This Row],[ID]]="","",IF(L96&gt;N96,0,1))</f>
        <v/>
      </c>
      <c r="AZ96" t="str">
        <f>IF(NASA[[#This Row],[ID]]="","",IF(O96&gt;K96,1,0))</f>
        <v/>
      </c>
      <c r="BA96" t="str">
        <f>IF(NASA[[#This Row],[ID]]="","",IF(O96&gt;K96,0,1))</f>
        <v/>
      </c>
      <c r="BB96" t="str">
        <f>IF(NASA[[#This Row],[ID]]="","",IF(O96&gt;J96,1,0))</f>
        <v/>
      </c>
      <c r="BC96" t="str">
        <f>IF(NASA[[#This Row],[ID]]="","",IF(O96&gt;J96,0,1))</f>
        <v/>
      </c>
      <c r="BD96" t="str">
        <f>IF(NASA[[#This Row],[ID]]="","",IF(K96&gt;M96,1,0))</f>
        <v/>
      </c>
      <c r="BE96" t="str">
        <f>IF(NASA[[#This Row],[ID]]="","",IF(K96&gt;M96,0,1))</f>
        <v/>
      </c>
      <c r="BF96" t="str">
        <f>IF(NASA[[#This Row],[ID]]="","",IF(L96&gt;N96,1,0))</f>
        <v/>
      </c>
      <c r="BG96" t="str">
        <f>IF(NASA[[#This Row],[ID]]="","",IF(L96&gt;N96,0,1))</f>
        <v/>
      </c>
    </row>
    <row r="97" spans="1:59" x14ac:dyDescent="0.25">
      <c r="A97" s="31"/>
      <c r="B97" s="32"/>
      <c r="C97" s="32"/>
      <c r="D97" s="32"/>
      <c r="E97" s="32"/>
      <c r="F97" s="32"/>
      <c r="G97" s="34" t="str">
        <f>IF(NASA[[#This Row],['[Performance']]]="","",20-NASA[[#This Row],['[Performance']]]+1)</f>
        <v/>
      </c>
      <c r="H97" s="32"/>
      <c r="I97" s="35"/>
      <c r="J97" s="5" t="str">
        <f>IF(NASA[[#This Row],['[Mental Demand']]]="","",(NASA[[#This Row],['[Mental Demand']]])*5)</f>
        <v/>
      </c>
      <c r="K97" s="1" t="str">
        <f>IF(NASA[[#This Row],['[Physical Demand']]]="","",(NASA[[#This Row],['[Physical Demand']]])*5)</f>
        <v/>
      </c>
      <c r="L97" s="1" t="str">
        <f>IF(NASA[[#This Row],['[Temporal Demand']]]="","",(NASA[[#This Row],['[Temporal Demand']]])*5)</f>
        <v/>
      </c>
      <c r="M97" s="1" t="str">
        <f>IF(NASA[[#This Row],[Performance*]]="","",(NASA[[#This Row],[Performance*]])*5)</f>
        <v/>
      </c>
      <c r="N97" s="1" t="str">
        <f>IF(NASA[[#This Row],['[Effort']]]="","",(NASA[[#This Row],['[Effort']]])*5)</f>
        <v/>
      </c>
      <c r="O97" s="1" t="str">
        <f>IF(NASA[[#This Row],['[Frustration']]]="","",(NASA[[#This Row],['[Frustration']]])*5)</f>
        <v/>
      </c>
      <c r="P97" s="5" t="str">
        <f>IF(NASA[[#This Row],[ID]]="","",SUM(AD97,AJ97,AQ97,AV97,BC97))</f>
        <v/>
      </c>
      <c r="Q97" s="1" t="str">
        <f>IF(NASA[[#This Row],[ID]]="","",SUM(AE97,AM97,AT97,BA97,BD97))</f>
        <v/>
      </c>
      <c r="R97" s="1" t="str">
        <f>IF(NASA[[#This Row],[ID]]="","",SUM(AF97,AK97,AR97,AX97,BF97))</f>
        <v/>
      </c>
      <c r="S97" s="1" t="str">
        <f>IF(NASA[[#This Row],[ID]]="","",SUM(AG97,AN97,AU97,AW97,BE97))</f>
        <v/>
      </c>
      <c r="T97" s="1" t="str">
        <f>IF(NASA[[#This Row],[ID]]="","",SUM(AH97,AL97,AP97,AY97,BG97))</f>
        <v/>
      </c>
      <c r="U97" s="1" t="str">
        <f>IF(NASA[[#This Row],[ID]]="","",SUM(AI97,AO97,AS97,AZ97,BB97))</f>
        <v/>
      </c>
      <c r="V97" s="5" t="str">
        <f>IF(NASA[[#This Row],[ID]]="","",SUM(P97:U97))</f>
        <v/>
      </c>
      <c r="AB97" t="str">
        <f>IF(A97="","",NASA[[#This Row],[ID]])</f>
        <v/>
      </c>
      <c r="AC97" t="str">
        <f>IF(B97="","",NASA[[#This Row],[Feature ID]])</f>
        <v/>
      </c>
      <c r="AD97" t="str">
        <f>IF(NASA[[#This Row],[ID]]="","",IF(J97&gt;K97,1,0))</f>
        <v/>
      </c>
      <c r="AE97" t="str">
        <f>IF(NASA[[#This Row],[ID]]="","",IF(J97&gt;K97,0,1))</f>
        <v/>
      </c>
      <c r="AF97" t="str">
        <f>IF(NASA[[#This Row],[ID]]="","",IF(L97&gt;M97,1,0))</f>
        <v/>
      </c>
      <c r="AG97" t="str">
        <f>IF(NASA[[#This Row],[ID]]="","",IF(L97&gt;M97,0,1))</f>
        <v/>
      </c>
      <c r="AH97" t="str">
        <f>IF(NASA[[#This Row],[ID]]="","",IF(N97&gt;O97,1,0))</f>
        <v/>
      </c>
      <c r="AI97" t="str">
        <f>IF(NASA[[#This Row],[ID]]="","",IF(N97&gt;O97,0,1))</f>
        <v/>
      </c>
      <c r="AJ97" t="str">
        <f>IF(NASA[[#This Row],[ID]]="","",IF(J97&gt;L97,1,0))</f>
        <v/>
      </c>
      <c r="AK97" t="str">
        <f>IF(NASA[[#This Row],[ID]]="","",IF(J97&gt;L97,0,1))</f>
        <v/>
      </c>
      <c r="AL97" t="str">
        <f>IF(NASA[[#This Row],[ID]]="","",IF(N97&gt;K97,1,0))</f>
        <v/>
      </c>
      <c r="AM97" t="str">
        <f>IF(NASA[[#This Row],[ID]]="","",IF(N97&gt;K97,0,1))</f>
        <v/>
      </c>
      <c r="AN97" t="str">
        <f>IF(NASA[[#This Row],[ID]]="","",IF(M97&gt;O97,1,0))</f>
        <v/>
      </c>
      <c r="AO97" t="str">
        <f>IF(NASA[[#This Row],[ID]]="","",IF(M97&gt;O97,0,1))</f>
        <v/>
      </c>
      <c r="AP97" t="str">
        <f>IF(NASA[[#This Row],[ID]]="","",IF(N97&gt;J97,1,0))</f>
        <v/>
      </c>
      <c r="AQ97" t="str">
        <f>IF(NASA[[#This Row],[ID]]="","",IF(N97&gt;J97,0,1))</f>
        <v/>
      </c>
      <c r="AR97" t="str">
        <f>IF(NASA[[#This Row],[ID]]="","",IF(L97&gt;O97,1,0))</f>
        <v/>
      </c>
      <c r="AS97" t="str">
        <f>IF(NASA[[#This Row],[ID]]="","",IF(L97&gt;O97,0,1))</f>
        <v/>
      </c>
      <c r="AT97" t="str">
        <f>IF(NASA[[#This Row],[ID]]="","",IF(K97&gt;M97,1,0))</f>
        <v/>
      </c>
      <c r="AU97" t="str">
        <f>IF(NASA[[#This Row],[ID]]="","",IF(K97&gt;M97,0,1))</f>
        <v/>
      </c>
      <c r="AV97" t="str">
        <f>IF(NASA[[#This Row],[ID]]="","",IF(J97&gt;M97,1,0))</f>
        <v/>
      </c>
      <c r="AW97" t="str">
        <f>IF(NASA[[#This Row],[ID]]="","",IF(J97&gt;M97,0,1))</f>
        <v/>
      </c>
      <c r="AX97" t="str">
        <f>IF(NASA[[#This Row],[ID]]="","",IF(L97&gt;N97,1,0))</f>
        <v/>
      </c>
      <c r="AY97" t="str">
        <f>IF(NASA[[#This Row],[ID]]="","",IF(L97&gt;N97,0,1))</f>
        <v/>
      </c>
      <c r="AZ97" t="str">
        <f>IF(NASA[[#This Row],[ID]]="","",IF(O97&gt;K97,1,0))</f>
        <v/>
      </c>
      <c r="BA97" t="str">
        <f>IF(NASA[[#This Row],[ID]]="","",IF(O97&gt;K97,0,1))</f>
        <v/>
      </c>
      <c r="BB97" t="str">
        <f>IF(NASA[[#This Row],[ID]]="","",IF(O97&gt;J97,1,0))</f>
        <v/>
      </c>
      <c r="BC97" t="str">
        <f>IF(NASA[[#This Row],[ID]]="","",IF(O97&gt;J97,0,1))</f>
        <v/>
      </c>
      <c r="BD97" t="str">
        <f>IF(NASA[[#This Row],[ID]]="","",IF(K97&gt;M97,1,0))</f>
        <v/>
      </c>
      <c r="BE97" t="str">
        <f>IF(NASA[[#This Row],[ID]]="","",IF(K97&gt;M97,0,1))</f>
        <v/>
      </c>
      <c r="BF97" t="str">
        <f>IF(NASA[[#This Row],[ID]]="","",IF(L97&gt;N97,1,0))</f>
        <v/>
      </c>
      <c r="BG97" t="str">
        <f>IF(NASA[[#This Row],[ID]]="","",IF(L97&gt;N97,0,1))</f>
        <v/>
      </c>
    </row>
    <row r="98" spans="1:59" x14ac:dyDescent="0.25">
      <c r="A98" s="31"/>
      <c r="B98" s="32"/>
      <c r="C98" s="32"/>
      <c r="D98" s="32"/>
      <c r="E98" s="32"/>
      <c r="F98" s="32"/>
      <c r="G98" s="34" t="str">
        <f>IF(NASA[[#This Row],['[Performance']]]="","",20-NASA[[#This Row],['[Performance']]]+1)</f>
        <v/>
      </c>
      <c r="H98" s="32"/>
      <c r="I98" s="35"/>
      <c r="J98" s="5" t="str">
        <f>IF(NASA[[#This Row],['[Mental Demand']]]="","",(NASA[[#This Row],['[Mental Demand']]])*5)</f>
        <v/>
      </c>
      <c r="K98" s="1" t="str">
        <f>IF(NASA[[#This Row],['[Physical Demand']]]="","",(NASA[[#This Row],['[Physical Demand']]])*5)</f>
        <v/>
      </c>
      <c r="L98" s="1" t="str">
        <f>IF(NASA[[#This Row],['[Temporal Demand']]]="","",(NASA[[#This Row],['[Temporal Demand']]])*5)</f>
        <v/>
      </c>
      <c r="M98" s="1" t="str">
        <f>IF(NASA[[#This Row],[Performance*]]="","",(NASA[[#This Row],[Performance*]])*5)</f>
        <v/>
      </c>
      <c r="N98" s="1" t="str">
        <f>IF(NASA[[#This Row],['[Effort']]]="","",(NASA[[#This Row],['[Effort']]])*5)</f>
        <v/>
      </c>
      <c r="O98" s="1" t="str">
        <f>IF(NASA[[#This Row],['[Frustration']]]="","",(NASA[[#This Row],['[Frustration']]])*5)</f>
        <v/>
      </c>
      <c r="P98" s="5" t="str">
        <f>IF(NASA[[#This Row],[ID]]="","",SUM(AD98,AJ98,AQ98,AV98,BC98))</f>
        <v/>
      </c>
      <c r="Q98" s="1" t="str">
        <f>IF(NASA[[#This Row],[ID]]="","",SUM(AE98,AM98,AT98,BA98,BD98))</f>
        <v/>
      </c>
      <c r="R98" s="1" t="str">
        <f>IF(NASA[[#This Row],[ID]]="","",SUM(AF98,AK98,AR98,AX98,BF98))</f>
        <v/>
      </c>
      <c r="S98" s="1" t="str">
        <f>IF(NASA[[#This Row],[ID]]="","",SUM(AG98,AN98,AU98,AW98,BE98))</f>
        <v/>
      </c>
      <c r="T98" s="1" t="str">
        <f>IF(NASA[[#This Row],[ID]]="","",SUM(AH98,AL98,AP98,AY98,BG98))</f>
        <v/>
      </c>
      <c r="U98" s="1" t="str">
        <f>IF(NASA[[#This Row],[ID]]="","",SUM(AI98,AO98,AS98,AZ98,BB98))</f>
        <v/>
      </c>
      <c r="V98" s="5" t="str">
        <f>IF(NASA[[#This Row],[ID]]="","",SUM(P98:U98))</f>
        <v/>
      </c>
      <c r="AB98" t="str">
        <f>IF(A98="","",NASA[[#This Row],[ID]])</f>
        <v/>
      </c>
      <c r="AC98" t="str">
        <f>IF(B98="","",NASA[[#This Row],[Feature ID]])</f>
        <v/>
      </c>
      <c r="AD98" t="str">
        <f>IF(NASA[[#This Row],[ID]]="","",IF(J98&gt;K98,1,0))</f>
        <v/>
      </c>
      <c r="AE98" t="str">
        <f>IF(NASA[[#This Row],[ID]]="","",IF(J98&gt;K98,0,1))</f>
        <v/>
      </c>
      <c r="AF98" t="str">
        <f>IF(NASA[[#This Row],[ID]]="","",IF(L98&gt;M98,1,0))</f>
        <v/>
      </c>
      <c r="AG98" t="str">
        <f>IF(NASA[[#This Row],[ID]]="","",IF(L98&gt;M98,0,1))</f>
        <v/>
      </c>
      <c r="AH98" t="str">
        <f>IF(NASA[[#This Row],[ID]]="","",IF(N98&gt;O98,1,0))</f>
        <v/>
      </c>
      <c r="AI98" t="str">
        <f>IF(NASA[[#This Row],[ID]]="","",IF(N98&gt;O98,0,1))</f>
        <v/>
      </c>
      <c r="AJ98" t="str">
        <f>IF(NASA[[#This Row],[ID]]="","",IF(J98&gt;L98,1,0))</f>
        <v/>
      </c>
      <c r="AK98" t="str">
        <f>IF(NASA[[#This Row],[ID]]="","",IF(J98&gt;L98,0,1))</f>
        <v/>
      </c>
      <c r="AL98" t="str">
        <f>IF(NASA[[#This Row],[ID]]="","",IF(N98&gt;K98,1,0))</f>
        <v/>
      </c>
      <c r="AM98" t="str">
        <f>IF(NASA[[#This Row],[ID]]="","",IF(N98&gt;K98,0,1))</f>
        <v/>
      </c>
      <c r="AN98" t="str">
        <f>IF(NASA[[#This Row],[ID]]="","",IF(M98&gt;O98,1,0))</f>
        <v/>
      </c>
      <c r="AO98" t="str">
        <f>IF(NASA[[#This Row],[ID]]="","",IF(M98&gt;O98,0,1))</f>
        <v/>
      </c>
      <c r="AP98" t="str">
        <f>IF(NASA[[#This Row],[ID]]="","",IF(N98&gt;J98,1,0))</f>
        <v/>
      </c>
      <c r="AQ98" t="str">
        <f>IF(NASA[[#This Row],[ID]]="","",IF(N98&gt;J98,0,1))</f>
        <v/>
      </c>
      <c r="AR98" t="str">
        <f>IF(NASA[[#This Row],[ID]]="","",IF(L98&gt;O98,1,0))</f>
        <v/>
      </c>
      <c r="AS98" t="str">
        <f>IF(NASA[[#This Row],[ID]]="","",IF(L98&gt;O98,0,1))</f>
        <v/>
      </c>
      <c r="AT98" t="str">
        <f>IF(NASA[[#This Row],[ID]]="","",IF(K98&gt;M98,1,0))</f>
        <v/>
      </c>
      <c r="AU98" t="str">
        <f>IF(NASA[[#This Row],[ID]]="","",IF(K98&gt;M98,0,1))</f>
        <v/>
      </c>
      <c r="AV98" t="str">
        <f>IF(NASA[[#This Row],[ID]]="","",IF(J98&gt;M98,1,0))</f>
        <v/>
      </c>
      <c r="AW98" t="str">
        <f>IF(NASA[[#This Row],[ID]]="","",IF(J98&gt;M98,0,1))</f>
        <v/>
      </c>
      <c r="AX98" t="str">
        <f>IF(NASA[[#This Row],[ID]]="","",IF(L98&gt;N98,1,0))</f>
        <v/>
      </c>
      <c r="AY98" t="str">
        <f>IF(NASA[[#This Row],[ID]]="","",IF(L98&gt;N98,0,1))</f>
        <v/>
      </c>
      <c r="AZ98" t="str">
        <f>IF(NASA[[#This Row],[ID]]="","",IF(O98&gt;K98,1,0))</f>
        <v/>
      </c>
      <c r="BA98" t="str">
        <f>IF(NASA[[#This Row],[ID]]="","",IF(O98&gt;K98,0,1))</f>
        <v/>
      </c>
      <c r="BB98" t="str">
        <f>IF(NASA[[#This Row],[ID]]="","",IF(O98&gt;J98,1,0))</f>
        <v/>
      </c>
      <c r="BC98" t="str">
        <f>IF(NASA[[#This Row],[ID]]="","",IF(O98&gt;J98,0,1))</f>
        <v/>
      </c>
      <c r="BD98" t="str">
        <f>IF(NASA[[#This Row],[ID]]="","",IF(K98&gt;M98,1,0))</f>
        <v/>
      </c>
      <c r="BE98" t="str">
        <f>IF(NASA[[#This Row],[ID]]="","",IF(K98&gt;M98,0,1))</f>
        <v/>
      </c>
      <c r="BF98" t="str">
        <f>IF(NASA[[#This Row],[ID]]="","",IF(L98&gt;N98,1,0))</f>
        <v/>
      </c>
      <c r="BG98" t="str">
        <f>IF(NASA[[#This Row],[ID]]="","",IF(L98&gt;N98,0,1))</f>
        <v/>
      </c>
    </row>
    <row r="99" spans="1:59" x14ac:dyDescent="0.25">
      <c r="A99" s="31"/>
      <c r="B99" s="32"/>
      <c r="C99" s="32"/>
      <c r="D99" s="32"/>
      <c r="E99" s="32"/>
      <c r="F99" s="32"/>
      <c r="G99" s="34" t="str">
        <f>IF(NASA[[#This Row],['[Performance']]]="","",20-NASA[[#This Row],['[Performance']]]+1)</f>
        <v/>
      </c>
      <c r="H99" s="32"/>
      <c r="I99" s="35"/>
      <c r="J99" s="5" t="str">
        <f>IF(NASA[[#This Row],['[Mental Demand']]]="","",(NASA[[#This Row],['[Mental Demand']]])*5)</f>
        <v/>
      </c>
      <c r="K99" s="1" t="str">
        <f>IF(NASA[[#This Row],['[Physical Demand']]]="","",(NASA[[#This Row],['[Physical Demand']]])*5)</f>
        <v/>
      </c>
      <c r="L99" s="1" t="str">
        <f>IF(NASA[[#This Row],['[Temporal Demand']]]="","",(NASA[[#This Row],['[Temporal Demand']]])*5)</f>
        <v/>
      </c>
      <c r="M99" s="1" t="str">
        <f>IF(NASA[[#This Row],[Performance*]]="","",(NASA[[#This Row],[Performance*]])*5)</f>
        <v/>
      </c>
      <c r="N99" s="1" t="str">
        <f>IF(NASA[[#This Row],['[Effort']]]="","",(NASA[[#This Row],['[Effort']]])*5)</f>
        <v/>
      </c>
      <c r="O99" s="1" t="str">
        <f>IF(NASA[[#This Row],['[Frustration']]]="","",(NASA[[#This Row],['[Frustration']]])*5)</f>
        <v/>
      </c>
      <c r="P99" s="5" t="str">
        <f>IF(NASA[[#This Row],[ID]]="","",SUM(AD99,AJ99,AQ99,AV99,BC99))</f>
        <v/>
      </c>
      <c r="Q99" s="1" t="str">
        <f>IF(NASA[[#This Row],[ID]]="","",SUM(AE99,AM99,AT99,BA99,BD99))</f>
        <v/>
      </c>
      <c r="R99" s="1" t="str">
        <f>IF(NASA[[#This Row],[ID]]="","",SUM(AF99,AK99,AR99,AX99,BF99))</f>
        <v/>
      </c>
      <c r="S99" s="1" t="str">
        <f>IF(NASA[[#This Row],[ID]]="","",SUM(AG99,AN99,AU99,AW99,BE99))</f>
        <v/>
      </c>
      <c r="T99" s="1" t="str">
        <f>IF(NASA[[#This Row],[ID]]="","",SUM(AH99,AL99,AP99,AY99,BG99))</f>
        <v/>
      </c>
      <c r="U99" s="1" t="str">
        <f>IF(NASA[[#This Row],[ID]]="","",SUM(AI99,AO99,AS99,AZ99,BB99))</f>
        <v/>
      </c>
      <c r="V99" s="5" t="str">
        <f>IF(NASA[[#This Row],[ID]]="","",SUM(P99:U99))</f>
        <v/>
      </c>
      <c r="AB99" t="str">
        <f>IF(A99="","",NASA[[#This Row],[ID]])</f>
        <v/>
      </c>
      <c r="AC99" t="str">
        <f>IF(B99="","",NASA[[#This Row],[Feature ID]])</f>
        <v/>
      </c>
      <c r="AD99" t="str">
        <f>IF(NASA[[#This Row],[ID]]="","",IF(J99&gt;K99,1,0))</f>
        <v/>
      </c>
      <c r="AE99" t="str">
        <f>IF(NASA[[#This Row],[ID]]="","",IF(J99&gt;K99,0,1))</f>
        <v/>
      </c>
      <c r="AF99" t="str">
        <f>IF(NASA[[#This Row],[ID]]="","",IF(L99&gt;M99,1,0))</f>
        <v/>
      </c>
      <c r="AG99" t="str">
        <f>IF(NASA[[#This Row],[ID]]="","",IF(L99&gt;M99,0,1))</f>
        <v/>
      </c>
      <c r="AH99" t="str">
        <f>IF(NASA[[#This Row],[ID]]="","",IF(N99&gt;O99,1,0))</f>
        <v/>
      </c>
      <c r="AI99" t="str">
        <f>IF(NASA[[#This Row],[ID]]="","",IF(N99&gt;O99,0,1))</f>
        <v/>
      </c>
      <c r="AJ99" t="str">
        <f>IF(NASA[[#This Row],[ID]]="","",IF(J99&gt;L99,1,0))</f>
        <v/>
      </c>
      <c r="AK99" t="str">
        <f>IF(NASA[[#This Row],[ID]]="","",IF(J99&gt;L99,0,1))</f>
        <v/>
      </c>
      <c r="AL99" t="str">
        <f>IF(NASA[[#This Row],[ID]]="","",IF(N99&gt;K99,1,0))</f>
        <v/>
      </c>
      <c r="AM99" t="str">
        <f>IF(NASA[[#This Row],[ID]]="","",IF(N99&gt;K99,0,1))</f>
        <v/>
      </c>
      <c r="AN99" t="str">
        <f>IF(NASA[[#This Row],[ID]]="","",IF(M99&gt;O99,1,0))</f>
        <v/>
      </c>
      <c r="AO99" t="str">
        <f>IF(NASA[[#This Row],[ID]]="","",IF(M99&gt;O99,0,1))</f>
        <v/>
      </c>
      <c r="AP99" t="str">
        <f>IF(NASA[[#This Row],[ID]]="","",IF(N99&gt;J99,1,0))</f>
        <v/>
      </c>
      <c r="AQ99" t="str">
        <f>IF(NASA[[#This Row],[ID]]="","",IF(N99&gt;J99,0,1))</f>
        <v/>
      </c>
      <c r="AR99" t="str">
        <f>IF(NASA[[#This Row],[ID]]="","",IF(L99&gt;O99,1,0))</f>
        <v/>
      </c>
      <c r="AS99" t="str">
        <f>IF(NASA[[#This Row],[ID]]="","",IF(L99&gt;O99,0,1))</f>
        <v/>
      </c>
      <c r="AT99" t="str">
        <f>IF(NASA[[#This Row],[ID]]="","",IF(K99&gt;M99,1,0))</f>
        <v/>
      </c>
      <c r="AU99" t="str">
        <f>IF(NASA[[#This Row],[ID]]="","",IF(K99&gt;M99,0,1))</f>
        <v/>
      </c>
      <c r="AV99" t="str">
        <f>IF(NASA[[#This Row],[ID]]="","",IF(J99&gt;M99,1,0))</f>
        <v/>
      </c>
      <c r="AW99" t="str">
        <f>IF(NASA[[#This Row],[ID]]="","",IF(J99&gt;M99,0,1))</f>
        <v/>
      </c>
      <c r="AX99" t="str">
        <f>IF(NASA[[#This Row],[ID]]="","",IF(L99&gt;N99,1,0))</f>
        <v/>
      </c>
      <c r="AY99" t="str">
        <f>IF(NASA[[#This Row],[ID]]="","",IF(L99&gt;N99,0,1))</f>
        <v/>
      </c>
      <c r="AZ99" t="str">
        <f>IF(NASA[[#This Row],[ID]]="","",IF(O99&gt;K99,1,0))</f>
        <v/>
      </c>
      <c r="BA99" t="str">
        <f>IF(NASA[[#This Row],[ID]]="","",IF(O99&gt;K99,0,1))</f>
        <v/>
      </c>
      <c r="BB99" t="str">
        <f>IF(NASA[[#This Row],[ID]]="","",IF(O99&gt;J99,1,0))</f>
        <v/>
      </c>
      <c r="BC99" t="str">
        <f>IF(NASA[[#This Row],[ID]]="","",IF(O99&gt;J99,0,1))</f>
        <v/>
      </c>
      <c r="BD99" t="str">
        <f>IF(NASA[[#This Row],[ID]]="","",IF(K99&gt;M99,1,0))</f>
        <v/>
      </c>
      <c r="BE99" t="str">
        <f>IF(NASA[[#This Row],[ID]]="","",IF(K99&gt;M99,0,1))</f>
        <v/>
      </c>
      <c r="BF99" t="str">
        <f>IF(NASA[[#This Row],[ID]]="","",IF(L99&gt;N99,1,0))</f>
        <v/>
      </c>
      <c r="BG99" t="str">
        <f>IF(NASA[[#This Row],[ID]]="","",IF(L99&gt;N99,0,1))</f>
        <v/>
      </c>
    </row>
    <row r="100" spans="1:59" x14ac:dyDescent="0.25">
      <c r="A100" s="31"/>
      <c r="B100" s="32"/>
      <c r="C100" s="32"/>
      <c r="D100" s="32"/>
      <c r="E100" s="32"/>
      <c r="F100" s="32"/>
      <c r="G100" s="34" t="str">
        <f>IF(NASA[[#This Row],['[Performance']]]="","",20-NASA[[#This Row],['[Performance']]]+1)</f>
        <v/>
      </c>
      <c r="H100" s="32"/>
      <c r="I100" s="35"/>
      <c r="J100" s="5" t="str">
        <f>IF(NASA[[#This Row],['[Mental Demand']]]="","",(NASA[[#This Row],['[Mental Demand']]])*5)</f>
        <v/>
      </c>
      <c r="K100" s="1" t="str">
        <f>IF(NASA[[#This Row],['[Physical Demand']]]="","",(NASA[[#This Row],['[Physical Demand']]])*5)</f>
        <v/>
      </c>
      <c r="L100" s="1" t="str">
        <f>IF(NASA[[#This Row],['[Temporal Demand']]]="","",(NASA[[#This Row],['[Temporal Demand']]])*5)</f>
        <v/>
      </c>
      <c r="M100" s="1" t="str">
        <f>IF(NASA[[#This Row],[Performance*]]="","",(NASA[[#This Row],[Performance*]])*5)</f>
        <v/>
      </c>
      <c r="N100" s="1" t="str">
        <f>IF(NASA[[#This Row],['[Effort']]]="","",(NASA[[#This Row],['[Effort']]])*5)</f>
        <v/>
      </c>
      <c r="O100" s="1" t="str">
        <f>IF(NASA[[#This Row],['[Frustration']]]="","",(NASA[[#This Row],['[Frustration']]])*5)</f>
        <v/>
      </c>
      <c r="P100" s="5" t="str">
        <f>IF(NASA[[#This Row],[ID]]="","",SUM(AD100,AJ100,AQ100,AV100,BC100))</f>
        <v/>
      </c>
      <c r="Q100" s="1" t="str">
        <f>IF(NASA[[#This Row],[ID]]="","",SUM(AE100,AM100,AT100,BA100,BD100))</f>
        <v/>
      </c>
      <c r="R100" s="1" t="str">
        <f>IF(NASA[[#This Row],[ID]]="","",SUM(AF100,AK100,AR100,AX100,BF100))</f>
        <v/>
      </c>
      <c r="S100" s="1" t="str">
        <f>IF(NASA[[#This Row],[ID]]="","",SUM(AG100,AN100,AU100,AW100,BE100))</f>
        <v/>
      </c>
      <c r="T100" s="1" t="str">
        <f>IF(NASA[[#This Row],[ID]]="","",SUM(AH100,AL100,AP100,AY100,BG100))</f>
        <v/>
      </c>
      <c r="U100" s="1" t="str">
        <f>IF(NASA[[#This Row],[ID]]="","",SUM(AI100,AO100,AS100,AZ100,BB100))</f>
        <v/>
      </c>
      <c r="V100" s="5" t="str">
        <f>IF(NASA[[#This Row],[ID]]="","",SUM(P100:U100))</f>
        <v/>
      </c>
      <c r="AB100" t="str">
        <f>IF(A100="","",NASA[[#This Row],[ID]])</f>
        <v/>
      </c>
      <c r="AC100" t="str">
        <f>IF(B100="","",NASA[[#This Row],[Feature ID]])</f>
        <v/>
      </c>
      <c r="AD100" t="str">
        <f>IF(NASA[[#This Row],[ID]]="","",IF(J100&gt;K100,1,0))</f>
        <v/>
      </c>
      <c r="AE100" t="str">
        <f>IF(NASA[[#This Row],[ID]]="","",IF(J100&gt;K100,0,1))</f>
        <v/>
      </c>
      <c r="AF100" t="str">
        <f>IF(NASA[[#This Row],[ID]]="","",IF(L100&gt;M100,1,0))</f>
        <v/>
      </c>
      <c r="AG100" t="str">
        <f>IF(NASA[[#This Row],[ID]]="","",IF(L100&gt;M100,0,1))</f>
        <v/>
      </c>
      <c r="AH100" t="str">
        <f>IF(NASA[[#This Row],[ID]]="","",IF(N100&gt;O100,1,0))</f>
        <v/>
      </c>
      <c r="AI100" t="str">
        <f>IF(NASA[[#This Row],[ID]]="","",IF(N100&gt;O100,0,1))</f>
        <v/>
      </c>
      <c r="AJ100" t="str">
        <f>IF(NASA[[#This Row],[ID]]="","",IF(J100&gt;L100,1,0))</f>
        <v/>
      </c>
      <c r="AK100" t="str">
        <f>IF(NASA[[#This Row],[ID]]="","",IF(J100&gt;L100,0,1))</f>
        <v/>
      </c>
      <c r="AL100" t="str">
        <f>IF(NASA[[#This Row],[ID]]="","",IF(N100&gt;K100,1,0))</f>
        <v/>
      </c>
      <c r="AM100" t="str">
        <f>IF(NASA[[#This Row],[ID]]="","",IF(N100&gt;K100,0,1))</f>
        <v/>
      </c>
      <c r="AN100" t="str">
        <f>IF(NASA[[#This Row],[ID]]="","",IF(M100&gt;O100,1,0))</f>
        <v/>
      </c>
      <c r="AO100" t="str">
        <f>IF(NASA[[#This Row],[ID]]="","",IF(M100&gt;O100,0,1))</f>
        <v/>
      </c>
      <c r="AP100" t="str">
        <f>IF(NASA[[#This Row],[ID]]="","",IF(N100&gt;J100,1,0))</f>
        <v/>
      </c>
      <c r="AQ100" t="str">
        <f>IF(NASA[[#This Row],[ID]]="","",IF(N100&gt;J100,0,1))</f>
        <v/>
      </c>
      <c r="AR100" t="str">
        <f>IF(NASA[[#This Row],[ID]]="","",IF(L100&gt;O100,1,0))</f>
        <v/>
      </c>
      <c r="AS100" t="str">
        <f>IF(NASA[[#This Row],[ID]]="","",IF(L100&gt;O100,0,1))</f>
        <v/>
      </c>
      <c r="AT100" t="str">
        <f>IF(NASA[[#This Row],[ID]]="","",IF(K100&gt;M100,1,0))</f>
        <v/>
      </c>
      <c r="AU100" t="str">
        <f>IF(NASA[[#This Row],[ID]]="","",IF(K100&gt;M100,0,1))</f>
        <v/>
      </c>
      <c r="AV100" t="str">
        <f>IF(NASA[[#This Row],[ID]]="","",IF(J100&gt;M100,1,0))</f>
        <v/>
      </c>
      <c r="AW100" t="str">
        <f>IF(NASA[[#This Row],[ID]]="","",IF(J100&gt;M100,0,1))</f>
        <v/>
      </c>
      <c r="AX100" t="str">
        <f>IF(NASA[[#This Row],[ID]]="","",IF(L100&gt;N100,1,0))</f>
        <v/>
      </c>
      <c r="AY100" t="str">
        <f>IF(NASA[[#This Row],[ID]]="","",IF(L100&gt;N100,0,1))</f>
        <v/>
      </c>
      <c r="AZ100" t="str">
        <f>IF(NASA[[#This Row],[ID]]="","",IF(O100&gt;K100,1,0))</f>
        <v/>
      </c>
      <c r="BA100" t="str">
        <f>IF(NASA[[#This Row],[ID]]="","",IF(O100&gt;K100,0,1))</f>
        <v/>
      </c>
      <c r="BB100" t="str">
        <f>IF(NASA[[#This Row],[ID]]="","",IF(O100&gt;J100,1,0))</f>
        <v/>
      </c>
      <c r="BC100" t="str">
        <f>IF(NASA[[#This Row],[ID]]="","",IF(O100&gt;J100,0,1))</f>
        <v/>
      </c>
      <c r="BD100" t="str">
        <f>IF(NASA[[#This Row],[ID]]="","",IF(K100&gt;M100,1,0))</f>
        <v/>
      </c>
      <c r="BE100" t="str">
        <f>IF(NASA[[#This Row],[ID]]="","",IF(K100&gt;M100,0,1))</f>
        <v/>
      </c>
      <c r="BF100" t="str">
        <f>IF(NASA[[#This Row],[ID]]="","",IF(L100&gt;N100,1,0))</f>
        <v/>
      </c>
      <c r="BG100" t="str">
        <f>IF(NASA[[#This Row],[ID]]="","",IF(L100&gt;N100,0,1))</f>
        <v/>
      </c>
    </row>
    <row r="101" spans="1:59" x14ac:dyDescent="0.25">
      <c r="A101" s="31"/>
      <c r="B101" s="32"/>
      <c r="C101" s="32"/>
      <c r="D101" s="32"/>
      <c r="E101" s="32"/>
      <c r="F101" s="32"/>
      <c r="G101" s="34" t="str">
        <f>IF(NASA[[#This Row],['[Performance']]]="","",20-NASA[[#This Row],['[Performance']]]+1)</f>
        <v/>
      </c>
      <c r="H101" s="32"/>
      <c r="I101" s="35"/>
      <c r="J101" s="5" t="str">
        <f>IF(NASA[[#This Row],['[Mental Demand']]]="","",(NASA[[#This Row],['[Mental Demand']]])*5)</f>
        <v/>
      </c>
      <c r="K101" s="1" t="str">
        <f>IF(NASA[[#This Row],['[Physical Demand']]]="","",(NASA[[#This Row],['[Physical Demand']]])*5)</f>
        <v/>
      </c>
      <c r="L101" s="1" t="str">
        <f>IF(NASA[[#This Row],['[Temporal Demand']]]="","",(NASA[[#This Row],['[Temporal Demand']]])*5)</f>
        <v/>
      </c>
      <c r="M101" s="1" t="str">
        <f>IF(NASA[[#This Row],[Performance*]]="","",(NASA[[#This Row],[Performance*]])*5)</f>
        <v/>
      </c>
      <c r="N101" s="1" t="str">
        <f>IF(NASA[[#This Row],['[Effort']]]="","",(NASA[[#This Row],['[Effort']]])*5)</f>
        <v/>
      </c>
      <c r="O101" s="1" t="str">
        <f>IF(NASA[[#This Row],['[Frustration']]]="","",(NASA[[#This Row],['[Frustration']]])*5)</f>
        <v/>
      </c>
      <c r="P101" s="5" t="str">
        <f>IF(NASA[[#This Row],[ID]]="","",SUM(AD101,AJ101,AQ101,AV101,BC101))</f>
        <v/>
      </c>
      <c r="Q101" s="1" t="str">
        <f>IF(NASA[[#This Row],[ID]]="","",SUM(AE101,AM101,AT101,BA101,BD101))</f>
        <v/>
      </c>
      <c r="R101" s="1" t="str">
        <f>IF(NASA[[#This Row],[ID]]="","",SUM(AF101,AK101,AR101,AX101,BF101))</f>
        <v/>
      </c>
      <c r="S101" s="1" t="str">
        <f>IF(NASA[[#This Row],[ID]]="","",SUM(AG101,AN101,AU101,AW101,BE101))</f>
        <v/>
      </c>
      <c r="T101" s="1" t="str">
        <f>IF(NASA[[#This Row],[ID]]="","",SUM(AH101,AL101,AP101,AY101,BG101))</f>
        <v/>
      </c>
      <c r="U101" s="1" t="str">
        <f>IF(NASA[[#This Row],[ID]]="","",SUM(AI101,AO101,AS101,AZ101,BB101))</f>
        <v/>
      </c>
      <c r="V101" s="5" t="str">
        <f>IF(NASA[[#This Row],[ID]]="","",SUM(P101:U101))</f>
        <v/>
      </c>
      <c r="AB101" t="str">
        <f>IF(A101="","",NASA[[#This Row],[ID]])</f>
        <v/>
      </c>
      <c r="AC101" t="str">
        <f>IF(B101="","",NASA[[#This Row],[Feature ID]])</f>
        <v/>
      </c>
      <c r="AD101" t="str">
        <f>IF(NASA[[#This Row],[ID]]="","",IF(J101&gt;K101,1,0))</f>
        <v/>
      </c>
      <c r="AE101" t="str">
        <f>IF(NASA[[#This Row],[ID]]="","",IF(J101&gt;K101,0,1))</f>
        <v/>
      </c>
      <c r="AF101" t="str">
        <f>IF(NASA[[#This Row],[ID]]="","",IF(L101&gt;M101,1,0))</f>
        <v/>
      </c>
      <c r="AG101" t="str">
        <f>IF(NASA[[#This Row],[ID]]="","",IF(L101&gt;M101,0,1))</f>
        <v/>
      </c>
      <c r="AH101" t="str">
        <f>IF(NASA[[#This Row],[ID]]="","",IF(N101&gt;O101,1,0))</f>
        <v/>
      </c>
      <c r="AI101" t="str">
        <f>IF(NASA[[#This Row],[ID]]="","",IF(N101&gt;O101,0,1))</f>
        <v/>
      </c>
      <c r="AJ101" t="str">
        <f>IF(NASA[[#This Row],[ID]]="","",IF(J101&gt;L101,1,0))</f>
        <v/>
      </c>
      <c r="AK101" t="str">
        <f>IF(NASA[[#This Row],[ID]]="","",IF(J101&gt;L101,0,1))</f>
        <v/>
      </c>
      <c r="AL101" t="str">
        <f>IF(NASA[[#This Row],[ID]]="","",IF(N101&gt;K101,1,0))</f>
        <v/>
      </c>
      <c r="AM101" t="str">
        <f>IF(NASA[[#This Row],[ID]]="","",IF(N101&gt;K101,0,1))</f>
        <v/>
      </c>
      <c r="AN101" t="str">
        <f>IF(NASA[[#This Row],[ID]]="","",IF(M101&gt;O101,1,0))</f>
        <v/>
      </c>
      <c r="AO101" t="str">
        <f>IF(NASA[[#This Row],[ID]]="","",IF(M101&gt;O101,0,1))</f>
        <v/>
      </c>
      <c r="AP101" t="str">
        <f>IF(NASA[[#This Row],[ID]]="","",IF(N101&gt;J101,1,0))</f>
        <v/>
      </c>
      <c r="AQ101" t="str">
        <f>IF(NASA[[#This Row],[ID]]="","",IF(N101&gt;J101,0,1))</f>
        <v/>
      </c>
      <c r="AR101" t="str">
        <f>IF(NASA[[#This Row],[ID]]="","",IF(L101&gt;O101,1,0))</f>
        <v/>
      </c>
      <c r="AS101" t="str">
        <f>IF(NASA[[#This Row],[ID]]="","",IF(L101&gt;O101,0,1))</f>
        <v/>
      </c>
      <c r="AT101" t="str">
        <f>IF(NASA[[#This Row],[ID]]="","",IF(K101&gt;M101,1,0))</f>
        <v/>
      </c>
      <c r="AU101" t="str">
        <f>IF(NASA[[#This Row],[ID]]="","",IF(K101&gt;M101,0,1))</f>
        <v/>
      </c>
      <c r="AV101" t="str">
        <f>IF(NASA[[#This Row],[ID]]="","",IF(J101&gt;M101,1,0))</f>
        <v/>
      </c>
      <c r="AW101" t="str">
        <f>IF(NASA[[#This Row],[ID]]="","",IF(J101&gt;M101,0,1))</f>
        <v/>
      </c>
      <c r="AX101" t="str">
        <f>IF(NASA[[#This Row],[ID]]="","",IF(L101&gt;N101,1,0))</f>
        <v/>
      </c>
      <c r="AY101" t="str">
        <f>IF(NASA[[#This Row],[ID]]="","",IF(L101&gt;N101,0,1))</f>
        <v/>
      </c>
      <c r="AZ101" t="str">
        <f>IF(NASA[[#This Row],[ID]]="","",IF(O101&gt;K101,1,0))</f>
        <v/>
      </c>
      <c r="BA101" t="str">
        <f>IF(NASA[[#This Row],[ID]]="","",IF(O101&gt;K101,0,1))</f>
        <v/>
      </c>
      <c r="BB101" t="str">
        <f>IF(NASA[[#This Row],[ID]]="","",IF(O101&gt;J101,1,0))</f>
        <v/>
      </c>
      <c r="BC101" t="str">
        <f>IF(NASA[[#This Row],[ID]]="","",IF(O101&gt;J101,0,1))</f>
        <v/>
      </c>
      <c r="BD101" t="str">
        <f>IF(NASA[[#This Row],[ID]]="","",IF(K101&gt;M101,1,0))</f>
        <v/>
      </c>
      <c r="BE101" t="str">
        <f>IF(NASA[[#This Row],[ID]]="","",IF(K101&gt;M101,0,1))</f>
        <v/>
      </c>
      <c r="BF101" t="str">
        <f>IF(NASA[[#This Row],[ID]]="","",IF(L101&gt;N101,1,0))</f>
        <v/>
      </c>
      <c r="BG101" t="str">
        <f>IF(NASA[[#This Row],[ID]]="","",IF(L101&gt;N101,0,1))</f>
        <v/>
      </c>
    </row>
    <row r="102" spans="1:59" x14ac:dyDescent="0.25">
      <c r="A102" s="31"/>
      <c r="B102" s="32"/>
      <c r="C102" s="32"/>
      <c r="D102" s="32"/>
      <c r="E102" s="32"/>
      <c r="F102" s="32"/>
      <c r="G102" s="34" t="str">
        <f>IF(NASA[[#This Row],['[Performance']]]="","",20-NASA[[#This Row],['[Performance']]]+1)</f>
        <v/>
      </c>
      <c r="H102" s="32"/>
      <c r="I102" s="35"/>
      <c r="J102" s="5" t="str">
        <f>IF(NASA[[#This Row],['[Mental Demand']]]="","",(NASA[[#This Row],['[Mental Demand']]])*5)</f>
        <v/>
      </c>
      <c r="K102" s="1" t="str">
        <f>IF(NASA[[#This Row],['[Physical Demand']]]="","",(NASA[[#This Row],['[Physical Demand']]])*5)</f>
        <v/>
      </c>
      <c r="L102" s="1" t="str">
        <f>IF(NASA[[#This Row],['[Temporal Demand']]]="","",(NASA[[#This Row],['[Temporal Demand']]])*5)</f>
        <v/>
      </c>
      <c r="M102" s="1" t="str">
        <f>IF(NASA[[#This Row],[Performance*]]="","",(NASA[[#This Row],[Performance*]])*5)</f>
        <v/>
      </c>
      <c r="N102" s="1" t="str">
        <f>IF(NASA[[#This Row],['[Effort']]]="","",(NASA[[#This Row],['[Effort']]])*5)</f>
        <v/>
      </c>
      <c r="O102" s="1" t="str">
        <f>IF(NASA[[#This Row],['[Frustration']]]="","",(NASA[[#This Row],['[Frustration']]])*5)</f>
        <v/>
      </c>
      <c r="P102" s="5" t="str">
        <f>IF(NASA[[#This Row],[ID]]="","",SUM(AD102,AJ102,AQ102,AV102,BC102))</f>
        <v/>
      </c>
      <c r="Q102" s="1" t="str">
        <f>IF(NASA[[#This Row],[ID]]="","",SUM(AE102,AM102,AT102,BA102,BD102))</f>
        <v/>
      </c>
      <c r="R102" s="1" t="str">
        <f>IF(NASA[[#This Row],[ID]]="","",SUM(AF102,AK102,AR102,AX102,BF102))</f>
        <v/>
      </c>
      <c r="S102" s="1" t="str">
        <f>IF(NASA[[#This Row],[ID]]="","",SUM(AG102,AN102,AU102,AW102,BE102))</f>
        <v/>
      </c>
      <c r="T102" s="1" t="str">
        <f>IF(NASA[[#This Row],[ID]]="","",SUM(AH102,AL102,AP102,AY102,BG102))</f>
        <v/>
      </c>
      <c r="U102" s="1" t="str">
        <f>IF(NASA[[#This Row],[ID]]="","",SUM(AI102,AO102,AS102,AZ102,BB102))</f>
        <v/>
      </c>
      <c r="V102" s="5" t="str">
        <f>IF(NASA[[#This Row],[ID]]="","",SUM(P102:U102))</f>
        <v/>
      </c>
      <c r="AB102" t="str">
        <f>IF(A102="","",NASA[[#This Row],[ID]])</f>
        <v/>
      </c>
      <c r="AC102" t="str">
        <f>IF(B102="","",NASA[[#This Row],[Feature ID]])</f>
        <v/>
      </c>
      <c r="AD102" t="str">
        <f>IF(NASA[[#This Row],[ID]]="","",IF(J102&gt;K102,1,0))</f>
        <v/>
      </c>
      <c r="AE102" t="str">
        <f>IF(NASA[[#This Row],[ID]]="","",IF(J102&gt;K102,0,1))</f>
        <v/>
      </c>
      <c r="AF102" t="str">
        <f>IF(NASA[[#This Row],[ID]]="","",IF(L102&gt;M102,1,0))</f>
        <v/>
      </c>
      <c r="AG102" t="str">
        <f>IF(NASA[[#This Row],[ID]]="","",IF(L102&gt;M102,0,1))</f>
        <v/>
      </c>
      <c r="AH102" t="str">
        <f>IF(NASA[[#This Row],[ID]]="","",IF(N102&gt;O102,1,0))</f>
        <v/>
      </c>
      <c r="AI102" t="str">
        <f>IF(NASA[[#This Row],[ID]]="","",IF(N102&gt;O102,0,1))</f>
        <v/>
      </c>
      <c r="AJ102" t="str">
        <f>IF(NASA[[#This Row],[ID]]="","",IF(J102&gt;L102,1,0))</f>
        <v/>
      </c>
      <c r="AK102" t="str">
        <f>IF(NASA[[#This Row],[ID]]="","",IF(J102&gt;L102,0,1))</f>
        <v/>
      </c>
      <c r="AL102" t="str">
        <f>IF(NASA[[#This Row],[ID]]="","",IF(N102&gt;K102,1,0))</f>
        <v/>
      </c>
      <c r="AM102" t="str">
        <f>IF(NASA[[#This Row],[ID]]="","",IF(N102&gt;K102,0,1))</f>
        <v/>
      </c>
      <c r="AN102" t="str">
        <f>IF(NASA[[#This Row],[ID]]="","",IF(M102&gt;O102,1,0))</f>
        <v/>
      </c>
      <c r="AO102" t="str">
        <f>IF(NASA[[#This Row],[ID]]="","",IF(M102&gt;O102,0,1))</f>
        <v/>
      </c>
      <c r="AP102" t="str">
        <f>IF(NASA[[#This Row],[ID]]="","",IF(N102&gt;J102,1,0))</f>
        <v/>
      </c>
      <c r="AQ102" t="str">
        <f>IF(NASA[[#This Row],[ID]]="","",IF(N102&gt;J102,0,1))</f>
        <v/>
      </c>
      <c r="AR102" t="str">
        <f>IF(NASA[[#This Row],[ID]]="","",IF(L102&gt;O102,1,0))</f>
        <v/>
      </c>
      <c r="AS102" t="str">
        <f>IF(NASA[[#This Row],[ID]]="","",IF(L102&gt;O102,0,1))</f>
        <v/>
      </c>
      <c r="AT102" t="str">
        <f>IF(NASA[[#This Row],[ID]]="","",IF(K102&gt;M102,1,0))</f>
        <v/>
      </c>
      <c r="AU102" t="str">
        <f>IF(NASA[[#This Row],[ID]]="","",IF(K102&gt;M102,0,1))</f>
        <v/>
      </c>
      <c r="AV102" t="str">
        <f>IF(NASA[[#This Row],[ID]]="","",IF(J102&gt;M102,1,0))</f>
        <v/>
      </c>
      <c r="AW102" t="str">
        <f>IF(NASA[[#This Row],[ID]]="","",IF(J102&gt;M102,0,1))</f>
        <v/>
      </c>
      <c r="AX102" t="str">
        <f>IF(NASA[[#This Row],[ID]]="","",IF(L102&gt;N102,1,0))</f>
        <v/>
      </c>
      <c r="AY102" t="str">
        <f>IF(NASA[[#This Row],[ID]]="","",IF(L102&gt;N102,0,1))</f>
        <v/>
      </c>
      <c r="AZ102" t="str">
        <f>IF(NASA[[#This Row],[ID]]="","",IF(O102&gt;K102,1,0))</f>
        <v/>
      </c>
      <c r="BA102" t="str">
        <f>IF(NASA[[#This Row],[ID]]="","",IF(O102&gt;K102,0,1))</f>
        <v/>
      </c>
      <c r="BB102" t="str">
        <f>IF(NASA[[#This Row],[ID]]="","",IF(O102&gt;J102,1,0))</f>
        <v/>
      </c>
      <c r="BC102" t="str">
        <f>IF(NASA[[#This Row],[ID]]="","",IF(O102&gt;J102,0,1))</f>
        <v/>
      </c>
      <c r="BD102" t="str">
        <f>IF(NASA[[#This Row],[ID]]="","",IF(K102&gt;M102,1,0))</f>
        <v/>
      </c>
      <c r="BE102" t="str">
        <f>IF(NASA[[#This Row],[ID]]="","",IF(K102&gt;M102,0,1))</f>
        <v/>
      </c>
      <c r="BF102" t="str">
        <f>IF(NASA[[#This Row],[ID]]="","",IF(L102&gt;N102,1,0))</f>
        <v/>
      </c>
      <c r="BG102" t="str">
        <f>IF(NASA[[#This Row],[ID]]="","",IF(L102&gt;N102,0,1))</f>
        <v/>
      </c>
    </row>
    <row r="103" spans="1:59" x14ac:dyDescent="0.25">
      <c r="A103" s="31"/>
      <c r="B103" s="32"/>
      <c r="C103" s="32"/>
      <c r="D103" s="32"/>
      <c r="E103" s="32"/>
      <c r="F103" s="32"/>
      <c r="G103" s="34" t="str">
        <f>IF(NASA[[#This Row],['[Performance']]]="","",20-NASA[[#This Row],['[Performance']]]+1)</f>
        <v/>
      </c>
      <c r="H103" s="32"/>
      <c r="I103" s="35"/>
      <c r="J103" s="5" t="str">
        <f>IF(NASA[[#This Row],['[Mental Demand']]]="","",(NASA[[#This Row],['[Mental Demand']]])*5)</f>
        <v/>
      </c>
      <c r="K103" s="1" t="str">
        <f>IF(NASA[[#This Row],['[Physical Demand']]]="","",(NASA[[#This Row],['[Physical Demand']]])*5)</f>
        <v/>
      </c>
      <c r="L103" s="1" t="str">
        <f>IF(NASA[[#This Row],['[Temporal Demand']]]="","",(NASA[[#This Row],['[Temporal Demand']]])*5)</f>
        <v/>
      </c>
      <c r="M103" s="1" t="str">
        <f>IF(NASA[[#This Row],[Performance*]]="","",(NASA[[#This Row],[Performance*]])*5)</f>
        <v/>
      </c>
      <c r="N103" s="1" t="str">
        <f>IF(NASA[[#This Row],['[Effort']]]="","",(NASA[[#This Row],['[Effort']]])*5)</f>
        <v/>
      </c>
      <c r="O103" s="1" t="str">
        <f>IF(NASA[[#This Row],['[Frustration']]]="","",(NASA[[#This Row],['[Frustration']]])*5)</f>
        <v/>
      </c>
      <c r="P103" s="5" t="str">
        <f>IF(NASA[[#This Row],[ID]]="","",SUM(AD103,AJ103,AQ103,AV103,BC103))</f>
        <v/>
      </c>
      <c r="Q103" s="1" t="str">
        <f>IF(NASA[[#This Row],[ID]]="","",SUM(AE103,AM103,AT103,BA103,BD103))</f>
        <v/>
      </c>
      <c r="R103" s="1" t="str">
        <f>IF(NASA[[#This Row],[ID]]="","",SUM(AF103,AK103,AR103,AX103,BF103))</f>
        <v/>
      </c>
      <c r="S103" s="1" t="str">
        <f>IF(NASA[[#This Row],[ID]]="","",SUM(AG103,AN103,AU103,AW103,BE103))</f>
        <v/>
      </c>
      <c r="T103" s="1" t="str">
        <f>IF(NASA[[#This Row],[ID]]="","",SUM(AH103,AL103,AP103,AY103,BG103))</f>
        <v/>
      </c>
      <c r="U103" s="1" t="str">
        <f>IF(NASA[[#This Row],[ID]]="","",SUM(AI103,AO103,AS103,AZ103,BB103))</f>
        <v/>
      </c>
      <c r="V103" s="5" t="str">
        <f>IF(NASA[[#This Row],[ID]]="","",SUM(P103:U103))</f>
        <v/>
      </c>
      <c r="AB103" t="str">
        <f>IF(A103="","",NASA[[#This Row],[ID]])</f>
        <v/>
      </c>
      <c r="AC103" t="str">
        <f>IF(B103="","",NASA[[#This Row],[Feature ID]])</f>
        <v/>
      </c>
      <c r="AD103" t="str">
        <f>IF(NASA[[#This Row],[ID]]="","",IF(J103&gt;K103,1,0))</f>
        <v/>
      </c>
      <c r="AE103" t="str">
        <f>IF(NASA[[#This Row],[ID]]="","",IF(J103&gt;K103,0,1))</f>
        <v/>
      </c>
      <c r="AF103" t="str">
        <f>IF(NASA[[#This Row],[ID]]="","",IF(L103&gt;M103,1,0))</f>
        <v/>
      </c>
      <c r="AG103" t="str">
        <f>IF(NASA[[#This Row],[ID]]="","",IF(L103&gt;M103,0,1))</f>
        <v/>
      </c>
      <c r="AH103" t="str">
        <f>IF(NASA[[#This Row],[ID]]="","",IF(N103&gt;O103,1,0))</f>
        <v/>
      </c>
      <c r="AI103" t="str">
        <f>IF(NASA[[#This Row],[ID]]="","",IF(N103&gt;O103,0,1))</f>
        <v/>
      </c>
      <c r="AJ103" t="str">
        <f>IF(NASA[[#This Row],[ID]]="","",IF(J103&gt;L103,1,0))</f>
        <v/>
      </c>
      <c r="AK103" t="str">
        <f>IF(NASA[[#This Row],[ID]]="","",IF(J103&gt;L103,0,1))</f>
        <v/>
      </c>
      <c r="AL103" t="str">
        <f>IF(NASA[[#This Row],[ID]]="","",IF(N103&gt;K103,1,0))</f>
        <v/>
      </c>
      <c r="AM103" t="str">
        <f>IF(NASA[[#This Row],[ID]]="","",IF(N103&gt;K103,0,1))</f>
        <v/>
      </c>
      <c r="AN103" t="str">
        <f>IF(NASA[[#This Row],[ID]]="","",IF(M103&gt;O103,1,0))</f>
        <v/>
      </c>
      <c r="AO103" t="str">
        <f>IF(NASA[[#This Row],[ID]]="","",IF(M103&gt;O103,0,1))</f>
        <v/>
      </c>
      <c r="AP103" t="str">
        <f>IF(NASA[[#This Row],[ID]]="","",IF(N103&gt;J103,1,0))</f>
        <v/>
      </c>
      <c r="AQ103" t="str">
        <f>IF(NASA[[#This Row],[ID]]="","",IF(N103&gt;J103,0,1))</f>
        <v/>
      </c>
      <c r="AR103" t="str">
        <f>IF(NASA[[#This Row],[ID]]="","",IF(L103&gt;O103,1,0))</f>
        <v/>
      </c>
      <c r="AS103" t="str">
        <f>IF(NASA[[#This Row],[ID]]="","",IF(L103&gt;O103,0,1))</f>
        <v/>
      </c>
      <c r="AT103" t="str">
        <f>IF(NASA[[#This Row],[ID]]="","",IF(K103&gt;M103,1,0))</f>
        <v/>
      </c>
      <c r="AU103" t="str">
        <f>IF(NASA[[#This Row],[ID]]="","",IF(K103&gt;M103,0,1))</f>
        <v/>
      </c>
      <c r="AV103" t="str">
        <f>IF(NASA[[#This Row],[ID]]="","",IF(J103&gt;M103,1,0))</f>
        <v/>
      </c>
      <c r="AW103" t="str">
        <f>IF(NASA[[#This Row],[ID]]="","",IF(J103&gt;M103,0,1))</f>
        <v/>
      </c>
      <c r="AX103" t="str">
        <f>IF(NASA[[#This Row],[ID]]="","",IF(L103&gt;N103,1,0))</f>
        <v/>
      </c>
      <c r="AY103" t="str">
        <f>IF(NASA[[#This Row],[ID]]="","",IF(L103&gt;N103,0,1))</f>
        <v/>
      </c>
      <c r="AZ103" t="str">
        <f>IF(NASA[[#This Row],[ID]]="","",IF(O103&gt;K103,1,0))</f>
        <v/>
      </c>
      <c r="BA103" t="str">
        <f>IF(NASA[[#This Row],[ID]]="","",IF(O103&gt;K103,0,1))</f>
        <v/>
      </c>
      <c r="BB103" t="str">
        <f>IF(NASA[[#This Row],[ID]]="","",IF(O103&gt;J103,1,0))</f>
        <v/>
      </c>
      <c r="BC103" t="str">
        <f>IF(NASA[[#This Row],[ID]]="","",IF(O103&gt;J103,0,1))</f>
        <v/>
      </c>
      <c r="BD103" t="str">
        <f>IF(NASA[[#This Row],[ID]]="","",IF(K103&gt;M103,1,0))</f>
        <v/>
      </c>
      <c r="BE103" t="str">
        <f>IF(NASA[[#This Row],[ID]]="","",IF(K103&gt;M103,0,1))</f>
        <v/>
      </c>
      <c r="BF103" t="str">
        <f>IF(NASA[[#This Row],[ID]]="","",IF(L103&gt;N103,1,0))</f>
        <v/>
      </c>
      <c r="BG103" t="str">
        <f>IF(NASA[[#This Row],[ID]]="","",IF(L103&gt;N103,0,1))</f>
        <v/>
      </c>
    </row>
    <row r="104" spans="1:59" x14ac:dyDescent="0.25">
      <c r="A104" s="31"/>
      <c r="B104" s="32"/>
      <c r="C104" s="32"/>
      <c r="D104" s="32"/>
      <c r="E104" s="32"/>
      <c r="F104" s="32"/>
      <c r="G104" s="34" t="str">
        <f>IF(NASA[[#This Row],['[Performance']]]="","",20-NASA[[#This Row],['[Performance']]]+1)</f>
        <v/>
      </c>
      <c r="H104" s="32"/>
      <c r="I104" s="35"/>
      <c r="J104" s="5" t="str">
        <f>IF(NASA[[#This Row],['[Mental Demand']]]="","",(NASA[[#This Row],['[Mental Demand']]])*5)</f>
        <v/>
      </c>
      <c r="K104" s="1" t="str">
        <f>IF(NASA[[#This Row],['[Physical Demand']]]="","",(NASA[[#This Row],['[Physical Demand']]])*5)</f>
        <v/>
      </c>
      <c r="L104" s="1" t="str">
        <f>IF(NASA[[#This Row],['[Temporal Demand']]]="","",(NASA[[#This Row],['[Temporal Demand']]])*5)</f>
        <v/>
      </c>
      <c r="M104" s="1" t="str">
        <f>IF(NASA[[#This Row],[Performance*]]="","",(NASA[[#This Row],[Performance*]])*5)</f>
        <v/>
      </c>
      <c r="N104" s="1" t="str">
        <f>IF(NASA[[#This Row],['[Effort']]]="","",(NASA[[#This Row],['[Effort']]])*5)</f>
        <v/>
      </c>
      <c r="O104" s="1" t="str">
        <f>IF(NASA[[#This Row],['[Frustration']]]="","",(NASA[[#This Row],['[Frustration']]])*5)</f>
        <v/>
      </c>
      <c r="P104" s="5" t="str">
        <f>IF(NASA[[#This Row],[ID]]="","",SUM(AD104,AJ104,AQ104,AV104,BC104))</f>
        <v/>
      </c>
      <c r="Q104" s="1" t="str">
        <f>IF(NASA[[#This Row],[ID]]="","",SUM(AE104,AM104,AT104,BA104,BD104))</f>
        <v/>
      </c>
      <c r="R104" s="1" t="str">
        <f>IF(NASA[[#This Row],[ID]]="","",SUM(AF104,AK104,AR104,AX104,BF104))</f>
        <v/>
      </c>
      <c r="S104" s="1" t="str">
        <f>IF(NASA[[#This Row],[ID]]="","",SUM(AG104,AN104,AU104,AW104,BE104))</f>
        <v/>
      </c>
      <c r="T104" s="1" t="str">
        <f>IF(NASA[[#This Row],[ID]]="","",SUM(AH104,AL104,AP104,AY104,BG104))</f>
        <v/>
      </c>
      <c r="U104" s="1" t="str">
        <f>IF(NASA[[#This Row],[ID]]="","",SUM(AI104,AO104,AS104,AZ104,BB104))</f>
        <v/>
      </c>
      <c r="V104" s="5" t="str">
        <f>IF(NASA[[#This Row],[ID]]="","",SUM(P104:U104))</f>
        <v/>
      </c>
      <c r="AB104" t="str">
        <f>IF(A104="","",NASA[[#This Row],[ID]])</f>
        <v/>
      </c>
      <c r="AC104" t="str">
        <f>IF(B104="","",NASA[[#This Row],[Feature ID]])</f>
        <v/>
      </c>
      <c r="AD104" t="str">
        <f>IF(NASA[[#This Row],[ID]]="","",IF(J104&gt;K104,1,0))</f>
        <v/>
      </c>
      <c r="AE104" t="str">
        <f>IF(NASA[[#This Row],[ID]]="","",IF(J104&gt;K104,0,1))</f>
        <v/>
      </c>
      <c r="AF104" t="str">
        <f>IF(NASA[[#This Row],[ID]]="","",IF(L104&gt;M104,1,0))</f>
        <v/>
      </c>
      <c r="AG104" t="str">
        <f>IF(NASA[[#This Row],[ID]]="","",IF(L104&gt;M104,0,1))</f>
        <v/>
      </c>
      <c r="AH104" t="str">
        <f>IF(NASA[[#This Row],[ID]]="","",IF(N104&gt;O104,1,0))</f>
        <v/>
      </c>
      <c r="AI104" t="str">
        <f>IF(NASA[[#This Row],[ID]]="","",IF(N104&gt;O104,0,1))</f>
        <v/>
      </c>
      <c r="AJ104" t="str">
        <f>IF(NASA[[#This Row],[ID]]="","",IF(J104&gt;L104,1,0))</f>
        <v/>
      </c>
      <c r="AK104" t="str">
        <f>IF(NASA[[#This Row],[ID]]="","",IF(J104&gt;L104,0,1))</f>
        <v/>
      </c>
      <c r="AL104" t="str">
        <f>IF(NASA[[#This Row],[ID]]="","",IF(N104&gt;K104,1,0))</f>
        <v/>
      </c>
      <c r="AM104" t="str">
        <f>IF(NASA[[#This Row],[ID]]="","",IF(N104&gt;K104,0,1))</f>
        <v/>
      </c>
      <c r="AN104" t="str">
        <f>IF(NASA[[#This Row],[ID]]="","",IF(M104&gt;O104,1,0))</f>
        <v/>
      </c>
      <c r="AO104" t="str">
        <f>IF(NASA[[#This Row],[ID]]="","",IF(M104&gt;O104,0,1))</f>
        <v/>
      </c>
      <c r="AP104" t="str">
        <f>IF(NASA[[#This Row],[ID]]="","",IF(N104&gt;J104,1,0))</f>
        <v/>
      </c>
      <c r="AQ104" t="str">
        <f>IF(NASA[[#This Row],[ID]]="","",IF(N104&gt;J104,0,1))</f>
        <v/>
      </c>
      <c r="AR104" t="str">
        <f>IF(NASA[[#This Row],[ID]]="","",IF(L104&gt;O104,1,0))</f>
        <v/>
      </c>
      <c r="AS104" t="str">
        <f>IF(NASA[[#This Row],[ID]]="","",IF(L104&gt;O104,0,1))</f>
        <v/>
      </c>
      <c r="AT104" t="str">
        <f>IF(NASA[[#This Row],[ID]]="","",IF(K104&gt;M104,1,0))</f>
        <v/>
      </c>
      <c r="AU104" t="str">
        <f>IF(NASA[[#This Row],[ID]]="","",IF(K104&gt;M104,0,1))</f>
        <v/>
      </c>
      <c r="AV104" t="str">
        <f>IF(NASA[[#This Row],[ID]]="","",IF(J104&gt;M104,1,0))</f>
        <v/>
      </c>
      <c r="AW104" t="str">
        <f>IF(NASA[[#This Row],[ID]]="","",IF(J104&gt;M104,0,1))</f>
        <v/>
      </c>
      <c r="AX104" t="str">
        <f>IF(NASA[[#This Row],[ID]]="","",IF(L104&gt;N104,1,0))</f>
        <v/>
      </c>
      <c r="AY104" t="str">
        <f>IF(NASA[[#This Row],[ID]]="","",IF(L104&gt;N104,0,1))</f>
        <v/>
      </c>
      <c r="AZ104" t="str">
        <f>IF(NASA[[#This Row],[ID]]="","",IF(O104&gt;K104,1,0))</f>
        <v/>
      </c>
      <c r="BA104" t="str">
        <f>IF(NASA[[#This Row],[ID]]="","",IF(O104&gt;K104,0,1))</f>
        <v/>
      </c>
      <c r="BB104" t="str">
        <f>IF(NASA[[#This Row],[ID]]="","",IF(O104&gt;J104,1,0))</f>
        <v/>
      </c>
      <c r="BC104" t="str">
        <f>IF(NASA[[#This Row],[ID]]="","",IF(O104&gt;J104,0,1))</f>
        <v/>
      </c>
      <c r="BD104" t="str">
        <f>IF(NASA[[#This Row],[ID]]="","",IF(K104&gt;M104,1,0))</f>
        <v/>
      </c>
      <c r="BE104" t="str">
        <f>IF(NASA[[#This Row],[ID]]="","",IF(K104&gt;M104,0,1))</f>
        <v/>
      </c>
      <c r="BF104" t="str">
        <f>IF(NASA[[#This Row],[ID]]="","",IF(L104&gt;N104,1,0))</f>
        <v/>
      </c>
      <c r="BG104" t="str">
        <f>IF(NASA[[#This Row],[ID]]="","",IF(L104&gt;N104,0,1))</f>
        <v/>
      </c>
    </row>
    <row r="105" spans="1:59" x14ac:dyDescent="0.25">
      <c r="A105" s="31"/>
      <c r="B105" s="32"/>
      <c r="C105" s="32"/>
      <c r="D105" s="32"/>
      <c r="E105" s="32"/>
      <c r="F105" s="32"/>
      <c r="G105" s="34" t="str">
        <f>IF(NASA[[#This Row],['[Performance']]]="","",20-NASA[[#This Row],['[Performance']]]+1)</f>
        <v/>
      </c>
      <c r="H105" s="32"/>
      <c r="I105" s="35"/>
      <c r="J105" s="5" t="str">
        <f>IF(NASA[[#This Row],['[Mental Demand']]]="","",(NASA[[#This Row],['[Mental Demand']]])*5)</f>
        <v/>
      </c>
      <c r="K105" s="1" t="str">
        <f>IF(NASA[[#This Row],['[Physical Demand']]]="","",(NASA[[#This Row],['[Physical Demand']]])*5)</f>
        <v/>
      </c>
      <c r="L105" s="1" t="str">
        <f>IF(NASA[[#This Row],['[Temporal Demand']]]="","",(NASA[[#This Row],['[Temporal Demand']]])*5)</f>
        <v/>
      </c>
      <c r="M105" s="1" t="str">
        <f>IF(NASA[[#This Row],[Performance*]]="","",(NASA[[#This Row],[Performance*]])*5)</f>
        <v/>
      </c>
      <c r="N105" s="1" t="str">
        <f>IF(NASA[[#This Row],['[Effort']]]="","",(NASA[[#This Row],['[Effort']]])*5)</f>
        <v/>
      </c>
      <c r="O105" s="1" t="str">
        <f>IF(NASA[[#This Row],['[Frustration']]]="","",(NASA[[#This Row],['[Frustration']]])*5)</f>
        <v/>
      </c>
      <c r="P105" s="5" t="str">
        <f>IF(NASA[[#This Row],[ID]]="","",SUM(AD105,AJ105,AQ105,AV105,BC105))</f>
        <v/>
      </c>
      <c r="Q105" s="1" t="str">
        <f>IF(NASA[[#This Row],[ID]]="","",SUM(AE105,AM105,AT105,BA105,BD105))</f>
        <v/>
      </c>
      <c r="R105" s="1" t="str">
        <f>IF(NASA[[#This Row],[ID]]="","",SUM(AF105,AK105,AR105,AX105,BF105))</f>
        <v/>
      </c>
      <c r="S105" s="1" t="str">
        <f>IF(NASA[[#This Row],[ID]]="","",SUM(AG105,AN105,AU105,AW105,BE105))</f>
        <v/>
      </c>
      <c r="T105" s="1" t="str">
        <f>IF(NASA[[#This Row],[ID]]="","",SUM(AH105,AL105,AP105,AY105,BG105))</f>
        <v/>
      </c>
      <c r="U105" s="1" t="str">
        <f>IF(NASA[[#This Row],[ID]]="","",SUM(AI105,AO105,AS105,AZ105,BB105))</f>
        <v/>
      </c>
      <c r="V105" s="5" t="str">
        <f>IF(NASA[[#This Row],[ID]]="","",SUM(P105:U105))</f>
        <v/>
      </c>
      <c r="AB105" t="str">
        <f>IF(A105="","",NASA[[#This Row],[ID]])</f>
        <v/>
      </c>
      <c r="AC105" t="str">
        <f>IF(B105="","",NASA[[#This Row],[Feature ID]])</f>
        <v/>
      </c>
      <c r="AD105" t="str">
        <f>IF(NASA[[#This Row],[ID]]="","",IF(J105&gt;K105,1,0))</f>
        <v/>
      </c>
      <c r="AE105" t="str">
        <f>IF(NASA[[#This Row],[ID]]="","",IF(J105&gt;K105,0,1))</f>
        <v/>
      </c>
      <c r="AF105" t="str">
        <f>IF(NASA[[#This Row],[ID]]="","",IF(L105&gt;M105,1,0))</f>
        <v/>
      </c>
      <c r="AG105" t="str">
        <f>IF(NASA[[#This Row],[ID]]="","",IF(L105&gt;M105,0,1))</f>
        <v/>
      </c>
      <c r="AH105" t="str">
        <f>IF(NASA[[#This Row],[ID]]="","",IF(N105&gt;O105,1,0))</f>
        <v/>
      </c>
      <c r="AI105" t="str">
        <f>IF(NASA[[#This Row],[ID]]="","",IF(N105&gt;O105,0,1))</f>
        <v/>
      </c>
      <c r="AJ105" t="str">
        <f>IF(NASA[[#This Row],[ID]]="","",IF(J105&gt;L105,1,0))</f>
        <v/>
      </c>
      <c r="AK105" t="str">
        <f>IF(NASA[[#This Row],[ID]]="","",IF(J105&gt;L105,0,1))</f>
        <v/>
      </c>
      <c r="AL105" t="str">
        <f>IF(NASA[[#This Row],[ID]]="","",IF(N105&gt;K105,1,0))</f>
        <v/>
      </c>
      <c r="AM105" t="str">
        <f>IF(NASA[[#This Row],[ID]]="","",IF(N105&gt;K105,0,1))</f>
        <v/>
      </c>
      <c r="AN105" t="str">
        <f>IF(NASA[[#This Row],[ID]]="","",IF(M105&gt;O105,1,0))</f>
        <v/>
      </c>
      <c r="AO105" t="str">
        <f>IF(NASA[[#This Row],[ID]]="","",IF(M105&gt;O105,0,1))</f>
        <v/>
      </c>
      <c r="AP105" t="str">
        <f>IF(NASA[[#This Row],[ID]]="","",IF(N105&gt;J105,1,0))</f>
        <v/>
      </c>
      <c r="AQ105" t="str">
        <f>IF(NASA[[#This Row],[ID]]="","",IF(N105&gt;J105,0,1))</f>
        <v/>
      </c>
      <c r="AR105" t="str">
        <f>IF(NASA[[#This Row],[ID]]="","",IF(L105&gt;O105,1,0))</f>
        <v/>
      </c>
      <c r="AS105" t="str">
        <f>IF(NASA[[#This Row],[ID]]="","",IF(L105&gt;O105,0,1))</f>
        <v/>
      </c>
      <c r="AT105" t="str">
        <f>IF(NASA[[#This Row],[ID]]="","",IF(K105&gt;M105,1,0))</f>
        <v/>
      </c>
      <c r="AU105" t="str">
        <f>IF(NASA[[#This Row],[ID]]="","",IF(K105&gt;M105,0,1))</f>
        <v/>
      </c>
      <c r="AV105" t="str">
        <f>IF(NASA[[#This Row],[ID]]="","",IF(J105&gt;M105,1,0))</f>
        <v/>
      </c>
      <c r="AW105" t="str">
        <f>IF(NASA[[#This Row],[ID]]="","",IF(J105&gt;M105,0,1))</f>
        <v/>
      </c>
      <c r="AX105" t="str">
        <f>IF(NASA[[#This Row],[ID]]="","",IF(L105&gt;N105,1,0))</f>
        <v/>
      </c>
      <c r="AY105" t="str">
        <f>IF(NASA[[#This Row],[ID]]="","",IF(L105&gt;N105,0,1))</f>
        <v/>
      </c>
      <c r="AZ105" t="str">
        <f>IF(NASA[[#This Row],[ID]]="","",IF(O105&gt;K105,1,0))</f>
        <v/>
      </c>
      <c r="BA105" t="str">
        <f>IF(NASA[[#This Row],[ID]]="","",IF(O105&gt;K105,0,1))</f>
        <v/>
      </c>
      <c r="BB105" t="str">
        <f>IF(NASA[[#This Row],[ID]]="","",IF(O105&gt;J105,1,0))</f>
        <v/>
      </c>
      <c r="BC105" t="str">
        <f>IF(NASA[[#This Row],[ID]]="","",IF(O105&gt;J105,0,1))</f>
        <v/>
      </c>
      <c r="BD105" t="str">
        <f>IF(NASA[[#This Row],[ID]]="","",IF(K105&gt;M105,1,0))</f>
        <v/>
      </c>
      <c r="BE105" t="str">
        <f>IF(NASA[[#This Row],[ID]]="","",IF(K105&gt;M105,0,1))</f>
        <v/>
      </c>
      <c r="BF105" t="str">
        <f>IF(NASA[[#This Row],[ID]]="","",IF(L105&gt;N105,1,0))</f>
        <v/>
      </c>
      <c r="BG105" t="str">
        <f>IF(NASA[[#This Row],[ID]]="","",IF(L105&gt;N105,0,1))</f>
        <v/>
      </c>
    </row>
    <row r="106" spans="1:59" x14ac:dyDescent="0.25">
      <c r="A106" s="31"/>
      <c r="B106" s="32"/>
      <c r="C106" s="32"/>
      <c r="D106" s="32"/>
      <c r="E106" s="32"/>
      <c r="F106" s="32"/>
      <c r="G106" s="34" t="str">
        <f>IF(NASA[[#This Row],['[Performance']]]="","",20-NASA[[#This Row],['[Performance']]]+1)</f>
        <v/>
      </c>
      <c r="H106" s="32"/>
      <c r="I106" s="35"/>
      <c r="J106" s="5" t="str">
        <f>IF(NASA[[#This Row],['[Mental Demand']]]="","",(NASA[[#This Row],['[Mental Demand']]])*5)</f>
        <v/>
      </c>
      <c r="K106" s="1" t="str">
        <f>IF(NASA[[#This Row],['[Physical Demand']]]="","",(NASA[[#This Row],['[Physical Demand']]])*5)</f>
        <v/>
      </c>
      <c r="L106" s="1" t="str">
        <f>IF(NASA[[#This Row],['[Temporal Demand']]]="","",(NASA[[#This Row],['[Temporal Demand']]])*5)</f>
        <v/>
      </c>
      <c r="M106" s="1" t="str">
        <f>IF(NASA[[#This Row],[Performance*]]="","",(NASA[[#This Row],[Performance*]])*5)</f>
        <v/>
      </c>
      <c r="N106" s="1" t="str">
        <f>IF(NASA[[#This Row],['[Effort']]]="","",(NASA[[#This Row],['[Effort']]])*5)</f>
        <v/>
      </c>
      <c r="O106" s="1" t="str">
        <f>IF(NASA[[#This Row],['[Frustration']]]="","",(NASA[[#This Row],['[Frustration']]])*5)</f>
        <v/>
      </c>
      <c r="P106" s="5" t="str">
        <f>IF(NASA[[#This Row],[ID]]="","",SUM(AD106,AJ106,AQ106,AV106,BC106))</f>
        <v/>
      </c>
      <c r="Q106" s="1" t="str">
        <f>IF(NASA[[#This Row],[ID]]="","",SUM(AE106,AM106,AT106,BA106,BD106))</f>
        <v/>
      </c>
      <c r="R106" s="1" t="str">
        <f>IF(NASA[[#This Row],[ID]]="","",SUM(AF106,AK106,AR106,AX106,BF106))</f>
        <v/>
      </c>
      <c r="S106" s="1" t="str">
        <f>IF(NASA[[#This Row],[ID]]="","",SUM(AG106,AN106,AU106,AW106,BE106))</f>
        <v/>
      </c>
      <c r="T106" s="1" t="str">
        <f>IF(NASA[[#This Row],[ID]]="","",SUM(AH106,AL106,AP106,AY106,BG106))</f>
        <v/>
      </c>
      <c r="U106" s="1" t="str">
        <f>IF(NASA[[#This Row],[ID]]="","",SUM(AI106,AO106,AS106,AZ106,BB106))</f>
        <v/>
      </c>
      <c r="V106" s="5" t="str">
        <f>IF(NASA[[#This Row],[ID]]="","",SUM(P106:U106))</f>
        <v/>
      </c>
      <c r="AB106" t="str">
        <f>IF(A106="","",NASA[[#This Row],[ID]])</f>
        <v/>
      </c>
      <c r="AC106" t="str">
        <f>IF(B106="","",NASA[[#This Row],[Feature ID]])</f>
        <v/>
      </c>
      <c r="AD106" t="str">
        <f>IF(NASA[[#This Row],[ID]]="","",IF(J106&gt;K106,1,0))</f>
        <v/>
      </c>
      <c r="AE106" t="str">
        <f>IF(NASA[[#This Row],[ID]]="","",IF(J106&gt;K106,0,1))</f>
        <v/>
      </c>
      <c r="AF106" t="str">
        <f>IF(NASA[[#This Row],[ID]]="","",IF(L106&gt;M106,1,0))</f>
        <v/>
      </c>
      <c r="AG106" t="str">
        <f>IF(NASA[[#This Row],[ID]]="","",IF(L106&gt;M106,0,1))</f>
        <v/>
      </c>
      <c r="AH106" t="str">
        <f>IF(NASA[[#This Row],[ID]]="","",IF(N106&gt;O106,1,0))</f>
        <v/>
      </c>
      <c r="AI106" t="str">
        <f>IF(NASA[[#This Row],[ID]]="","",IF(N106&gt;O106,0,1))</f>
        <v/>
      </c>
      <c r="AJ106" t="str">
        <f>IF(NASA[[#This Row],[ID]]="","",IF(J106&gt;L106,1,0))</f>
        <v/>
      </c>
      <c r="AK106" t="str">
        <f>IF(NASA[[#This Row],[ID]]="","",IF(J106&gt;L106,0,1))</f>
        <v/>
      </c>
      <c r="AL106" t="str">
        <f>IF(NASA[[#This Row],[ID]]="","",IF(N106&gt;K106,1,0))</f>
        <v/>
      </c>
      <c r="AM106" t="str">
        <f>IF(NASA[[#This Row],[ID]]="","",IF(N106&gt;K106,0,1))</f>
        <v/>
      </c>
      <c r="AN106" t="str">
        <f>IF(NASA[[#This Row],[ID]]="","",IF(M106&gt;O106,1,0))</f>
        <v/>
      </c>
      <c r="AO106" t="str">
        <f>IF(NASA[[#This Row],[ID]]="","",IF(M106&gt;O106,0,1))</f>
        <v/>
      </c>
      <c r="AP106" t="str">
        <f>IF(NASA[[#This Row],[ID]]="","",IF(N106&gt;J106,1,0))</f>
        <v/>
      </c>
      <c r="AQ106" t="str">
        <f>IF(NASA[[#This Row],[ID]]="","",IF(N106&gt;J106,0,1))</f>
        <v/>
      </c>
      <c r="AR106" t="str">
        <f>IF(NASA[[#This Row],[ID]]="","",IF(L106&gt;O106,1,0))</f>
        <v/>
      </c>
      <c r="AS106" t="str">
        <f>IF(NASA[[#This Row],[ID]]="","",IF(L106&gt;O106,0,1))</f>
        <v/>
      </c>
      <c r="AT106" t="str">
        <f>IF(NASA[[#This Row],[ID]]="","",IF(K106&gt;M106,1,0))</f>
        <v/>
      </c>
      <c r="AU106" t="str">
        <f>IF(NASA[[#This Row],[ID]]="","",IF(K106&gt;M106,0,1))</f>
        <v/>
      </c>
      <c r="AV106" t="str">
        <f>IF(NASA[[#This Row],[ID]]="","",IF(J106&gt;M106,1,0))</f>
        <v/>
      </c>
      <c r="AW106" t="str">
        <f>IF(NASA[[#This Row],[ID]]="","",IF(J106&gt;M106,0,1))</f>
        <v/>
      </c>
      <c r="AX106" t="str">
        <f>IF(NASA[[#This Row],[ID]]="","",IF(L106&gt;N106,1,0))</f>
        <v/>
      </c>
      <c r="AY106" t="str">
        <f>IF(NASA[[#This Row],[ID]]="","",IF(L106&gt;N106,0,1))</f>
        <v/>
      </c>
      <c r="AZ106" t="str">
        <f>IF(NASA[[#This Row],[ID]]="","",IF(O106&gt;K106,1,0))</f>
        <v/>
      </c>
      <c r="BA106" t="str">
        <f>IF(NASA[[#This Row],[ID]]="","",IF(O106&gt;K106,0,1))</f>
        <v/>
      </c>
      <c r="BB106" t="str">
        <f>IF(NASA[[#This Row],[ID]]="","",IF(O106&gt;J106,1,0))</f>
        <v/>
      </c>
      <c r="BC106" t="str">
        <f>IF(NASA[[#This Row],[ID]]="","",IF(O106&gt;J106,0,1))</f>
        <v/>
      </c>
      <c r="BD106" t="str">
        <f>IF(NASA[[#This Row],[ID]]="","",IF(K106&gt;M106,1,0))</f>
        <v/>
      </c>
      <c r="BE106" t="str">
        <f>IF(NASA[[#This Row],[ID]]="","",IF(K106&gt;M106,0,1))</f>
        <v/>
      </c>
      <c r="BF106" t="str">
        <f>IF(NASA[[#This Row],[ID]]="","",IF(L106&gt;N106,1,0))</f>
        <v/>
      </c>
      <c r="BG106" t="str">
        <f>IF(NASA[[#This Row],[ID]]="","",IF(L106&gt;N106,0,1))</f>
        <v/>
      </c>
    </row>
    <row r="107" spans="1:59" x14ac:dyDescent="0.25">
      <c r="A107" s="31"/>
      <c r="B107" s="32"/>
      <c r="C107" s="32"/>
      <c r="D107" s="32"/>
      <c r="E107" s="32"/>
      <c r="F107" s="32"/>
      <c r="G107" s="34" t="str">
        <f>IF(NASA[[#This Row],['[Performance']]]="","",20-NASA[[#This Row],['[Performance']]]+1)</f>
        <v/>
      </c>
      <c r="H107" s="32"/>
      <c r="I107" s="35"/>
      <c r="J107" s="5" t="str">
        <f>IF(NASA[[#This Row],['[Mental Demand']]]="","",(NASA[[#This Row],['[Mental Demand']]])*5)</f>
        <v/>
      </c>
      <c r="K107" s="1" t="str">
        <f>IF(NASA[[#This Row],['[Physical Demand']]]="","",(NASA[[#This Row],['[Physical Demand']]])*5)</f>
        <v/>
      </c>
      <c r="L107" s="1" t="str">
        <f>IF(NASA[[#This Row],['[Temporal Demand']]]="","",(NASA[[#This Row],['[Temporal Demand']]])*5)</f>
        <v/>
      </c>
      <c r="M107" s="1" t="str">
        <f>IF(NASA[[#This Row],[Performance*]]="","",(NASA[[#This Row],[Performance*]])*5)</f>
        <v/>
      </c>
      <c r="N107" s="1" t="str">
        <f>IF(NASA[[#This Row],['[Effort']]]="","",(NASA[[#This Row],['[Effort']]])*5)</f>
        <v/>
      </c>
      <c r="O107" s="1" t="str">
        <f>IF(NASA[[#This Row],['[Frustration']]]="","",(NASA[[#This Row],['[Frustration']]])*5)</f>
        <v/>
      </c>
      <c r="P107" s="5" t="str">
        <f>IF(NASA[[#This Row],[ID]]="","",SUM(AD107,AJ107,AQ107,AV107,BC107))</f>
        <v/>
      </c>
      <c r="Q107" s="1" t="str">
        <f>IF(NASA[[#This Row],[ID]]="","",SUM(AE107,AM107,AT107,BA107,BD107))</f>
        <v/>
      </c>
      <c r="R107" s="1" t="str">
        <f>IF(NASA[[#This Row],[ID]]="","",SUM(AF107,AK107,AR107,AX107,BF107))</f>
        <v/>
      </c>
      <c r="S107" s="1" t="str">
        <f>IF(NASA[[#This Row],[ID]]="","",SUM(AG107,AN107,AU107,AW107,BE107))</f>
        <v/>
      </c>
      <c r="T107" s="1" t="str">
        <f>IF(NASA[[#This Row],[ID]]="","",SUM(AH107,AL107,AP107,AY107,BG107))</f>
        <v/>
      </c>
      <c r="U107" s="1" t="str">
        <f>IF(NASA[[#This Row],[ID]]="","",SUM(AI107,AO107,AS107,AZ107,BB107))</f>
        <v/>
      </c>
      <c r="V107" s="5" t="str">
        <f>IF(NASA[[#This Row],[ID]]="","",SUM(P107:U107))</f>
        <v/>
      </c>
      <c r="AB107" t="str">
        <f>IF(A107="","",NASA[[#This Row],[ID]])</f>
        <v/>
      </c>
      <c r="AC107" t="str">
        <f>IF(B107="","",NASA[[#This Row],[Feature ID]])</f>
        <v/>
      </c>
      <c r="AD107" t="str">
        <f>IF(NASA[[#This Row],[ID]]="","",IF(J107&gt;K107,1,0))</f>
        <v/>
      </c>
      <c r="AE107" t="str">
        <f>IF(NASA[[#This Row],[ID]]="","",IF(J107&gt;K107,0,1))</f>
        <v/>
      </c>
      <c r="AF107" t="str">
        <f>IF(NASA[[#This Row],[ID]]="","",IF(L107&gt;M107,1,0))</f>
        <v/>
      </c>
      <c r="AG107" t="str">
        <f>IF(NASA[[#This Row],[ID]]="","",IF(L107&gt;M107,0,1))</f>
        <v/>
      </c>
      <c r="AH107" t="str">
        <f>IF(NASA[[#This Row],[ID]]="","",IF(N107&gt;O107,1,0))</f>
        <v/>
      </c>
      <c r="AI107" t="str">
        <f>IF(NASA[[#This Row],[ID]]="","",IF(N107&gt;O107,0,1))</f>
        <v/>
      </c>
      <c r="AJ107" t="str">
        <f>IF(NASA[[#This Row],[ID]]="","",IF(J107&gt;L107,1,0))</f>
        <v/>
      </c>
      <c r="AK107" t="str">
        <f>IF(NASA[[#This Row],[ID]]="","",IF(J107&gt;L107,0,1))</f>
        <v/>
      </c>
      <c r="AL107" t="str">
        <f>IF(NASA[[#This Row],[ID]]="","",IF(N107&gt;K107,1,0))</f>
        <v/>
      </c>
      <c r="AM107" t="str">
        <f>IF(NASA[[#This Row],[ID]]="","",IF(N107&gt;K107,0,1))</f>
        <v/>
      </c>
      <c r="AN107" t="str">
        <f>IF(NASA[[#This Row],[ID]]="","",IF(M107&gt;O107,1,0))</f>
        <v/>
      </c>
      <c r="AO107" t="str">
        <f>IF(NASA[[#This Row],[ID]]="","",IF(M107&gt;O107,0,1))</f>
        <v/>
      </c>
      <c r="AP107" t="str">
        <f>IF(NASA[[#This Row],[ID]]="","",IF(N107&gt;J107,1,0))</f>
        <v/>
      </c>
      <c r="AQ107" t="str">
        <f>IF(NASA[[#This Row],[ID]]="","",IF(N107&gt;J107,0,1))</f>
        <v/>
      </c>
      <c r="AR107" t="str">
        <f>IF(NASA[[#This Row],[ID]]="","",IF(L107&gt;O107,1,0))</f>
        <v/>
      </c>
      <c r="AS107" t="str">
        <f>IF(NASA[[#This Row],[ID]]="","",IF(L107&gt;O107,0,1))</f>
        <v/>
      </c>
      <c r="AT107" t="str">
        <f>IF(NASA[[#This Row],[ID]]="","",IF(K107&gt;M107,1,0))</f>
        <v/>
      </c>
      <c r="AU107" t="str">
        <f>IF(NASA[[#This Row],[ID]]="","",IF(K107&gt;M107,0,1))</f>
        <v/>
      </c>
      <c r="AV107" t="str">
        <f>IF(NASA[[#This Row],[ID]]="","",IF(J107&gt;M107,1,0))</f>
        <v/>
      </c>
      <c r="AW107" t="str">
        <f>IF(NASA[[#This Row],[ID]]="","",IF(J107&gt;M107,0,1))</f>
        <v/>
      </c>
      <c r="AX107" t="str">
        <f>IF(NASA[[#This Row],[ID]]="","",IF(L107&gt;N107,1,0))</f>
        <v/>
      </c>
      <c r="AY107" t="str">
        <f>IF(NASA[[#This Row],[ID]]="","",IF(L107&gt;N107,0,1))</f>
        <v/>
      </c>
      <c r="AZ107" t="str">
        <f>IF(NASA[[#This Row],[ID]]="","",IF(O107&gt;K107,1,0))</f>
        <v/>
      </c>
      <c r="BA107" t="str">
        <f>IF(NASA[[#This Row],[ID]]="","",IF(O107&gt;K107,0,1))</f>
        <v/>
      </c>
      <c r="BB107" t="str">
        <f>IF(NASA[[#This Row],[ID]]="","",IF(O107&gt;J107,1,0))</f>
        <v/>
      </c>
      <c r="BC107" t="str">
        <f>IF(NASA[[#This Row],[ID]]="","",IF(O107&gt;J107,0,1))</f>
        <v/>
      </c>
      <c r="BD107" t="str">
        <f>IF(NASA[[#This Row],[ID]]="","",IF(K107&gt;M107,1,0))</f>
        <v/>
      </c>
      <c r="BE107" t="str">
        <f>IF(NASA[[#This Row],[ID]]="","",IF(K107&gt;M107,0,1))</f>
        <v/>
      </c>
      <c r="BF107" t="str">
        <f>IF(NASA[[#This Row],[ID]]="","",IF(L107&gt;N107,1,0))</f>
        <v/>
      </c>
      <c r="BG107" t="str">
        <f>IF(NASA[[#This Row],[ID]]="","",IF(L107&gt;N107,0,1))</f>
        <v/>
      </c>
    </row>
    <row r="108" spans="1:59" x14ac:dyDescent="0.25">
      <c r="A108" s="31"/>
      <c r="B108" s="32"/>
      <c r="C108" s="32"/>
      <c r="D108" s="32"/>
      <c r="E108" s="32"/>
      <c r="F108" s="32"/>
      <c r="G108" s="34" t="str">
        <f>IF(NASA[[#This Row],['[Performance']]]="","",20-NASA[[#This Row],['[Performance']]]+1)</f>
        <v/>
      </c>
      <c r="H108" s="32"/>
      <c r="I108" s="35"/>
      <c r="J108" s="5" t="str">
        <f>IF(NASA[[#This Row],['[Mental Demand']]]="","",(NASA[[#This Row],['[Mental Demand']]])*5)</f>
        <v/>
      </c>
      <c r="K108" s="1" t="str">
        <f>IF(NASA[[#This Row],['[Physical Demand']]]="","",(NASA[[#This Row],['[Physical Demand']]])*5)</f>
        <v/>
      </c>
      <c r="L108" s="1" t="str">
        <f>IF(NASA[[#This Row],['[Temporal Demand']]]="","",(NASA[[#This Row],['[Temporal Demand']]])*5)</f>
        <v/>
      </c>
      <c r="M108" s="1" t="str">
        <f>IF(NASA[[#This Row],[Performance*]]="","",(NASA[[#This Row],[Performance*]])*5)</f>
        <v/>
      </c>
      <c r="N108" s="1" t="str">
        <f>IF(NASA[[#This Row],['[Effort']]]="","",(NASA[[#This Row],['[Effort']]])*5)</f>
        <v/>
      </c>
      <c r="O108" s="1" t="str">
        <f>IF(NASA[[#This Row],['[Frustration']]]="","",(NASA[[#This Row],['[Frustration']]])*5)</f>
        <v/>
      </c>
      <c r="P108" s="5" t="str">
        <f>IF(NASA[[#This Row],[ID]]="","",SUM(AD108,AJ108,AQ108,AV108,BC108))</f>
        <v/>
      </c>
      <c r="Q108" s="1" t="str">
        <f>IF(NASA[[#This Row],[ID]]="","",SUM(AE108,AM108,AT108,BA108,BD108))</f>
        <v/>
      </c>
      <c r="R108" s="1" t="str">
        <f>IF(NASA[[#This Row],[ID]]="","",SUM(AF108,AK108,AR108,AX108,BF108))</f>
        <v/>
      </c>
      <c r="S108" s="1" t="str">
        <f>IF(NASA[[#This Row],[ID]]="","",SUM(AG108,AN108,AU108,AW108,BE108))</f>
        <v/>
      </c>
      <c r="T108" s="1" t="str">
        <f>IF(NASA[[#This Row],[ID]]="","",SUM(AH108,AL108,AP108,AY108,BG108))</f>
        <v/>
      </c>
      <c r="U108" s="1" t="str">
        <f>IF(NASA[[#This Row],[ID]]="","",SUM(AI108,AO108,AS108,AZ108,BB108))</f>
        <v/>
      </c>
      <c r="V108" s="5" t="str">
        <f>IF(NASA[[#This Row],[ID]]="","",SUM(P108:U108))</f>
        <v/>
      </c>
      <c r="AB108" t="str">
        <f>IF(A108="","",NASA[[#This Row],[ID]])</f>
        <v/>
      </c>
      <c r="AC108" t="str">
        <f>IF(B108="","",NASA[[#This Row],[Feature ID]])</f>
        <v/>
      </c>
      <c r="AD108" t="str">
        <f>IF(NASA[[#This Row],[ID]]="","",IF(J108&gt;K108,1,0))</f>
        <v/>
      </c>
      <c r="AE108" t="str">
        <f>IF(NASA[[#This Row],[ID]]="","",IF(J108&gt;K108,0,1))</f>
        <v/>
      </c>
      <c r="AF108" t="str">
        <f>IF(NASA[[#This Row],[ID]]="","",IF(L108&gt;M108,1,0))</f>
        <v/>
      </c>
      <c r="AG108" t="str">
        <f>IF(NASA[[#This Row],[ID]]="","",IF(L108&gt;M108,0,1))</f>
        <v/>
      </c>
      <c r="AH108" t="str">
        <f>IF(NASA[[#This Row],[ID]]="","",IF(N108&gt;O108,1,0))</f>
        <v/>
      </c>
      <c r="AI108" t="str">
        <f>IF(NASA[[#This Row],[ID]]="","",IF(N108&gt;O108,0,1))</f>
        <v/>
      </c>
      <c r="AJ108" t="str">
        <f>IF(NASA[[#This Row],[ID]]="","",IF(J108&gt;L108,1,0))</f>
        <v/>
      </c>
      <c r="AK108" t="str">
        <f>IF(NASA[[#This Row],[ID]]="","",IF(J108&gt;L108,0,1))</f>
        <v/>
      </c>
      <c r="AL108" t="str">
        <f>IF(NASA[[#This Row],[ID]]="","",IF(N108&gt;K108,1,0))</f>
        <v/>
      </c>
      <c r="AM108" t="str">
        <f>IF(NASA[[#This Row],[ID]]="","",IF(N108&gt;K108,0,1))</f>
        <v/>
      </c>
      <c r="AN108" t="str">
        <f>IF(NASA[[#This Row],[ID]]="","",IF(M108&gt;O108,1,0))</f>
        <v/>
      </c>
      <c r="AO108" t="str">
        <f>IF(NASA[[#This Row],[ID]]="","",IF(M108&gt;O108,0,1))</f>
        <v/>
      </c>
      <c r="AP108" t="str">
        <f>IF(NASA[[#This Row],[ID]]="","",IF(N108&gt;J108,1,0))</f>
        <v/>
      </c>
      <c r="AQ108" t="str">
        <f>IF(NASA[[#This Row],[ID]]="","",IF(N108&gt;J108,0,1))</f>
        <v/>
      </c>
      <c r="AR108" t="str">
        <f>IF(NASA[[#This Row],[ID]]="","",IF(L108&gt;O108,1,0))</f>
        <v/>
      </c>
      <c r="AS108" t="str">
        <f>IF(NASA[[#This Row],[ID]]="","",IF(L108&gt;O108,0,1))</f>
        <v/>
      </c>
      <c r="AT108" t="str">
        <f>IF(NASA[[#This Row],[ID]]="","",IF(K108&gt;M108,1,0))</f>
        <v/>
      </c>
      <c r="AU108" t="str">
        <f>IF(NASA[[#This Row],[ID]]="","",IF(K108&gt;M108,0,1))</f>
        <v/>
      </c>
      <c r="AV108" t="str">
        <f>IF(NASA[[#This Row],[ID]]="","",IF(J108&gt;M108,1,0))</f>
        <v/>
      </c>
      <c r="AW108" t="str">
        <f>IF(NASA[[#This Row],[ID]]="","",IF(J108&gt;M108,0,1))</f>
        <v/>
      </c>
      <c r="AX108" t="str">
        <f>IF(NASA[[#This Row],[ID]]="","",IF(L108&gt;N108,1,0))</f>
        <v/>
      </c>
      <c r="AY108" t="str">
        <f>IF(NASA[[#This Row],[ID]]="","",IF(L108&gt;N108,0,1))</f>
        <v/>
      </c>
      <c r="AZ108" t="str">
        <f>IF(NASA[[#This Row],[ID]]="","",IF(O108&gt;K108,1,0))</f>
        <v/>
      </c>
      <c r="BA108" t="str">
        <f>IF(NASA[[#This Row],[ID]]="","",IF(O108&gt;K108,0,1))</f>
        <v/>
      </c>
      <c r="BB108" t="str">
        <f>IF(NASA[[#This Row],[ID]]="","",IF(O108&gt;J108,1,0))</f>
        <v/>
      </c>
      <c r="BC108" t="str">
        <f>IF(NASA[[#This Row],[ID]]="","",IF(O108&gt;J108,0,1))</f>
        <v/>
      </c>
      <c r="BD108" t="str">
        <f>IF(NASA[[#This Row],[ID]]="","",IF(K108&gt;M108,1,0))</f>
        <v/>
      </c>
      <c r="BE108" t="str">
        <f>IF(NASA[[#This Row],[ID]]="","",IF(K108&gt;M108,0,1))</f>
        <v/>
      </c>
      <c r="BF108" t="str">
        <f>IF(NASA[[#This Row],[ID]]="","",IF(L108&gt;N108,1,0))</f>
        <v/>
      </c>
      <c r="BG108" t="str">
        <f>IF(NASA[[#This Row],[ID]]="","",IF(L108&gt;N108,0,1))</f>
        <v/>
      </c>
    </row>
    <row r="109" spans="1:59" x14ac:dyDescent="0.25">
      <c r="A109" s="31"/>
      <c r="B109" s="32"/>
      <c r="C109" s="32"/>
      <c r="D109" s="32"/>
      <c r="E109" s="32"/>
      <c r="F109" s="32"/>
      <c r="G109" s="34" t="str">
        <f>IF(NASA[[#This Row],['[Performance']]]="","",20-NASA[[#This Row],['[Performance']]]+1)</f>
        <v/>
      </c>
      <c r="H109" s="32"/>
      <c r="I109" s="35"/>
      <c r="J109" s="5" t="str">
        <f>IF(NASA[[#This Row],['[Mental Demand']]]="","",(NASA[[#This Row],['[Mental Demand']]])*5)</f>
        <v/>
      </c>
      <c r="K109" s="1" t="str">
        <f>IF(NASA[[#This Row],['[Physical Demand']]]="","",(NASA[[#This Row],['[Physical Demand']]])*5)</f>
        <v/>
      </c>
      <c r="L109" s="1" t="str">
        <f>IF(NASA[[#This Row],['[Temporal Demand']]]="","",(NASA[[#This Row],['[Temporal Demand']]])*5)</f>
        <v/>
      </c>
      <c r="M109" s="1" t="str">
        <f>IF(NASA[[#This Row],[Performance*]]="","",(NASA[[#This Row],[Performance*]])*5)</f>
        <v/>
      </c>
      <c r="N109" s="1" t="str">
        <f>IF(NASA[[#This Row],['[Effort']]]="","",(NASA[[#This Row],['[Effort']]])*5)</f>
        <v/>
      </c>
      <c r="O109" s="1" t="str">
        <f>IF(NASA[[#This Row],['[Frustration']]]="","",(NASA[[#This Row],['[Frustration']]])*5)</f>
        <v/>
      </c>
      <c r="P109" s="5" t="str">
        <f>IF(NASA[[#This Row],[ID]]="","",SUM(AD109,AJ109,AQ109,AV109,BC109))</f>
        <v/>
      </c>
      <c r="Q109" s="1" t="str">
        <f>IF(NASA[[#This Row],[ID]]="","",SUM(AE109,AM109,AT109,BA109,BD109))</f>
        <v/>
      </c>
      <c r="R109" s="1" t="str">
        <f>IF(NASA[[#This Row],[ID]]="","",SUM(AF109,AK109,AR109,AX109,BF109))</f>
        <v/>
      </c>
      <c r="S109" s="1" t="str">
        <f>IF(NASA[[#This Row],[ID]]="","",SUM(AG109,AN109,AU109,AW109,BE109))</f>
        <v/>
      </c>
      <c r="T109" s="1" t="str">
        <f>IF(NASA[[#This Row],[ID]]="","",SUM(AH109,AL109,AP109,AY109,BG109))</f>
        <v/>
      </c>
      <c r="U109" s="1" t="str">
        <f>IF(NASA[[#This Row],[ID]]="","",SUM(AI109,AO109,AS109,AZ109,BB109))</f>
        <v/>
      </c>
      <c r="V109" s="5" t="str">
        <f>IF(NASA[[#This Row],[ID]]="","",SUM(P109:U109))</f>
        <v/>
      </c>
      <c r="AB109" t="str">
        <f>IF(A109="","",NASA[[#This Row],[ID]])</f>
        <v/>
      </c>
      <c r="AC109" t="str">
        <f>IF(B109="","",NASA[[#This Row],[Feature ID]])</f>
        <v/>
      </c>
      <c r="AD109" t="str">
        <f>IF(NASA[[#This Row],[ID]]="","",IF(J109&gt;K109,1,0))</f>
        <v/>
      </c>
      <c r="AE109" t="str">
        <f>IF(NASA[[#This Row],[ID]]="","",IF(J109&gt;K109,0,1))</f>
        <v/>
      </c>
      <c r="AF109" t="str">
        <f>IF(NASA[[#This Row],[ID]]="","",IF(L109&gt;M109,1,0))</f>
        <v/>
      </c>
      <c r="AG109" t="str">
        <f>IF(NASA[[#This Row],[ID]]="","",IF(L109&gt;M109,0,1))</f>
        <v/>
      </c>
      <c r="AH109" t="str">
        <f>IF(NASA[[#This Row],[ID]]="","",IF(N109&gt;O109,1,0))</f>
        <v/>
      </c>
      <c r="AI109" t="str">
        <f>IF(NASA[[#This Row],[ID]]="","",IF(N109&gt;O109,0,1))</f>
        <v/>
      </c>
      <c r="AJ109" t="str">
        <f>IF(NASA[[#This Row],[ID]]="","",IF(J109&gt;L109,1,0))</f>
        <v/>
      </c>
      <c r="AK109" t="str">
        <f>IF(NASA[[#This Row],[ID]]="","",IF(J109&gt;L109,0,1))</f>
        <v/>
      </c>
      <c r="AL109" t="str">
        <f>IF(NASA[[#This Row],[ID]]="","",IF(N109&gt;K109,1,0))</f>
        <v/>
      </c>
      <c r="AM109" t="str">
        <f>IF(NASA[[#This Row],[ID]]="","",IF(N109&gt;K109,0,1))</f>
        <v/>
      </c>
      <c r="AN109" t="str">
        <f>IF(NASA[[#This Row],[ID]]="","",IF(M109&gt;O109,1,0))</f>
        <v/>
      </c>
      <c r="AO109" t="str">
        <f>IF(NASA[[#This Row],[ID]]="","",IF(M109&gt;O109,0,1))</f>
        <v/>
      </c>
      <c r="AP109" t="str">
        <f>IF(NASA[[#This Row],[ID]]="","",IF(N109&gt;J109,1,0))</f>
        <v/>
      </c>
      <c r="AQ109" t="str">
        <f>IF(NASA[[#This Row],[ID]]="","",IF(N109&gt;J109,0,1))</f>
        <v/>
      </c>
      <c r="AR109" t="str">
        <f>IF(NASA[[#This Row],[ID]]="","",IF(L109&gt;O109,1,0))</f>
        <v/>
      </c>
      <c r="AS109" t="str">
        <f>IF(NASA[[#This Row],[ID]]="","",IF(L109&gt;O109,0,1))</f>
        <v/>
      </c>
      <c r="AT109" t="str">
        <f>IF(NASA[[#This Row],[ID]]="","",IF(K109&gt;M109,1,0))</f>
        <v/>
      </c>
      <c r="AU109" t="str">
        <f>IF(NASA[[#This Row],[ID]]="","",IF(K109&gt;M109,0,1))</f>
        <v/>
      </c>
      <c r="AV109" t="str">
        <f>IF(NASA[[#This Row],[ID]]="","",IF(J109&gt;M109,1,0))</f>
        <v/>
      </c>
      <c r="AW109" t="str">
        <f>IF(NASA[[#This Row],[ID]]="","",IF(J109&gt;M109,0,1))</f>
        <v/>
      </c>
      <c r="AX109" t="str">
        <f>IF(NASA[[#This Row],[ID]]="","",IF(L109&gt;N109,1,0))</f>
        <v/>
      </c>
      <c r="AY109" t="str">
        <f>IF(NASA[[#This Row],[ID]]="","",IF(L109&gt;N109,0,1))</f>
        <v/>
      </c>
      <c r="AZ109" t="str">
        <f>IF(NASA[[#This Row],[ID]]="","",IF(O109&gt;K109,1,0))</f>
        <v/>
      </c>
      <c r="BA109" t="str">
        <f>IF(NASA[[#This Row],[ID]]="","",IF(O109&gt;K109,0,1))</f>
        <v/>
      </c>
      <c r="BB109" t="str">
        <f>IF(NASA[[#This Row],[ID]]="","",IF(O109&gt;J109,1,0))</f>
        <v/>
      </c>
      <c r="BC109" t="str">
        <f>IF(NASA[[#This Row],[ID]]="","",IF(O109&gt;J109,0,1))</f>
        <v/>
      </c>
      <c r="BD109" t="str">
        <f>IF(NASA[[#This Row],[ID]]="","",IF(K109&gt;M109,1,0))</f>
        <v/>
      </c>
      <c r="BE109" t="str">
        <f>IF(NASA[[#This Row],[ID]]="","",IF(K109&gt;M109,0,1))</f>
        <v/>
      </c>
      <c r="BF109" t="str">
        <f>IF(NASA[[#This Row],[ID]]="","",IF(L109&gt;N109,1,0))</f>
        <v/>
      </c>
      <c r="BG109" t="str">
        <f>IF(NASA[[#This Row],[ID]]="","",IF(L109&gt;N109,0,1))</f>
        <v/>
      </c>
    </row>
    <row r="110" spans="1:59" x14ac:dyDescent="0.25">
      <c r="A110" s="31"/>
      <c r="B110" s="32"/>
      <c r="C110" s="32"/>
      <c r="D110" s="32"/>
      <c r="E110" s="32"/>
      <c r="F110" s="32"/>
      <c r="G110" s="34" t="str">
        <f>IF(NASA[[#This Row],['[Performance']]]="","",20-NASA[[#This Row],['[Performance']]]+1)</f>
        <v/>
      </c>
      <c r="H110" s="32"/>
      <c r="I110" s="35"/>
      <c r="J110" s="5" t="str">
        <f>IF(NASA[[#This Row],['[Mental Demand']]]="","",(NASA[[#This Row],['[Mental Demand']]])*5)</f>
        <v/>
      </c>
      <c r="K110" s="1" t="str">
        <f>IF(NASA[[#This Row],['[Physical Demand']]]="","",(NASA[[#This Row],['[Physical Demand']]])*5)</f>
        <v/>
      </c>
      <c r="L110" s="1" t="str">
        <f>IF(NASA[[#This Row],['[Temporal Demand']]]="","",(NASA[[#This Row],['[Temporal Demand']]])*5)</f>
        <v/>
      </c>
      <c r="M110" s="1" t="str">
        <f>IF(NASA[[#This Row],[Performance*]]="","",(NASA[[#This Row],[Performance*]])*5)</f>
        <v/>
      </c>
      <c r="N110" s="1" t="str">
        <f>IF(NASA[[#This Row],['[Effort']]]="","",(NASA[[#This Row],['[Effort']]])*5)</f>
        <v/>
      </c>
      <c r="O110" s="1" t="str">
        <f>IF(NASA[[#This Row],['[Frustration']]]="","",(NASA[[#This Row],['[Frustration']]])*5)</f>
        <v/>
      </c>
      <c r="P110" s="5" t="str">
        <f>IF(NASA[[#This Row],[ID]]="","",SUM(AD110,AJ110,AQ110,AV110,BC110))</f>
        <v/>
      </c>
      <c r="Q110" s="1" t="str">
        <f>IF(NASA[[#This Row],[ID]]="","",SUM(AE110,AM110,AT110,BA110,BD110))</f>
        <v/>
      </c>
      <c r="R110" s="1" t="str">
        <f>IF(NASA[[#This Row],[ID]]="","",SUM(AF110,AK110,AR110,AX110,BF110))</f>
        <v/>
      </c>
      <c r="S110" s="1" t="str">
        <f>IF(NASA[[#This Row],[ID]]="","",SUM(AG110,AN110,AU110,AW110,BE110))</f>
        <v/>
      </c>
      <c r="T110" s="1" t="str">
        <f>IF(NASA[[#This Row],[ID]]="","",SUM(AH110,AL110,AP110,AY110,BG110))</f>
        <v/>
      </c>
      <c r="U110" s="1" t="str">
        <f>IF(NASA[[#This Row],[ID]]="","",SUM(AI110,AO110,AS110,AZ110,BB110))</f>
        <v/>
      </c>
      <c r="V110" s="5" t="str">
        <f>IF(NASA[[#This Row],[ID]]="","",SUM(P110:U110))</f>
        <v/>
      </c>
      <c r="AB110" t="str">
        <f>IF(A110="","",NASA[[#This Row],[ID]])</f>
        <v/>
      </c>
      <c r="AC110" t="str">
        <f>IF(B110="","",NASA[[#This Row],[Feature ID]])</f>
        <v/>
      </c>
      <c r="AD110" t="str">
        <f>IF(NASA[[#This Row],[ID]]="","",IF(J110&gt;K110,1,0))</f>
        <v/>
      </c>
      <c r="AE110" t="str">
        <f>IF(NASA[[#This Row],[ID]]="","",IF(J110&gt;K110,0,1))</f>
        <v/>
      </c>
      <c r="AF110" t="str">
        <f>IF(NASA[[#This Row],[ID]]="","",IF(L110&gt;M110,1,0))</f>
        <v/>
      </c>
      <c r="AG110" t="str">
        <f>IF(NASA[[#This Row],[ID]]="","",IF(L110&gt;M110,0,1))</f>
        <v/>
      </c>
      <c r="AH110" t="str">
        <f>IF(NASA[[#This Row],[ID]]="","",IF(N110&gt;O110,1,0))</f>
        <v/>
      </c>
      <c r="AI110" t="str">
        <f>IF(NASA[[#This Row],[ID]]="","",IF(N110&gt;O110,0,1))</f>
        <v/>
      </c>
      <c r="AJ110" t="str">
        <f>IF(NASA[[#This Row],[ID]]="","",IF(J110&gt;L110,1,0))</f>
        <v/>
      </c>
      <c r="AK110" t="str">
        <f>IF(NASA[[#This Row],[ID]]="","",IF(J110&gt;L110,0,1))</f>
        <v/>
      </c>
      <c r="AL110" t="str">
        <f>IF(NASA[[#This Row],[ID]]="","",IF(N110&gt;K110,1,0))</f>
        <v/>
      </c>
      <c r="AM110" t="str">
        <f>IF(NASA[[#This Row],[ID]]="","",IF(N110&gt;K110,0,1))</f>
        <v/>
      </c>
      <c r="AN110" t="str">
        <f>IF(NASA[[#This Row],[ID]]="","",IF(M110&gt;O110,1,0))</f>
        <v/>
      </c>
      <c r="AO110" t="str">
        <f>IF(NASA[[#This Row],[ID]]="","",IF(M110&gt;O110,0,1))</f>
        <v/>
      </c>
      <c r="AP110" t="str">
        <f>IF(NASA[[#This Row],[ID]]="","",IF(N110&gt;J110,1,0))</f>
        <v/>
      </c>
      <c r="AQ110" t="str">
        <f>IF(NASA[[#This Row],[ID]]="","",IF(N110&gt;J110,0,1))</f>
        <v/>
      </c>
      <c r="AR110" t="str">
        <f>IF(NASA[[#This Row],[ID]]="","",IF(L110&gt;O110,1,0))</f>
        <v/>
      </c>
      <c r="AS110" t="str">
        <f>IF(NASA[[#This Row],[ID]]="","",IF(L110&gt;O110,0,1))</f>
        <v/>
      </c>
      <c r="AT110" t="str">
        <f>IF(NASA[[#This Row],[ID]]="","",IF(K110&gt;M110,1,0))</f>
        <v/>
      </c>
      <c r="AU110" t="str">
        <f>IF(NASA[[#This Row],[ID]]="","",IF(K110&gt;M110,0,1))</f>
        <v/>
      </c>
      <c r="AV110" t="str">
        <f>IF(NASA[[#This Row],[ID]]="","",IF(J110&gt;M110,1,0))</f>
        <v/>
      </c>
      <c r="AW110" t="str">
        <f>IF(NASA[[#This Row],[ID]]="","",IF(J110&gt;M110,0,1))</f>
        <v/>
      </c>
      <c r="AX110" t="str">
        <f>IF(NASA[[#This Row],[ID]]="","",IF(L110&gt;N110,1,0))</f>
        <v/>
      </c>
      <c r="AY110" t="str">
        <f>IF(NASA[[#This Row],[ID]]="","",IF(L110&gt;N110,0,1))</f>
        <v/>
      </c>
      <c r="AZ110" t="str">
        <f>IF(NASA[[#This Row],[ID]]="","",IF(O110&gt;K110,1,0))</f>
        <v/>
      </c>
      <c r="BA110" t="str">
        <f>IF(NASA[[#This Row],[ID]]="","",IF(O110&gt;K110,0,1))</f>
        <v/>
      </c>
      <c r="BB110" t="str">
        <f>IF(NASA[[#This Row],[ID]]="","",IF(O110&gt;J110,1,0))</f>
        <v/>
      </c>
      <c r="BC110" t="str">
        <f>IF(NASA[[#This Row],[ID]]="","",IF(O110&gt;J110,0,1))</f>
        <v/>
      </c>
      <c r="BD110" t="str">
        <f>IF(NASA[[#This Row],[ID]]="","",IF(K110&gt;M110,1,0))</f>
        <v/>
      </c>
      <c r="BE110" t="str">
        <f>IF(NASA[[#This Row],[ID]]="","",IF(K110&gt;M110,0,1))</f>
        <v/>
      </c>
      <c r="BF110" t="str">
        <f>IF(NASA[[#This Row],[ID]]="","",IF(L110&gt;N110,1,0))</f>
        <v/>
      </c>
      <c r="BG110" t="str">
        <f>IF(NASA[[#This Row],[ID]]="","",IF(L110&gt;N110,0,1))</f>
        <v/>
      </c>
    </row>
    <row r="111" spans="1:59" x14ac:dyDescent="0.25">
      <c r="A111" s="31"/>
      <c r="B111" s="32"/>
      <c r="C111" s="32"/>
      <c r="D111" s="32"/>
      <c r="E111" s="32"/>
      <c r="F111" s="32"/>
      <c r="G111" s="34" t="str">
        <f>IF(NASA[[#This Row],['[Performance']]]="","",20-NASA[[#This Row],['[Performance']]]+1)</f>
        <v/>
      </c>
      <c r="H111" s="32"/>
      <c r="I111" s="35"/>
      <c r="J111" s="5" t="str">
        <f>IF(NASA[[#This Row],['[Mental Demand']]]="","",(NASA[[#This Row],['[Mental Demand']]])*5)</f>
        <v/>
      </c>
      <c r="K111" s="1" t="str">
        <f>IF(NASA[[#This Row],['[Physical Demand']]]="","",(NASA[[#This Row],['[Physical Demand']]])*5)</f>
        <v/>
      </c>
      <c r="L111" s="1" t="str">
        <f>IF(NASA[[#This Row],['[Temporal Demand']]]="","",(NASA[[#This Row],['[Temporal Demand']]])*5)</f>
        <v/>
      </c>
      <c r="M111" s="1" t="str">
        <f>IF(NASA[[#This Row],[Performance*]]="","",(NASA[[#This Row],[Performance*]])*5)</f>
        <v/>
      </c>
      <c r="N111" s="1" t="str">
        <f>IF(NASA[[#This Row],['[Effort']]]="","",(NASA[[#This Row],['[Effort']]])*5)</f>
        <v/>
      </c>
      <c r="O111" s="1" t="str">
        <f>IF(NASA[[#This Row],['[Frustration']]]="","",(NASA[[#This Row],['[Frustration']]])*5)</f>
        <v/>
      </c>
      <c r="P111" s="5" t="str">
        <f>IF(NASA[[#This Row],[ID]]="","",SUM(AD111,AJ111,AQ111,AV111,BC111))</f>
        <v/>
      </c>
      <c r="Q111" s="1" t="str">
        <f>IF(NASA[[#This Row],[ID]]="","",SUM(AE111,AM111,AT111,BA111,BD111))</f>
        <v/>
      </c>
      <c r="R111" s="1" t="str">
        <f>IF(NASA[[#This Row],[ID]]="","",SUM(AF111,AK111,AR111,AX111,BF111))</f>
        <v/>
      </c>
      <c r="S111" s="1" t="str">
        <f>IF(NASA[[#This Row],[ID]]="","",SUM(AG111,AN111,AU111,AW111,BE111))</f>
        <v/>
      </c>
      <c r="T111" s="1" t="str">
        <f>IF(NASA[[#This Row],[ID]]="","",SUM(AH111,AL111,AP111,AY111,BG111))</f>
        <v/>
      </c>
      <c r="U111" s="1" t="str">
        <f>IF(NASA[[#This Row],[ID]]="","",SUM(AI111,AO111,AS111,AZ111,BB111))</f>
        <v/>
      </c>
      <c r="V111" s="5" t="str">
        <f>IF(NASA[[#This Row],[ID]]="","",SUM(P111:U111))</f>
        <v/>
      </c>
      <c r="AB111" t="str">
        <f>IF(A111="","",NASA[[#This Row],[ID]])</f>
        <v/>
      </c>
      <c r="AC111" t="str">
        <f>IF(B111="","",NASA[[#This Row],[Feature ID]])</f>
        <v/>
      </c>
      <c r="AD111" t="str">
        <f>IF(NASA[[#This Row],[ID]]="","",IF(J111&gt;K111,1,0))</f>
        <v/>
      </c>
      <c r="AE111" t="str">
        <f>IF(NASA[[#This Row],[ID]]="","",IF(J111&gt;K111,0,1))</f>
        <v/>
      </c>
      <c r="AF111" t="str">
        <f>IF(NASA[[#This Row],[ID]]="","",IF(L111&gt;M111,1,0))</f>
        <v/>
      </c>
      <c r="AG111" t="str">
        <f>IF(NASA[[#This Row],[ID]]="","",IF(L111&gt;M111,0,1))</f>
        <v/>
      </c>
      <c r="AH111" t="str">
        <f>IF(NASA[[#This Row],[ID]]="","",IF(N111&gt;O111,1,0))</f>
        <v/>
      </c>
      <c r="AI111" t="str">
        <f>IF(NASA[[#This Row],[ID]]="","",IF(N111&gt;O111,0,1))</f>
        <v/>
      </c>
      <c r="AJ111" t="str">
        <f>IF(NASA[[#This Row],[ID]]="","",IF(J111&gt;L111,1,0))</f>
        <v/>
      </c>
      <c r="AK111" t="str">
        <f>IF(NASA[[#This Row],[ID]]="","",IF(J111&gt;L111,0,1))</f>
        <v/>
      </c>
      <c r="AL111" t="str">
        <f>IF(NASA[[#This Row],[ID]]="","",IF(N111&gt;K111,1,0))</f>
        <v/>
      </c>
      <c r="AM111" t="str">
        <f>IF(NASA[[#This Row],[ID]]="","",IF(N111&gt;K111,0,1))</f>
        <v/>
      </c>
      <c r="AN111" t="str">
        <f>IF(NASA[[#This Row],[ID]]="","",IF(M111&gt;O111,1,0))</f>
        <v/>
      </c>
      <c r="AO111" t="str">
        <f>IF(NASA[[#This Row],[ID]]="","",IF(M111&gt;O111,0,1))</f>
        <v/>
      </c>
      <c r="AP111" t="str">
        <f>IF(NASA[[#This Row],[ID]]="","",IF(N111&gt;J111,1,0))</f>
        <v/>
      </c>
      <c r="AQ111" t="str">
        <f>IF(NASA[[#This Row],[ID]]="","",IF(N111&gt;J111,0,1))</f>
        <v/>
      </c>
      <c r="AR111" t="str">
        <f>IF(NASA[[#This Row],[ID]]="","",IF(L111&gt;O111,1,0))</f>
        <v/>
      </c>
      <c r="AS111" t="str">
        <f>IF(NASA[[#This Row],[ID]]="","",IF(L111&gt;O111,0,1))</f>
        <v/>
      </c>
      <c r="AT111" t="str">
        <f>IF(NASA[[#This Row],[ID]]="","",IF(K111&gt;M111,1,0))</f>
        <v/>
      </c>
      <c r="AU111" t="str">
        <f>IF(NASA[[#This Row],[ID]]="","",IF(K111&gt;M111,0,1))</f>
        <v/>
      </c>
      <c r="AV111" t="str">
        <f>IF(NASA[[#This Row],[ID]]="","",IF(J111&gt;M111,1,0))</f>
        <v/>
      </c>
      <c r="AW111" t="str">
        <f>IF(NASA[[#This Row],[ID]]="","",IF(J111&gt;M111,0,1))</f>
        <v/>
      </c>
      <c r="AX111" t="str">
        <f>IF(NASA[[#This Row],[ID]]="","",IF(L111&gt;N111,1,0))</f>
        <v/>
      </c>
      <c r="AY111" t="str">
        <f>IF(NASA[[#This Row],[ID]]="","",IF(L111&gt;N111,0,1))</f>
        <v/>
      </c>
      <c r="AZ111" t="str">
        <f>IF(NASA[[#This Row],[ID]]="","",IF(O111&gt;K111,1,0))</f>
        <v/>
      </c>
      <c r="BA111" t="str">
        <f>IF(NASA[[#This Row],[ID]]="","",IF(O111&gt;K111,0,1))</f>
        <v/>
      </c>
      <c r="BB111" t="str">
        <f>IF(NASA[[#This Row],[ID]]="","",IF(O111&gt;J111,1,0))</f>
        <v/>
      </c>
      <c r="BC111" t="str">
        <f>IF(NASA[[#This Row],[ID]]="","",IF(O111&gt;J111,0,1))</f>
        <v/>
      </c>
      <c r="BD111" t="str">
        <f>IF(NASA[[#This Row],[ID]]="","",IF(K111&gt;M111,1,0))</f>
        <v/>
      </c>
      <c r="BE111" t="str">
        <f>IF(NASA[[#This Row],[ID]]="","",IF(K111&gt;M111,0,1))</f>
        <v/>
      </c>
      <c r="BF111" t="str">
        <f>IF(NASA[[#This Row],[ID]]="","",IF(L111&gt;N111,1,0))</f>
        <v/>
      </c>
      <c r="BG111" t="str">
        <f>IF(NASA[[#This Row],[ID]]="","",IF(L111&gt;N111,0,1))</f>
        <v/>
      </c>
    </row>
    <row r="112" spans="1:59" x14ac:dyDescent="0.25">
      <c r="A112" s="31"/>
      <c r="B112" s="32"/>
      <c r="C112" s="32"/>
      <c r="D112" s="32"/>
      <c r="E112" s="32"/>
      <c r="F112" s="32"/>
      <c r="G112" s="34" t="str">
        <f>IF(NASA[[#This Row],['[Performance']]]="","",20-NASA[[#This Row],['[Performance']]]+1)</f>
        <v/>
      </c>
      <c r="H112" s="32"/>
      <c r="I112" s="35"/>
      <c r="J112" s="5" t="str">
        <f>IF(NASA[[#This Row],['[Mental Demand']]]="","",(NASA[[#This Row],['[Mental Demand']]])*5)</f>
        <v/>
      </c>
      <c r="K112" s="1" t="str">
        <f>IF(NASA[[#This Row],['[Physical Demand']]]="","",(NASA[[#This Row],['[Physical Demand']]])*5)</f>
        <v/>
      </c>
      <c r="L112" s="1" t="str">
        <f>IF(NASA[[#This Row],['[Temporal Demand']]]="","",(NASA[[#This Row],['[Temporal Demand']]])*5)</f>
        <v/>
      </c>
      <c r="M112" s="1" t="str">
        <f>IF(NASA[[#This Row],[Performance*]]="","",(NASA[[#This Row],[Performance*]])*5)</f>
        <v/>
      </c>
      <c r="N112" s="1" t="str">
        <f>IF(NASA[[#This Row],['[Effort']]]="","",(NASA[[#This Row],['[Effort']]])*5)</f>
        <v/>
      </c>
      <c r="O112" s="1" t="str">
        <f>IF(NASA[[#This Row],['[Frustration']]]="","",(NASA[[#This Row],['[Frustration']]])*5)</f>
        <v/>
      </c>
      <c r="P112" s="5" t="str">
        <f>IF(NASA[[#This Row],[ID]]="","",SUM(AD112,AJ112,AQ112,AV112,BC112))</f>
        <v/>
      </c>
      <c r="Q112" s="1" t="str">
        <f>IF(NASA[[#This Row],[ID]]="","",SUM(AE112,AM112,AT112,BA112,BD112))</f>
        <v/>
      </c>
      <c r="R112" s="1" t="str">
        <f>IF(NASA[[#This Row],[ID]]="","",SUM(AF112,AK112,AR112,AX112,BF112))</f>
        <v/>
      </c>
      <c r="S112" s="1" t="str">
        <f>IF(NASA[[#This Row],[ID]]="","",SUM(AG112,AN112,AU112,AW112,BE112))</f>
        <v/>
      </c>
      <c r="T112" s="1" t="str">
        <f>IF(NASA[[#This Row],[ID]]="","",SUM(AH112,AL112,AP112,AY112,BG112))</f>
        <v/>
      </c>
      <c r="U112" s="1" t="str">
        <f>IF(NASA[[#This Row],[ID]]="","",SUM(AI112,AO112,AS112,AZ112,BB112))</f>
        <v/>
      </c>
      <c r="V112" s="5" t="str">
        <f>IF(NASA[[#This Row],[ID]]="","",SUM(P112:U112))</f>
        <v/>
      </c>
      <c r="AB112" t="str">
        <f>IF(A112="","",NASA[[#This Row],[ID]])</f>
        <v/>
      </c>
      <c r="AC112" t="str">
        <f>IF(B112="","",NASA[[#This Row],[Feature ID]])</f>
        <v/>
      </c>
      <c r="AD112" t="str">
        <f>IF(NASA[[#This Row],[ID]]="","",IF(J112&gt;K112,1,0))</f>
        <v/>
      </c>
      <c r="AE112" t="str">
        <f>IF(NASA[[#This Row],[ID]]="","",IF(J112&gt;K112,0,1))</f>
        <v/>
      </c>
      <c r="AF112" t="str">
        <f>IF(NASA[[#This Row],[ID]]="","",IF(L112&gt;M112,1,0))</f>
        <v/>
      </c>
      <c r="AG112" t="str">
        <f>IF(NASA[[#This Row],[ID]]="","",IF(L112&gt;M112,0,1))</f>
        <v/>
      </c>
      <c r="AH112" t="str">
        <f>IF(NASA[[#This Row],[ID]]="","",IF(N112&gt;O112,1,0))</f>
        <v/>
      </c>
      <c r="AI112" t="str">
        <f>IF(NASA[[#This Row],[ID]]="","",IF(N112&gt;O112,0,1))</f>
        <v/>
      </c>
      <c r="AJ112" t="str">
        <f>IF(NASA[[#This Row],[ID]]="","",IF(J112&gt;L112,1,0))</f>
        <v/>
      </c>
      <c r="AK112" t="str">
        <f>IF(NASA[[#This Row],[ID]]="","",IF(J112&gt;L112,0,1))</f>
        <v/>
      </c>
      <c r="AL112" t="str">
        <f>IF(NASA[[#This Row],[ID]]="","",IF(N112&gt;K112,1,0))</f>
        <v/>
      </c>
      <c r="AM112" t="str">
        <f>IF(NASA[[#This Row],[ID]]="","",IF(N112&gt;K112,0,1))</f>
        <v/>
      </c>
      <c r="AN112" t="str">
        <f>IF(NASA[[#This Row],[ID]]="","",IF(M112&gt;O112,1,0))</f>
        <v/>
      </c>
      <c r="AO112" t="str">
        <f>IF(NASA[[#This Row],[ID]]="","",IF(M112&gt;O112,0,1))</f>
        <v/>
      </c>
      <c r="AP112" t="str">
        <f>IF(NASA[[#This Row],[ID]]="","",IF(N112&gt;J112,1,0))</f>
        <v/>
      </c>
      <c r="AQ112" t="str">
        <f>IF(NASA[[#This Row],[ID]]="","",IF(N112&gt;J112,0,1))</f>
        <v/>
      </c>
      <c r="AR112" t="str">
        <f>IF(NASA[[#This Row],[ID]]="","",IF(L112&gt;O112,1,0))</f>
        <v/>
      </c>
      <c r="AS112" t="str">
        <f>IF(NASA[[#This Row],[ID]]="","",IF(L112&gt;O112,0,1))</f>
        <v/>
      </c>
      <c r="AT112" t="str">
        <f>IF(NASA[[#This Row],[ID]]="","",IF(K112&gt;M112,1,0))</f>
        <v/>
      </c>
      <c r="AU112" t="str">
        <f>IF(NASA[[#This Row],[ID]]="","",IF(K112&gt;M112,0,1))</f>
        <v/>
      </c>
      <c r="AV112" t="str">
        <f>IF(NASA[[#This Row],[ID]]="","",IF(J112&gt;M112,1,0))</f>
        <v/>
      </c>
      <c r="AW112" t="str">
        <f>IF(NASA[[#This Row],[ID]]="","",IF(J112&gt;M112,0,1))</f>
        <v/>
      </c>
      <c r="AX112" t="str">
        <f>IF(NASA[[#This Row],[ID]]="","",IF(L112&gt;N112,1,0))</f>
        <v/>
      </c>
      <c r="AY112" t="str">
        <f>IF(NASA[[#This Row],[ID]]="","",IF(L112&gt;N112,0,1))</f>
        <v/>
      </c>
      <c r="AZ112" t="str">
        <f>IF(NASA[[#This Row],[ID]]="","",IF(O112&gt;K112,1,0))</f>
        <v/>
      </c>
      <c r="BA112" t="str">
        <f>IF(NASA[[#This Row],[ID]]="","",IF(O112&gt;K112,0,1))</f>
        <v/>
      </c>
      <c r="BB112" t="str">
        <f>IF(NASA[[#This Row],[ID]]="","",IF(O112&gt;J112,1,0))</f>
        <v/>
      </c>
      <c r="BC112" t="str">
        <f>IF(NASA[[#This Row],[ID]]="","",IF(O112&gt;J112,0,1))</f>
        <v/>
      </c>
      <c r="BD112" t="str">
        <f>IF(NASA[[#This Row],[ID]]="","",IF(K112&gt;M112,1,0))</f>
        <v/>
      </c>
      <c r="BE112" t="str">
        <f>IF(NASA[[#This Row],[ID]]="","",IF(K112&gt;M112,0,1))</f>
        <v/>
      </c>
      <c r="BF112" t="str">
        <f>IF(NASA[[#This Row],[ID]]="","",IF(L112&gt;N112,1,0))</f>
        <v/>
      </c>
      <c r="BG112" t="str">
        <f>IF(NASA[[#This Row],[ID]]="","",IF(L112&gt;N112,0,1))</f>
        <v/>
      </c>
    </row>
    <row r="113" spans="1:59" x14ac:dyDescent="0.25">
      <c r="A113" s="31"/>
      <c r="B113" s="32"/>
      <c r="C113" s="32"/>
      <c r="D113" s="32"/>
      <c r="E113" s="32"/>
      <c r="F113" s="32"/>
      <c r="G113" s="34" t="str">
        <f>IF(NASA[[#This Row],['[Performance']]]="","",20-NASA[[#This Row],['[Performance']]]+1)</f>
        <v/>
      </c>
      <c r="H113" s="32"/>
      <c r="I113" s="35"/>
      <c r="J113" s="5" t="str">
        <f>IF(NASA[[#This Row],['[Mental Demand']]]="","",(NASA[[#This Row],['[Mental Demand']]])*5)</f>
        <v/>
      </c>
      <c r="K113" s="1" t="str">
        <f>IF(NASA[[#This Row],['[Physical Demand']]]="","",(NASA[[#This Row],['[Physical Demand']]])*5)</f>
        <v/>
      </c>
      <c r="L113" s="1" t="str">
        <f>IF(NASA[[#This Row],['[Temporal Demand']]]="","",(NASA[[#This Row],['[Temporal Demand']]])*5)</f>
        <v/>
      </c>
      <c r="M113" s="1" t="str">
        <f>IF(NASA[[#This Row],[Performance*]]="","",(NASA[[#This Row],[Performance*]])*5)</f>
        <v/>
      </c>
      <c r="N113" s="1" t="str">
        <f>IF(NASA[[#This Row],['[Effort']]]="","",(NASA[[#This Row],['[Effort']]])*5)</f>
        <v/>
      </c>
      <c r="O113" s="1" t="str">
        <f>IF(NASA[[#This Row],['[Frustration']]]="","",(NASA[[#This Row],['[Frustration']]])*5)</f>
        <v/>
      </c>
      <c r="P113" s="5" t="str">
        <f>IF(NASA[[#This Row],[ID]]="","",SUM(AD113,AJ113,AQ113,AV113,BC113))</f>
        <v/>
      </c>
      <c r="Q113" s="1" t="str">
        <f>IF(NASA[[#This Row],[ID]]="","",SUM(AE113,AM113,AT113,BA113,BD113))</f>
        <v/>
      </c>
      <c r="R113" s="1" t="str">
        <f>IF(NASA[[#This Row],[ID]]="","",SUM(AF113,AK113,AR113,AX113,BF113))</f>
        <v/>
      </c>
      <c r="S113" s="1" t="str">
        <f>IF(NASA[[#This Row],[ID]]="","",SUM(AG113,AN113,AU113,AW113,BE113))</f>
        <v/>
      </c>
      <c r="T113" s="1" t="str">
        <f>IF(NASA[[#This Row],[ID]]="","",SUM(AH113,AL113,AP113,AY113,BG113))</f>
        <v/>
      </c>
      <c r="U113" s="1" t="str">
        <f>IF(NASA[[#This Row],[ID]]="","",SUM(AI113,AO113,AS113,AZ113,BB113))</f>
        <v/>
      </c>
      <c r="V113" s="5" t="str">
        <f>IF(NASA[[#This Row],[ID]]="","",SUM(P113:U113))</f>
        <v/>
      </c>
      <c r="AB113" t="str">
        <f>IF(A113="","",NASA[[#This Row],[ID]])</f>
        <v/>
      </c>
      <c r="AC113" t="str">
        <f>IF(B113="","",NASA[[#This Row],[Feature ID]])</f>
        <v/>
      </c>
      <c r="AD113" t="str">
        <f>IF(NASA[[#This Row],[ID]]="","",IF(J113&gt;K113,1,0))</f>
        <v/>
      </c>
      <c r="AE113" t="str">
        <f>IF(NASA[[#This Row],[ID]]="","",IF(J113&gt;K113,0,1))</f>
        <v/>
      </c>
      <c r="AF113" t="str">
        <f>IF(NASA[[#This Row],[ID]]="","",IF(L113&gt;M113,1,0))</f>
        <v/>
      </c>
      <c r="AG113" t="str">
        <f>IF(NASA[[#This Row],[ID]]="","",IF(L113&gt;M113,0,1))</f>
        <v/>
      </c>
      <c r="AH113" t="str">
        <f>IF(NASA[[#This Row],[ID]]="","",IF(N113&gt;O113,1,0))</f>
        <v/>
      </c>
      <c r="AI113" t="str">
        <f>IF(NASA[[#This Row],[ID]]="","",IF(N113&gt;O113,0,1))</f>
        <v/>
      </c>
      <c r="AJ113" t="str">
        <f>IF(NASA[[#This Row],[ID]]="","",IF(J113&gt;L113,1,0))</f>
        <v/>
      </c>
      <c r="AK113" t="str">
        <f>IF(NASA[[#This Row],[ID]]="","",IF(J113&gt;L113,0,1))</f>
        <v/>
      </c>
      <c r="AL113" t="str">
        <f>IF(NASA[[#This Row],[ID]]="","",IF(N113&gt;K113,1,0))</f>
        <v/>
      </c>
      <c r="AM113" t="str">
        <f>IF(NASA[[#This Row],[ID]]="","",IF(N113&gt;K113,0,1))</f>
        <v/>
      </c>
      <c r="AN113" t="str">
        <f>IF(NASA[[#This Row],[ID]]="","",IF(M113&gt;O113,1,0))</f>
        <v/>
      </c>
      <c r="AO113" t="str">
        <f>IF(NASA[[#This Row],[ID]]="","",IF(M113&gt;O113,0,1))</f>
        <v/>
      </c>
      <c r="AP113" t="str">
        <f>IF(NASA[[#This Row],[ID]]="","",IF(N113&gt;J113,1,0))</f>
        <v/>
      </c>
      <c r="AQ113" t="str">
        <f>IF(NASA[[#This Row],[ID]]="","",IF(N113&gt;J113,0,1))</f>
        <v/>
      </c>
      <c r="AR113" t="str">
        <f>IF(NASA[[#This Row],[ID]]="","",IF(L113&gt;O113,1,0))</f>
        <v/>
      </c>
      <c r="AS113" t="str">
        <f>IF(NASA[[#This Row],[ID]]="","",IF(L113&gt;O113,0,1))</f>
        <v/>
      </c>
      <c r="AT113" t="str">
        <f>IF(NASA[[#This Row],[ID]]="","",IF(K113&gt;M113,1,0))</f>
        <v/>
      </c>
      <c r="AU113" t="str">
        <f>IF(NASA[[#This Row],[ID]]="","",IF(K113&gt;M113,0,1))</f>
        <v/>
      </c>
      <c r="AV113" t="str">
        <f>IF(NASA[[#This Row],[ID]]="","",IF(J113&gt;M113,1,0))</f>
        <v/>
      </c>
      <c r="AW113" t="str">
        <f>IF(NASA[[#This Row],[ID]]="","",IF(J113&gt;M113,0,1))</f>
        <v/>
      </c>
      <c r="AX113" t="str">
        <f>IF(NASA[[#This Row],[ID]]="","",IF(L113&gt;N113,1,0))</f>
        <v/>
      </c>
      <c r="AY113" t="str">
        <f>IF(NASA[[#This Row],[ID]]="","",IF(L113&gt;N113,0,1))</f>
        <v/>
      </c>
      <c r="AZ113" t="str">
        <f>IF(NASA[[#This Row],[ID]]="","",IF(O113&gt;K113,1,0))</f>
        <v/>
      </c>
      <c r="BA113" t="str">
        <f>IF(NASA[[#This Row],[ID]]="","",IF(O113&gt;K113,0,1))</f>
        <v/>
      </c>
      <c r="BB113" t="str">
        <f>IF(NASA[[#This Row],[ID]]="","",IF(O113&gt;J113,1,0))</f>
        <v/>
      </c>
      <c r="BC113" t="str">
        <f>IF(NASA[[#This Row],[ID]]="","",IF(O113&gt;J113,0,1))</f>
        <v/>
      </c>
      <c r="BD113" t="str">
        <f>IF(NASA[[#This Row],[ID]]="","",IF(K113&gt;M113,1,0))</f>
        <v/>
      </c>
      <c r="BE113" t="str">
        <f>IF(NASA[[#This Row],[ID]]="","",IF(K113&gt;M113,0,1))</f>
        <v/>
      </c>
      <c r="BF113" t="str">
        <f>IF(NASA[[#This Row],[ID]]="","",IF(L113&gt;N113,1,0))</f>
        <v/>
      </c>
      <c r="BG113" t="str">
        <f>IF(NASA[[#This Row],[ID]]="","",IF(L113&gt;N113,0,1))</f>
        <v/>
      </c>
    </row>
    <row r="114" spans="1:59" x14ac:dyDescent="0.25">
      <c r="A114" s="31"/>
      <c r="B114" s="32"/>
      <c r="C114" s="32"/>
      <c r="D114" s="32"/>
      <c r="E114" s="32"/>
      <c r="F114" s="32"/>
      <c r="G114" s="34" t="str">
        <f>IF(NASA[[#This Row],['[Performance']]]="","",20-NASA[[#This Row],['[Performance']]]+1)</f>
        <v/>
      </c>
      <c r="H114" s="32"/>
      <c r="I114" s="35"/>
      <c r="J114" s="5" t="str">
        <f>IF(NASA[[#This Row],['[Mental Demand']]]="","",(NASA[[#This Row],['[Mental Demand']]])*5)</f>
        <v/>
      </c>
      <c r="K114" s="1" t="str">
        <f>IF(NASA[[#This Row],['[Physical Demand']]]="","",(NASA[[#This Row],['[Physical Demand']]])*5)</f>
        <v/>
      </c>
      <c r="L114" s="1" t="str">
        <f>IF(NASA[[#This Row],['[Temporal Demand']]]="","",(NASA[[#This Row],['[Temporal Demand']]])*5)</f>
        <v/>
      </c>
      <c r="M114" s="1" t="str">
        <f>IF(NASA[[#This Row],[Performance*]]="","",(NASA[[#This Row],[Performance*]])*5)</f>
        <v/>
      </c>
      <c r="N114" s="1" t="str">
        <f>IF(NASA[[#This Row],['[Effort']]]="","",(NASA[[#This Row],['[Effort']]])*5)</f>
        <v/>
      </c>
      <c r="O114" s="1" t="str">
        <f>IF(NASA[[#This Row],['[Frustration']]]="","",(NASA[[#This Row],['[Frustration']]])*5)</f>
        <v/>
      </c>
      <c r="P114" s="5" t="str">
        <f>IF(NASA[[#This Row],[ID]]="","",SUM(AD114,AJ114,AQ114,AV114,BC114))</f>
        <v/>
      </c>
      <c r="Q114" s="1" t="str">
        <f>IF(NASA[[#This Row],[ID]]="","",SUM(AE114,AM114,AT114,BA114,BD114))</f>
        <v/>
      </c>
      <c r="R114" s="1" t="str">
        <f>IF(NASA[[#This Row],[ID]]="","",SUM(AF114,AK114,AR114,AX114,BF114))</f>
        <v/>
      </c>
      <c r="S114" s="1" t="str">
        <f>IF(NASA[[#This Row],[ID]]="","",SUM(AG114,AN114,AU114,AW114,BE114))</f>
        <v/>
      </c>
      <c r="T114" s="1" t="str">
        <f>IF(NASA[[#This Row],[ID]]="","",SUM(AH114,AL114,AP114,AY114,BG114))</f>
        <v/>
      </c>
      <c r="U114" s="1" t="str">
        <f>IF(NASA[[#This Row],[ID]]="","",SUM(AI114,AO114,AS114,AZ114,BB114))</f>
        <v/>
      </c>
      <c r="V114" s="5" t="str">
        <f>IF(NASA[[#This Row],[ID]]="","",SUM(P114:U114))</f>
        <v/>
      </c>
      <c r="AB114" t="str">
        <f>IF(A114="","",NASA[[#This Row],[ID]])</f>
        <v/>
      </c>
      <c r="AC114" t="str">
        <f>IF(B114="","",NASA[[#This Row],[Feature ID]])</f>
        <v/>
      </c>
      <c r="AD114" t="str">
        <f>IF(NASA[[#This Row],[ID]]="","",IF(J114&gt;K114,1,0))</f>
        <v/>
      </c>
      <c r="AE114" t="str">
        <f>IF(NASA[[#This Row],[ID]]="","",IF(J114&gt;K114,0,1))</f>
        <v/>
      </c>
      <c r="AF114" t="str">
        <f>IF(NASA[[#This Row],[ID]]="","",IF(L114&gt;M114,1,0))</f>
        <v/>
      </c>
      <c r="AG114" t="str">
        <f>IF(NASA[[#This Row],[ID]]="","",IF(L114&gt;M114,0,1))</f>
        <v/>
      </c>
      <c r="AH114" t="str">
        <f>IF(NASA[[#This Row],[ID]]="","",IF(N114&gt;O114,1,0))</f>
        <v/>
      </c>
      <c r="AI114" t="str">
        <f>IF(NASA[[#This Row],[ID]]="","",IF(N114&gt;O114,0,1))</f>
        <v/>
      </c>
      <c r="AJ114" t="str">
        <f>IF(NASA[[#This Row],[ID]]="","",IF(J114&gt;L114,1,0))</f>
        <v/>
      </c>
      <c r="AK114" t="str">
        <f>IF(NASA[[#This Row],[ID]]="","",IF(J114&gt;L114,0,1))</f>
        <v/>
      </c>
      <c r="AL114" t="str">
        <f>IF(NASA[[#This Row],[ID]]="","",IF(N114&gt;K114,1,0))</f>
        <v/>
      </c>
      <c r="AM114" t="str">
        <f>IF(NASA[[#This Row],[ID]]="","",IF(N114&gt;K114,0,1))</f>
        <v/>
      </c>
      <c r="AN114" t="str">
        <f>IF(NASA[[#This Row],[ID]]="","",IF(M114&gt;O114,1,0))</f>
        <v/>
      </c>
      <c r="AO114" t="str">
        <f>IF(NASA[[#This Row],[ID]]="","",IF(M114&gt;O114,0,1))</f>
        <v/>
      </c>
      <c r="AP114" t="str">
        <f>IF(NASA[[#This Row],[ID]]="","",IF(N114&gt;J114,1,0))</f>
        <v/>
      </c>
      <c r="AQ114" t="str">
        <f>IF(NASA[[#This Row],[ID]]="","",IF(N114&gt;J114,0,1))</f>
        <v/>
      </c>
      <c r="AR114" t="str">
        <f>IF(NASA[[#This Row],[ID]]="","",IF(L114&gt;O114,1,0))</f>
        <v/>
      </c>
      <c r="AS114" t="str">
        <f>IF(NASA[[#This Row],[ID]]="","",IF(L114&gt;O114,0,1))</f>
        <v/>
      </c>
      <c r="AT114" t="str">
        <f>IF(NASA[[#This Row],[ID]]="","",IF(K114&gt;M114,1,0))</f>
        <v/>
      </c>
      <c r="AU114" t="str">
        <f>IF(NASA[[#This Row],[ID]]="","",IF(K114&gt;M114,0,1))</f>
        <v/>
      </c>
      <c r="AV114" t="str">
        <f>IF(NASA[[#This Row],[ID]]="","",IF(J114&gt;M114,1,0))</f>
        <v/>
      </c>
      <c r="AW114" t="str">
        <f>IF(NASA[[#This Row],[ID]]="","",IF(J114&gt;M114,0,1))</f>
        <v/>
      </c>
      <c r="AX114" t="str">
        <f>IF(NASA[[#This Row],[ID]]="","",IF(L114&gt;N114,1,0))</f>
        <v/>
      </c>
      <c r="AY114" t="str">
        <f>IF(NASA[[#This Row],[ID]]="","",IF(L114&gt;N114,0,1))</f>
        <v/>
      </c>
      <c r="AZ114" t="str">
        <f>IF(NASA[[#This Row],[ID]]="","",IF(O114&gt;K114,1,0))</f>
        <v/>
      </c>
      <c r="BA114" t="str">
        <f>IF(NASA[[#This Row],[ID]]="","",IF(O114&gt;K114,0,1))</f>
        <v/>
      </c>
      <c r="BB114" t="str">
        <f>IF(NASA[[#This Row],[ID]]="","",IF(O114&gt;J114,1,0))</f>
        <v/>
      </c>
      <c r="BC114" t="str">
        <f>IF(NASA[[#This Row],[ID]]="","",IF(O114&gt;J114,0,1))</f>
        <v/>
      </c>
      <c r="BD114" t="str">
        <f>IF(NASA[[#This Row],[ID]]="","",IF(K114&gt;M114,1,0))</f>
        <v/>
      </c>
      <c r="BE114" t="str">
        <f>IF(NASA[[#This Row],[ID]]="","",IF(K114&gt;M114,0,1))</f>
        <v/>
      </c>
      <c r="BF114" t="str">
        <f>IF(NASA[[#This Row],[ID]]="","",IF(L114&gt;N114,1,0))</f>
        <v/>
      </c>
      <c r="BG114" t="str">
        <f>IF(NASA[[#This Row],[ID]]="","",IF(L114&gt;N114,0,1))</f>
        <v/>
      </c>
    </row>
    <row r="115" spans="1:59" x14ac:dyDescent="0.25">
      <c r="A115" s="31"/>
      <c r="B115" s="32"/>
      <c r="C115" s="32"/>
      <c r="D115" s="32"/>
      <c r="E115" s="32"/>
      <c r="F115" s="32"/>
      <c r="G115" s="34" t="str">
        <f>IF(NASA[[#This Row],['[Performance']]]="","",20-NASA[[#This Row],['[Performance']]]+1)</f>
        <v/>
      </c>
      <c r="H115" s="32"/>
      <c r="I115" s="35"/>
      <c r="J115" s="5" t="str">
        <f>IF(NASA[[#This Row],['[Mental Demand']]]="","",(NASA[[#This Row],['[Mental Demand']]])*5)</f>
        <v/>
      </c>
      <c r="K115" s="1" t="str">
        <f>IF(NASA[[#This Row],['[Physical Demand']]]="","",(NASA[[#This Row],['[Physical Demand']]])*5)</f>
        <v/>
      </c>
      <c r="L115" s="1" t="str">
        <f>IF(NASA[[#This Row],['[Temporal Demand']]]="","",(NASA[[#This Row],['[Temporal Demand']]])*5)</f>
        <v/>
      </c>
      <c r="M115" s="1" t="str">
        <f>IF(NASA[[#This Row],[Performance*]]="","",(NASA[[#This Row],[Performance*]])*5)</f>
        <v/>
      </c>
      <c r="N115" s="1" t="str">
        <f>IF(NASA[[#This Row],['[Effort']]]="","",(NASA[[#This Row],['[Effort']]])*5)</f>
        <v/>
      </c>
      <c r="O115" s="1" t="str">
        <f>IF(NASA[[#This Row],['[Frustration']]]="","",(NASA[[#This Row],['[Frustration']]])*5)</f>
        <v/>
      </c>
      <c r="P115" s="5" t="str">
        <f>IF(NASA[[#This Row],[ID]]="","",SUM(AD115,AJ115,AQ115,AV115,BC115))</f>
        <v/>
      </c>
      <c r="Q115" s="1" t="str">
        <f>IF(NASA[[#This Row],[ID]]="","",SUM(AE115,AM115,AT115,BA115,BD115))</f>
        <v/>
      </c>
      <c r="R115" s="1" t="str">
        <f>IF(NASA[[#This Row],[ID]]="","",SUM(AF115,AK115,AR115,AX115,BF115))</f>
        <v/>
      </c>
      <c r="S115" s="1" t="str">
        <f>IF(NASA[[#This Row],[ID]]="","",SUM(AG115,AN115,AU115,AW115,BE115))</f>
        <v/>
      </c>
      <c r="T115" s="1" t="str">
        <f>IF(NASA[[#This Row],[ID]]="","",SUM(AH115,AL115,AP115,AY115,BG115))</f>
        <v/>
      </c>
      <c r="U115" s="1" t="str">
        <f>IF(NASA[[#This Row],[ID]]="","",SUM(AI115,AO115,AS115,AZ115,BB115))</f>
        <v/>
      </c>
      <c r="V115" s="5" t="str">
        <f>IF(NASA[[#This Row],[ID]]="","",SUM(P115:U115))</f>
        <v/>
      </c>
      <c r="AB115" t="str">
        <f>IF(A115="","",NASA[[#This Row],[ID]])</f>
        <v/>
      </c>
      <c r="AC115" t="str">
        <f>IF(B115="","",NASA[[#This Row],[Feature ID]])</f>
        <v/>
      </c>
      <c r="AD115" t="str">
        <f>IF(NASA[[#This Row],[ID]]="","",IF(J115&gt;K115,1,0))</f>
        <v/>
      </c>
      <c r="AE115" t="str">
        <f>IF(NASA[[#This Row],[ID]]="","",IF(J115&gt;K115,0,1))</f>
        <v/>
      </c>
      <c r="AF115" t="str">
        <f>IF(NASA[[#This Row],[ID]]="","",IF(L115&gt;M115,1,0))</f>
        <v/>
      </c>
      <c r="AG115" t="str">
        <f>IF(NASA[[#This Row],[ID]]="","",IF(L115&gt;M115,0,1))</f>
        <v/>
      </c>
      <c r="AH115" t="str">
        <f>IF(NASA[[#This Row],[ID]]="","",IF(N115&gt;O115,1,0))</f>
        <v/>
      </c>
      <c r="AI115" t="str">
        <f>IF(NASA[[#This Row],[ID]]="","",IF(N115&gt;O115,0,1))</f>
        <v/>
      </c>
      <c r="AJ115" t="str">
        <f>IF(NASA[[#This Row],[ID]]="","",IF(J115&gt;L115,1,0))</f>
        <v/>
      </c>
      <c r="AK115" t="str">
        <f>IF(NASA[[#This Row],[ID]]="","",IF(J115&gt;L115,0,1))</f>
        <v/>
      </c>
      <c r="AL115" t="str">
        <f>IF(NASA[[#This Row],[ID]]="","",IF(N115&gt;K115,1,0))</f>
        <v/>
      </c>
      <c r="AM115" t="str">
        <f>IF(NASA[[#This Row],[ID]]="","",IF(N115&gt;K115,0,1))</f>
        <v/>
      </c>
      <c r="AN115" t="str">
        <f>IF(NASA[[#This Row],[ID]]="","",IF(M115&gt;O115,1,0))</f>
        <v/>
      </c>
      <c r="AO115" t="str">
        <f>IF(NASA[[#This Row],[ID]]="","",IF(M115&gt;O115,0,1))</f>
        <v/>
      </c>
      <c r="AP115" t="str">
        <f>IF(NASA[[#This Row],[ID]]="","",IF(N115&gt;J115,1,0))</f>
        <v/>
      </c>
      <c r="AQ115" t="str">
        <f>IF(NASA[[#This Row],[ID]]="","",IF(N115&gt;J115,0,1))</f>
        <v/>
      </c>
      <c r="AR115" t="str">
        <f>IF(NASA[[#This Row],[ID]]="","",IF(L115&gt;O115,1,0))</f>
        <v/>
      </c>
      <c r="AS115" t="str">
        <f>IF(NASA[[#This Row],[ID]]="","",IF(L115&gt;O115,0,1))</f>
        <v/>
      </c>
      <c r="AT115" t="str">
        <f>IF(NASA[[#This Row],[ID]]="","",IF(K115&gt;M115,1,0))</f>
        <v/>
      </c>
      <c r="AU115" t="str">
        <f>IF(NASA[[#This Row],[ID]]="","",IF(K115&gt;M115,0,1))</f>
        <v/>
      </c>
      <c r="AV115" t="str">
        <f>IF(NASA[[#This Row],[ID]]="","",IF(J115&gt;M115,1,0))</f>
        <v/>
      </c>
      <c r="AW115" t="str">
        <f>IF(NASA[[#This Row],[ID]]="","",IF(J115&gt;M115,0,1))</f>
        <v/>
      </c>
      <c r="AX115" t="str">
        <f>IF(NASA[[#This Row],[ID]]="","",IF(L115&gt;N115,1,0))</f>
        <v/>
      </c>
      <c r="AY115" t="str">
        <f>IF(NASA[[#This Row],[ID]]="","",IF(L115&gt;N115,0,1))</f>
        <v/>
      </c>
      <c r="AZ115" t="str">
        <f>IF(NASA[[#This Row],[ID]]="","",IF(O115&gt;K115,1,0))</f>
        <v/>
      </c>
      <c r="BA115" t="str">
        <f>IF(NASA[[#This Row],[ID]]="","",IF(O115&gt;K115,0,1))</f>
        <v/>
      </c>
      <c r="BB115" t="str">
        <f>IF(NASA[[#This Row],[ID]]="","",IF(O115&gt;J115,1,0))</f>
        <v/>
      </c>
      <c r="BC115" t="str">
        <f>IF(NASA[[#This Row],[ID]]="","",IF(O115&gt;J115,0,1))</f>
        <v/>
      </c>
      <c r="BD115" t="str">
        <f>IF(NASA[[#This Row],[ID]]="","",IF(K115&gt;M115,1,0))</f>
        <v/>
      </c>
      <c r="BE115" t="str">
        <f>IF(NASA[[#This Row],[ID]]="","",IF(K115&gt;M115,0,1))</f>
        <v/>
      </c>
      <c r="BF115" t="str">
        <f>IF(NASA[[#This Row],[ID]]="","",IF(L115&gt;N115,1,0))</f>
        <v/>
      </c>
      <c r="BG115" t="str">
        <f>IF(NASA[[#This Row],[ID]]="","",IF(L115&gt;N115,0,1))</f>
        <v/>
      </c>
    </row>
    <row r="116" spans="1:59" x14ac:dyDescent="0.25">
      <c r="A116" s="31"/>
      <c r="B116" s="32"/>
      <c r="C116" s="32"/>
      <c r="D116" s="32"/>
      <c r="E116" s="32"/>
      <c r="F116" s="32"/>
      <c r="G116" s="34" t="str">
        <f>IF(NASA[[#This Row],['[Performance']]]="","",20-NASA[[#This Row],['[Performance']]]+1)</f>
        <v/>
      </c>
      <c r="H116" s="32"/>
      <c r="I116" s="35"/>
      <c r="J116" s="5" t="str">
        <f>IF(NASA[[#This Row],['[Mental Demand']]]="","",(NASA[[#This Row],['[Mental Demand']]])*5)</f>
        <v/>
      </c>
      <c r="K116" s="1" t="str">
        <f>IF(NASA[[#This Row],['[Physical Demand']]]="","",(NASA[[#This Row],['[Physical Demand']]])*5)</f>
        <v/>
      </c>
      <c r="L116" s="1" t="str">
        <f>IF(NASA[[#This Row],['[Temporal Demand']]]="","",(NASA[[#This Row],['[Temporal Demand']]])*5)</f>
        <v/>
      </c>
      <c r="M116" s="1" t="str">
        <f>IF(NASA[[#This Row],[Performance*]]="","",(NASA[[#This Row],[Performance*]])*5)</f>
        <v/>
      </c>
      <c r="N116" s="1" t="str">
        <f>IF(NASA[[#This Row],['[Effort']]]="","",(NASA[[#This Row],['[Effort']]])*5)</f>
        <v/>
      </c>
      <c r="O116" s="1" t="str">
        <f>IF(NASA[[#This Row],['[Frustration']]]="","",(NASA[[#This Row],['[Frustration']]])*5)</f>
        <v/>
      </c>
      <c r="P116" s="5" t="str">
        <f>IF(NASA[[#This Row],[ID]]="","",SUM(AD116,AJ116,AQ116,AV116,BC116))</f>
        <v/>
      </c>
      <c r="Q116" s="1" t="str">
        <f>IF(NASA[[#This Row],[ID]]="","",SUM(AE116,AM116,AT116,BA116,BD116))</f>
        <v/>
      </c>
      <c r="R116" s="1" t="str">
        <f>IF(NASA[[#This Row],[ID]]="","",SUM(AF116,AK116,AR116,AX116,BF116))</f>
        <v/>
      </c>
      <c r="S116" s="1" t="str">
        <f>IF(NASA[[#This Row],[ID]]="","",SUM(AG116,AN116,AU116,AW116,BE116))</f>
        <v/>
      </c>
      <c r="T116" s="1" t="str">
        <f>IF(NASA[[#This Row],[ID]]="","",SUM(AH116,AL116,AP116,AY116,BG116))</f>
        <v/>
      </c>
      <c r="U116" s="1" t="str">
        <f>IF(NASA[[#This Row],[ID]]="","",SUM(AI116,AO116,AS116,AZ116,BB116))</f>
        <v/>
      </c>
      <c r="V116" s="5" t="str">
        <f>IF(NASA[[#This Row],[ID]]="","",SUM(P116:U116))</f>
        <v/>
      </c>
      <c r="AB116" t="str">
        <f>IF(A116="","",NASA[[#This Row],[ID]])</f>
        <v/>
      </c>
      <c r="AC116" t="str">
        <f>IF(B116="","",NASA[[#This Row],[Feature ID]])</f>
        <v/>
      </c>
      <c r="AD116" t="str">
        <f>IF(NASA[[#This Row],[ID]]="","",IF(J116&gt;K116,1,0))</f>
        <v/>
      </c>
      <c r="AE116" t="str">
        <f>IF(NASA[[#This Row],[ID]]="","",IF(J116&gt;K116,0,1))</f>
        <v/>
      </c>
      <c r="AF116" t="str">
        <f>IF(NASA[[#This Row],[ID]]="","",IF(L116&gt;M116,1,0))</f>
        <v/>
      </c>
      <c r="AG116" t="str">
        <f>IF(NASA[[#This Row],[ID]]="","",IF(L116&gt;M116,0,1))</f>
        <v/>
      </c>
      <c r="AH116" t="str">
        <f>IF(NASA[[#This Row],[ID]]="","",IF(N116&gt;O116,1,0))</f>
        <v/>
      </c>
      <c r="AI116" t="str">
        <f>IF(NASA[[#This Row],[ID]]="","",IF(N116&gt;O116,0,1))</f>
        <v/>
      </c>
      <c r="AJ116" t="str">
        <f>IF(NASA[[#This Row],[ID]]="","",IF(J116&gt;L116,1,0))</f>
        <v/>
      </c>
      <c r="AK116" t="str">
        <f>IF(NASA[[#This Row],[ID]]="","",IF(J116&gt;L116,0,1))</f>
        <v/>
      </c>
      <c r="AL116" t="str">
        <f>IF(NASA[[#This Row],[ID]]="","",IF(N116&gt;K116,1,0))</f>
        <v/>
      </c>
      <c r="AM116" t="str">
        <f>IF(NASA[[#This Row],[ID]]="","",IF(N116&gt;K116,0,1))</f>
        <v/>
      </c>
      <c r="AN116" t="str">
        <f>IF(NASA[[#This Row],[ID]]="","",IF(M116&gt;O116,1,0))</f>
        <v/>
      </c>
      <c r="AO116" t="str">
        <f>IF(NASA[[#This Row],[ID]]="","",IF(M116&gt;O116,0,1))</f>
        <v/>
      </c>
      <c r="AP116" t="str">
        <f>IF(NASA[[#This Row],[ID]]="","",IF(N116&gt;J116,1,0))</f>
        <v/>
      </c>
      <c r="AQ116" t="str">
        <f>IF(NASA[[#This Row],[ID]]="","",IF(N116&gt;J116,0,1))</f>
        <v/>
      </c>
      <c r="AR116" t="str">
        <f>IF(NASA[[#This Row],[ID]]="","",IF(L116&gt;O116,1,0))</f>
        <v/>
      </c>
      <c r="AS116" t="str">
        <f>IF(NASA[[#This Row],[ID]]="","",IF(L116&gt;O116,0,1))</f>
        <v/>
      </c>
      <c r="AT116" t="str">
        <f>IF(NASA[[#This Row],[ID]]="","",IF(K116&gt;M116,1,0))</f>
        <v/>
      </c>
      <c r="AU116" t="str">
        <f>IF(NASA[[#This Row],[ID]]="","",IF(K116&gt;M116,0,1))</f>
        <v/>
      </c>
      <c r="AV116" t="str">
        <f>IF(NASA[[#This Row],[ID]]="","",IF(J116&gt;M116,1,0))</f>
        <v/>
      </c>
      <c r="AW116" t="str">
        <f>IF(NASA[[#This Row],[ID]]="","",IF(J116&gt;M116,0,1))</f>
        <v/>
      </c>
      <c r="AX116" t="str">
        <f>IF(NASA[[#This Row],[ID]]="","",IF(L116&gt;N116,1,0))</f>
        <v/>
      </c>
      <c r="AY116" t="str">
        <f>IF(NASA[[#This Row],[ID]]="","",IF(L116&gt;N116,0,1))</f>
        <v/>
      </c>
      <c r="AZ116" t="str">
        <f>IF(NASA[[#This Row],[ID]]="","",IF(O116&gt;K116,1,0))</f>
        <v/>
      </c>
      <c r="BA116" t="str">
        <f>IF(NASA[[#This Row],[ID]]="","",IF(O116&gt;K116,0,1))</f>
        <v/>
      </c>
      <c r="BB116" t="str">
        <f>IF(NASA[[#This Row],[ID]]="","",IF(O116&gt;J116,1,0))</f>
        <v/>
      </c>
      <c r="BC116" t="str">
        <f>IF(NASA[[#This Row],[ID]]="","",IF(O116&gt;J116,0,1))</f>
        <v/>
      </c>
      <c r="BD116" t="str">
        <f>IF(NASA[[#This Row],[ID]]="","",IF(K116&gt;M116,1,0))</f>
        <v/>
      </c>
      <c r="BE116" t="str">
        <f>IF(NASA[[#This Row],[ID]]="","",IF(K116&gt;M116,0,1))</f>
        <v/>
      </c>
      <c r="BF116" t="str">
        <f>IF(NASA[[#This Row],[ID]]="","",IF(L116&gt;N116,1,0))</f>
        <v/>
      </c>
      <c r="BG116" t="str">
        <f>IF(NASA[[#This Row],[ID]]="","",IF(L116&gt;N116,0,1))</f>
        <v/>
      </c>
    </row>
    <row r="117" spans="1:59" x14ac:dyDescent="0.25">
      <c r="A117" s="31"/>
      <c r="B117" s="32"/>
      <c r="C117" s="32"/>
      <c r="D117" s="32"/>
      <c r="E117" s="32"/>
      <c r="F117" s="32"/>
      <c r="G117" s="34" t="str">
        <f>IF(NASA[[#This Row],['[Performance']]]="","",20-NASA[[#This Row],['[Performance']]]+1)</f>
        <v/>
      </c>
      <c r="H117" s="32"/>
      <c r="I117" s="35"/>
      <c r="J117" s="5" t="str">
        <f>IF(NASA[[#This Row],['[Mental Demand']]]="","",(NASA[[#This Row],['[Mental Demand']]])*5)</f>
        <v/>
      </c>
      <c r="K117" s="1" t="str">
        <f>IF(NASA[[#This Row],['[Physical Demand']]]="","",(NASA[[#This Row],['[Physical Demand']]])*5)</f>
        <v/>
      </c>
      <c r="L117" s="1" t="str">
        <f>IF(NASA[[#This Row],['[Temporal Demand']]]="","",(NASA[[#This Row],['[Temporal Demand']]])*5)</f>
        <v/>
      </c>
      <c r="M117" s="1" t="str">
        <f>IF(NASA[[#This Row],[Performance*]]="","",(NASA[[#This Row],[Performance*]])*5)</f>
        <v/>
      </c>
      <c r="N117" s="1" t="str">
        <f>IF(NASA[[#This Row],['[Effort']]]="","",(NASA[[#This Row],['[Effort']]])*5)</f>
        <v/>
      </c>
      <c r="O117" s="1" t="str">
        <f>IF(NASA[[#This Row],['[Frustration']]]="","",(NASA[[#This Row],['[Frustration']]])*5)</f>
        <v/>
      </c>
      <c r="P117" s="5" t="str">
        <f>IF(NASA[[#This Row],[ID]]="","",SUM(AD117,AJ117,AQ117,AV117,BC117))</f>
        <v/>
      </c>
      <c r="Q117" s="1" t="str">
        <f>IF(NASA[[#This Row],[ID]]="","",SUM(AE117,AM117,AT117,BA117,BD117))</f>
        <v/>
      </c>
      <c r="R117" s="1" t="str">
        <f>IF(NASA[[#This Row],[ID]]="","",SUM(AF117,AK117,AR117,AX117,BF117))</f>
        <v/>
      </c>
      <c r="S117" s="1" t="str">
        <f>IF(NASA[[#This Row],[ID]]="","",SUM(AG117,AN117,AU117,AW117,BE117))</f>
        <v/>
      </c>
      <c r="T117" s="1" t="str">
        <f>IF(NASA[[#This Row],[ID]]="","",SUM(AH117,AL117,AP117,AY117,BG117))</f>
        <v/>
      </c>
      <c r="U117" s="1" t="str">
        <f>IF(NASA[[#This Row],[ID]]="","",SUM(AI117,AO117,AS117,AZ117,BB117))</f>
        <v/>
      </c>
      <c r="V117" s="5" t="str">
        <f>IF(NASA[[#This Row],[ID]]="","",SUM(P117:U117))</f>
        <v/>
      </c>
      <c r="AB117" t="str">
        <f>IF(A117="","",NASA[[#This Row],[ID]])</f>
        <v/>
      </c>
      <c r="AC117" t="str">
        <f>IF(B117="","",NASA[[#This Row],[Feature ID]])</f>
        <v/>
      </c>
      <c r="AD117" t="str">
        <f>IF(NASA[[#This Row],[ID]]="","",IF(J117&gt;K117,1,0))</f>
        <v/>
      </c>
      <c r="AE117" t="str">
        <f>IF(NASA[[#This Row],[ID]]="","",IF(J117&gt;K117,0,1))</f>
        <v/>
      </c>
      <c r="AF117" t="str">
        <f>IF(NASA[[#This Row],[ID]]="","",IF(L117&gt;M117,1,0))</f>
        <v/>
      </c>
      <c r="AG117" t="str">
        <f>IF(NASA[[#This Row],[ID]]="","",IF(L117&gt;M117,0,1))</f>
        <v/>
      </c>
      <c r="AH117" t="str">
        <f>IF(NASA[[#This Row],[ID]]="","",IF(N117&gt;O117,1,0))</f>
        <v/>
      </c>
      <c r="AI117" t="str">
        <f>IF(NASA[[#This Row],[ID]]="","",IF(N117&gt;O117,0,1))</f>
        <v/>
      </c>
      <c r="AJ117" t="str">
        <f>IF(NASA[[#This Row],[ID]]="","",IF(J117&gt;L117,1,0))</f>
        <v/>
      </c>
      <c r="AK117" t="str">
        <f>IF(NASA[[#This Row],[ID]]="","",IF(J117&gt;L117,0,1))</f>
        <v/>
      </c>
      <c r="AL117" t="str">
        <f>IF(NASA[[#This Row],[ID]]="","",IF(N117&gt;K117,1,0))</f>
        <v/>
      </c>
      <c r="AM117" t="str">
        <f>IF(NASA[[#This Row],[ID]]="","",IF(N117&gt;K117,0,1))</f>
        <v/>
      </c>
      <c r="AN117" t="str">
        <f>IF(NASA[[#This Row],[ID]]="","",IF(M117&gt;O117,1,0))</f>
        <v/>
      </c>
      <c r="AO117" t="str">
        <f>IF(NASA[[#This Row],[ID]]="","",IF(M117&gt;O117,0,1))</f>
        <v/>
      </c>
      <c r="AP117" t="str">
        <f>IF(NASA[[#This Row],[ID]]="","",IF(N117&gt;J117,1,0))</f>
        <v/>
      </c>
      <c r="AQ117" t="str">
        <f>IF(NASA[[#This Row],[ID]]="","",IF(N117&gt;J117,0,1))</f>
        <v/>
      </c>
      <c r="AR117" t="str">
        <f>IF(NASA[[#This Row],[ID]]="","",IF(L117&gt;O117,1,0))</f>
        <v/>
      </c>
      <c r="AS117" t="str">
        <f>IF(NASA[[#This Row],[ID]]="","",IF(L117&gt;O117,0,1))</f>
        <v/>
      </c>
      <c r="AT117" t="str">
        <f>IF(NASA[[#This Row],[ID]]="","",IF(K117&gt;M117,1,0))</f>
        <v/>
      </c>
      <c r="AU117" t="str">
        <f>IF(NASA[[#This Row],[ID]]="","",IF(K117&gt;M117,0,1))</f>
        <v/>
      </c>
      <c r="AV117" t="str">
        <f>IF(NASA[[#This Row],[ID]]="","",IF(J117&gt;M117,1,0))</f>
        <v/>
      </c>
      <c r="AW117" t="str">
        <f>IF(NASA[[#This Row],[ID]]="","",IF(J117&gt;M117,0,1))</f>
        <v/>
      </c>
      <c r="AX117" t="str">
        <f>IF(NASA[[#This Row],[ID]]="","",IF(L117&gt;N117,1,0))</f>
        <v/>
      </c>
      <c r="AY117" t="str">
        <f>IF(NASA[[#This Row],[ID]]="","",IF(L117&gt;N117,0,1))</f>
        <v/>
      </c>
      <c r="AZ117" t="str">
        <f>IF(NASA[[#This Row],[ID]]="","",IF(O117&gt;K117,1,0))</f>
        <v/>
      </c>
      <c r="BA117" t="str">
        <f>IF(NASA[[#This Row],[ID]]="","",IF(O117&gt;K117,0,1))</f>
        <v/>
      </c>
      <c r="BB117" t="str">
        <f>IF(NASA[[#This Row],[ID]]="","",IF(O117&gt;J117,1,0))</f>
        <v/>
      </c>
      <c r="BC117" t="str">
        <f>IF(NASA[[#This Row],[ID]]="","",IF(O117&gt;J117,0,1))</f>
        <v/>
      </c>
      <c r="BD117" t="str">
        <f>IF(NASA[[#This Row],[ID]]="","",IF(K117&gt;M117,1,0))</f>
        <v/>
      </c>
      <c r="BE117" t="str">
        <f>IF(NASA[[#This Row],[ID]]="","",IF(K117&gt;M117,0,1))</f>
        <v/>
      </c>
      <c r="BF117" t="str">
        <f>IF(NASA[[#This Row],[ID]]="","",IF(L117&gt;N117,1,0))</f>
        <v/>
      </c>
      <c r="BG117" t="str">
        <f>IF(NASA[[#This Row],[ID]]="","",IF(L117&gt;N117,0,1))</f>
        <v/>
      </c>
    </row>
    <row r="118" spans="1:59" x14ac:dyDescent="0.25">
      <c r="A118" s="31"/>
      <c r="B118" s="32"/>
      <c r="C118" s="32"/>
      <c r="D118" s="32"/>
      <c r="E118" s="32"/>
      <c r="F118" s="32"/>
      <c r="G118" s="34" t="str">
        <f>IF(NASA[[#This Row],['[Performance']]]="","",20-NASA[[#This Row],['[Performance']]]+1)</f>
        <v/>
      </c>
      <c r="H118" s="32"/>
      <c r="I118" s="35"/>
      <c r="J118" s="5" t="str">
        <f>IF(NASA[[#This Row],['[Mental Demand']]]="","",(NASA[[#This Row],['[Mental Demand']]])*5)</f>
        <v/>
      </c>
      <c r="K118" s="1" t="str">
        <f>IF(NASA[[#This Row],['[Physical Demand']]]="","",(NASA[[#This Row],['[Physical Demand']]])*5)</f>
        <v/>
      </c>
      <c r="L118" s="1" t="str">
        <f>IF(NASA[[#This Row],['[Temporal Demand']]]="","",(NASA[[#This Row],['[Temporal Demand']]])*5)</f>
        <v/>
      </c>
      <c r="M118" s="1" t="str">
        <f>IF(NASA[[#This Row],[Performance*]]="","",(NASA[[#This Row],[Performance*]])*5)</f>
        <v/>
      </c>
      <c r="N118" s="1" t="str">
        <f>IF(NASA[[#This Row],['[Effort']]]="","",(NASA[[#This Row],['[Effort']]])*5)</f>
        <v/>
      </c>
      <c r="O118" s="1" t="str">
        <f>IF(NASA[[#This Row],['[Frustration']]]="","",(NASA[[#This Row],['[Frustration']]])*5)</f>
        <v/>
      </c>
      <c r="P118" s="5" t="str">
        <f>IF(NASA[[#This Row],[ID]]="","",SUM(AD118,AJ118,AQ118,AV118,BC118))</f>
        <v/>
      </c>
      <c r="Q118" s="1" t="str">
        <f>IF(NASA[[#This Row],[ID]]="","",SUM(AE118,AM118,AT118,BA118,BD118))</f>
        <v/>
      </c>
      <c r="R118" s="1" t="str">
        <f>IF(NASA[[#This Row],[ID]]="","",SUM(AF118,AK118,AR118,AX118,BF118))</f>
        <v/>
      </c>
      <c r="S118" s="1" t="str">
        <f>IF(NASA[[#This Row],[ID]]="","",SUM(AG118,AN118,AU118,AW118,BE118))</f>
        <v/>
      </c>
      <c r="T118" s="1" t="str">
        <f>IF(NASA[[#This Row],[ID]]="","",SUM(AH118,AL118,AP118,AY118,BG118))</f>
        <v/>
      </c>
      <c r="U118" s="1" t="str">
        <f>IF(NASA[[#This Row],[ID]]="","",SUM(AI118,AO118,AS118,AZ118,BB118))</f>
        <v/>
      </c>
      <c r="V118" s="5" t="str">
        <f>IF(NASA[[#This Row],[ID]]="","",SUM(P118:U118))</f>
        <v/>
      </c>
      <c r="AB118" t="str">
        <f>IF(A118="","",NASA[[#This Row],[ID]])</f>
        <v/>
      </c>
      <c r="AC118" t="str">
        <f>IF(B118="","",NASA[[#This Row],[Feature ID]])</f>
        <v/>
      </c>
      <c r="AD118" t="str">
        <f>IF(NASA[[#This Row],[ID]]="","",IF(J118&gt;K118,1,0))</f>
        <v/>
      </c>
      <c r="AE118" t="str">
        <f>IF(NASA[[#This Row],[ID]]="","",IF(J118&gt;K118,0,1))</f>
        <v/>
      </c>
      <c r="AF118" t="str">
        <f>IF(NASA[[#This Row],[ID]]="","",IF(L118&gt;M118,1,0))</f>
        <v/>
      </c>
      <c r="AG118" t="str">
        <f>IF(NASA[[#This Row],[ID]]="","",IF(L118&gt;M118,0,1))</f>
        <v/>
      </c>
      <c r="AH118" t="str">
        <f>IF(NASA[[#This Row],[ID]]="","",IF(N118&gt;O118,1,0))</f>
        <v/>
      </c>
      <c r="AI118" t="str">
        <f>IF(NASA[[#This Row],[ID]]="","",IF(N118&gt;O118,0,1))</f>
        <v/>
      </c>
      <c r="AJ118" t="str">
        <f>IF(NASA[[#This Row],[ID]]="","",IF(J118&gt;L118,1,0))</f>
        <v/>
      </c>
      <c r="AK118" t="str">
        <f>IF(NASA[[#This Row],[ID]]="","",IF(J118&gt;L118,0,1))</f>
        <v/>
      </c>
      <c r="AL118" t="str">
        <f>IF(NASA[[#This Row],[ID]]="","",IF(N118&gt;K118,1,0))</f>
        <v/>
      </c>
      <c r="AM118" t="str">
        <f>IF(NASA[[#This Row],[ID]]="","",IF(N118&gt;K118,0,1))</f>
        <v/>
      </c>
      <c r="AN118" t="str">
        <f>IF(NASA[[#This Row],[ID]]="","",IF(M118&gt;O118,1,0))</f>
        <v/>
      </c>
      <c r="AO118" t="str">
        <f>IF(NASA[[#This Row],[ID]]="","",IF(M118&gt;O118,0,1))</f>
        <v/>
      </c>
      <c r="AP118" t="str">
        <f>IF(NASA[[#This Row],[ID]]="","",IF(N118&gt;J118,1,0))</f>
        <v/>
      </c>
      <c r="AQ118" t="str">
        <f>IF(NASA[[#This Row],[ID]]="","",IF(N118&gt;J118,0,1))</f>
        <v/>
      </c>
      <c r="AR118" t="str">
        <f>IF(NASA[[#This Row],[ID]]="","",IF(L118&gt;O118,1,0))</f>
        <v/>
      </c>
      <c r="AS118" t="str">
        <f>IF(NASA[[#This Row],[ID]]="","",IF(L118&gt;O118,0,1))</f>
        <v/>
      </c>
      <c r="AT118" t="str">
        <f>IF(NASA[[#This Row],[ID]]="","",IF(K118&gt;M118,1,0))</f>
        <v/>
      </c>
      <c r="AU118" t="str">
        <f>IF(NASA[[#This Row],[ID]]="","",IF(K118&gt;M118,0,1))</f>
        <v/>
      </c>
      <c r="AV118" t="str">
        <f>IF(NASA[[#This Row],[ID]]="","",IF(J118&gt;M118,1,0))</f>
        <v/>
      </c>
      <c r="AW118" t="str">
        <f>IF(NASA[[#This Row],[ID]]="","",IF(J118&gt;M118,0,1))</f>
        <v/>
      </c>
      <c r="AX118" t="str">
        <f>IF(NASA[[#This Row],[ID]]="","",IF(L118&gt;N118,1,0))</f>
        <v/>
      </c>
      <c r="AY118" t="str">
        <f>IF(NASA[[#This Row],[ID]]="","",IF(L118&gt;N118,0,1))</f>
        <v/>
      </c>
      <c r="AZ118" t="str">
        <f>IF(NASA[[#This Row],[ID]]="","",IF(O118&gt;K118,1,0))</f>
        <v/>
      </c>
      <c r="BA118" t="str">
        <f>IF(NASA[[#This Row],[ID]]="","",IF(O118&gt;K118,0,1))</f>
        <v/>
      </c>
      <c r="BB118" t="str">
        <f>IF(NASA[[#This Row],[ID]]="","",IF(O118&gt;J118,1,0))</f>
        <v/>
      </c>
      <c r="BC118" t="str">
        <f>IF(NASA[[#This Row],[ID]]="","",IF(O118&gt;J118,0,1))</f>
        <v/>
      </c>
      <c r="BD118" t="str">
        <f>IF(NASA[[#This Row],[ID]]="","",IF(K118&gt;M118,1,0))</f>
        <v/>
      </c>
      <c r="BE118" t="str">
        <f>IF(NASA[[#This Row],[ID]]="","",IF(K118&gt;M118,0,1))</f>
        <v/>
      </c>
      <c r="BF118" t="str">
        <f>IF(NASA[[#This Row],[ID]]="","",IF(L118&gt;N118,1,0))</f>
        <v/>
      </c>
      <c r="BG118" t="str">
        <f>IF(NASA[[#This Row],[ID]]="","",IF(L118&gt;N118,0,1))</f>
        <v/>
      </c>
    </row>
    <row r="119" spans="1:59" x14ac:dyDescent="0.25">
      <c r="A119" s="31"/>
      <c r="B119" s="32"/>
      <c r="C119" s="32"/>
      <c r="D119" s="32"/>
      <c r="E119" s="32"/>
      <c r="F119" s="32"/>
      <c r="G119" s="34" t="str">
        <f>IF(NASA[[#This Row],['[Performance']]]="","",20-NASA[[#This Row],['[Performance']]]+1)</f>
        <v/>
      </c>
      <c r="H119" s="32"/>
      <c r="I119" s="35"/>
      <c r="J119" s="5" t="str">
        <f>IF(NASA[[#This Row],['[Mental Demand']]]="","",(NASA[[#This Row],['[Mental Demand']]])*5)</f>
        <v/>
      </c>
      <c r="K119" s="1" t="str">
        <f>IF(NASA[[#This Row],['[Physical Demand']]]="","",(NASA[[#This Row],['[Physical Demand']]])*5)</f>
        <v/>
      </c>
      <c r="L119" s="1" t="str">
        <f>IF(NASA[[#This Row],['[Temporal Demand']]]="","",(NASA[[#This Row],['[Temporal Demand']]])*5)</f>
        <v/>
      </c>
      <c r="M119" s="1" t="str">
        <f>IF(NASA[[#This Row],[Performance*]]="","",(NASA[[#This Row],[Performance*]])*5)</f>
        <v/>
      </c>
      <c r="N119" s="1" t="str">
        <f>IF(NASA[[#This Row],['[Effort']]]="","",(NASA[[#This Row],['[Effort']]])*5)</f>
        <v/>
      </c>
      <c r="O119" s="1" t="str">
        <f>IF(NASA[[#This Row],['[Frustration']]]="","",(NASA[[#This Row],['[Frustration']]])*5)</f>
        <v/>
      </c>
      <c r="P119" s="5" t="str">
        <f>IF(NASA[[#This Row],[ID]]="","",SUM(AD119,AJ119,AQ119,AV119,BC119))</f>
        <v/>
      </c>
      <c r="Q119" s="1" t="str">
        <f>IF(NASA[[#This Row],[ID]]="","",SUM(AE119,AM119,AT119,BA119,BD119))</f>
        <v/>
      </c>
      <c r="R119" s="1" t="str">
        <f>IF(NASA[[#This Row],[ID]]="","",SUM(AF119,AK119,AR119,AX119,BF119))</f>
        <v/>
      </c>
      <c r="S119" s="1" t="str">
        <f>IF(NASA[[#This Row],[ID]]="","",SUM(AG119,AN119,AU119,AW119,BE119))</f>
        <v/>
      </c>
      <c r="T119" s="1" t="str">
        <f>IF(NASA[[#This Row],[ID]]="","",SUM(AH119,AL119,AP119,AY119,BG119))</f>
        <v/>
      </c>
      <c r="U119" s="1" t="str">
        <f>IF(NASA[[#This Row],[ID]]="","",SUM(AI119,AO119,AS119,AZ119,BB119))</f>
        <v/>
      </c>
      <c r="V119" s="5" t="str">
        <f>IF(NASA[[#This Row],[ID]]="","",SUM(P119:U119))</f>
        <v/>
      </c>
      <c r="AB119" t="str">
        <f>IF(A119="","",NASA[[#This Row],[ID]])</f>
        <v/>
      </c>
      <c r="AC119" t="str">
        <f>IF(B119="","",NASA[[#This Row],[Feature ID]])</f>
        <v/>
      </c>
      <c r="AD119" t="str">
        <f>IF(NASA[[#This Row],[ID]]="","",IF(J119&gt;K119,1,0))</f>
        <v/>
      </c>
      <c r="AE119" t="str">
        <f>IF(NASA[[#This Row],[ID]]="","",IF(J119&gt;K119,0,1))</f>
        <v/>
      </c>
      <c r="AF119" t="str">
        <f>IF(NASA[[#This Row],[ID]]="","",IF(L119&gt;M119,1,0))</f>
        <v/>
      </c>
      <c r="AG119" t="str">
        <f>IF(NASA[[#This Row],[ID]]="","",IF(L119&gt;M119,0,1))</f>
        <v/>
      </c>
      <c r="AH119" t="str">
        <f>IF(NASA[[#This Row],[ID]]="","",IF(N119&gt;O119,1,0))</f>
        <v/>
      </c>
      <c r="AI119" t="str">
        <f>IF(NASA[[#This Row],[ID]]="","",IF(N119&gt;O119,0,1))</f>
        <v/>
      </c>
      <c r="AJ119" t="str">
        <f>IF(NASA[[#This Row],[ID]]="","",IF(J119&gt;L119,1,0))</f>
        <v/>
      </c>
      <c r="AK119" t="str">
        <f>IF(NASA[[#This Row],[ID]]="","",IF(J119&gt;L119,0,1))</f>
        <v/>
      </c>
      <c r="AL119" t="str">
        <f>IF(NASA[[#This Row],[ID]]="","",IF(N119&gt;K119,1,0))</f>
        <v/>
      </c>
      <c r="AM119" t="str">
        <f>IF(NASA[[#This Row],[ID]]="","",IF(N119&gt;K119,0,1))</f>
        <v/>
      </c>
      <c r="AN119" t="str">
        <f>IF(NASA[[#This Row],[ID]]="","",IF(M119&gt;O119,1,0))</f>
        <v/>
      </c>
      <c r="AO119" t="str">
        <f>IF(NASA[[#This Row],[ID]]="","",IF(M119&gt;O119,0,1))</f>
        <v/>
      </c>
      <c r="AP119" t="str">
        <f>IF(NASA[[#This Row],[ID]]="","",IF(N119&gt;J119,1,0))</f>
        <v/>
      </c>
      <c r="AQ119" t="str">
        <f>IF(NASA[[#This Row],[ID]]="","",IF(N119&gt;J119,0,1))</f>
        <v/>
      </c>
      <c r="AR119" t="str">
        <f>IF(NASA[[#This Row],[ID]]="","",IF(L119&gt;O119,1,0))</f>
        <v/>
      </c>
      <c r="AS119" t="str">
        <f>IF(NASA[[#This Row],[ID]]="","",IF(L119&gt;O119,0,1))</f>
        <v/>
      </c>
      <c r="AT119" t="str">
        <f>IF(NASA[[#This Row],[ID]]="","",IF(K119&gt;M119,1,0))</f>
        <v/>
      </c>
      <c r="AU119" t="str">
        <f>IF(NASA[[#This Row],[ID]]="","",IF(K119&gt;M119,0,1))</f>
        <v/>
      </c>
      <c r="AV119" t="str">
        <f>IF(NASA[[#This Row],[ID]]="","",IF(J119&gt;M119,1,0))</f>
        <v/>
      </c>
      <c r="AW119" t="str">
        <f>IF(NASA[[#This Row],[ID]]="","",IF(J119&gt;M119,0,1))</f>
        <v/>
      </c>
      <c r="AX119" t="str">
        <f>IF(NASA[[#This Row],[ID]]="","",IF(L119&gt;N119,1,0))</f>
        <v/>
      </c>
      <c r="AY119" t="str">
        <f>IF(NASA[[#This Row],[ID]]="","",IF(L119&gt;N119,0,1))</f>
        <v/>
      </c>
      <c r="AZ119" t="str">
        <f>IF(NASA[[#This Row],[ID]]="","",IF(O119&gt;K119,1,0))</f>
        <v/>
      </c>
      <c r="BA119" t="str">
        <f>IF(NASA[[#This Row],[ID]]="","",IF(O119&gt;K119,0,1))</f>
        <v/>
      </c>
      <c r="BB119" t="str">
        <f>IF(NASA[[#This Row],[ID]]="","",IF(O119&gt;J119,1,0))</f>
        <v/>
      </c>
      <c r="BC119" t="str">
        <f>IF(NASA[[#This Row],[ID]]="","",IF(O119&gt;J119,0,1))</f>
        <v/>
      </c>
      <c r="BD119" t="str">
        <f>IF(NASA[[#This Row],[ID]]="","",IF(K119&gt;M119,1,0))</f>
        <v/>
      </c>
      <c r="BE119" t="str">
        <f>IF(NASA[[#This Row],[ID]]="","",IF(K119&gt;M119,0,1))</f>
        <v/>
      </c>
      <c r="BF119" t="str">
        <f>IF(NASA[[#This Row],[ID]]="","",IF(L119&gt;N119,1,0))</f>
        <v/>
      </c>
      <c r="BG119" t="str">
        <f>IF(NASA[[#This Row],[ID]]="","",IF(L119&gt;N119,0,1))</f>
        <v/>
      </c>
    </row>
    <row r="120" spans="1:59" x14ac:dyDescent="0.25">
      <c r="A120" s="31"/>
      <c r="B120" s="32"/>
      <c r="C120" s="32"/>
      <c r="D120" s="32"/>
      <c r="E120" s="32"/>
      <c r="F120" s="32"/>
      <c r="G120" s="34" t="str">
        <f>IF(NASA[[#This Row],['[Performance']]]="","",20-NASA[[#This Row],['[Performance']]]+1)</f>
        <v/>
      </c>
      <c r="H120" s="32"/>
      <c r="I120" s="35"/>
      <c r="J120" s="5" t="str">
        <f>IF(NASA[[#This Row],['[Mental Demand']]]="","",(NASA[[#This Row],['[Mental Demand']]])*5)</f>
        <v/>
      </c>
      <c r="K120" s="1" t="str">
        <f>IF(NASA[[#This Row],['[Physical Demand']]]="","",(NASA[[#This Row],['[Physical Demand']]])*5)</f>
        <v/>
      </c>
      <c r="L120" s="1" t="str">
        <f>IF(NASA[[#This Row],['[Temporal Demand']]]="","",(NASA[[#This Row],['[Temporal Demand']]])*5)</f>
        <v/>
      </c>
      <c r="M120" s="1" t="str">
        <f>IF(NASA[[#This Row],[Performance*]]="","",(NASA[[#This Row],[Performance*]])*5)</f>
        <v/>
      </c>
      <c r="N120" s="1" t="str">
        <f>IF(NASA[[#This Row],['[Effort']]]="","",(NASA[[#This Row],['[Effort']]])*5)</f>
        <v/>
      </c>
      <c r="O120" s="1" t="str">
        <f>IF(NASA[[#This Row],['[Frustration']]]="","",(NASA[[#This Row],['[Frustration']]])*5)</f>
        <v/>
      </c>
      <c r="P120" s="5" t="str">
        <f>IF(NASA[[#This Row],[ID]]="","",SUM(AD120,AJ120,AQ120,AV120,BC120))</f>
        <v/>
      </c>
      <c r="Q120" s="1" t="str">
        <f>IF(NASA[[#This Row],[ID]]="","",SUM(AE120,AM120,AT120,BA120,BD120))</f>
        <v/>
      </c>
      <c r="R120" s="1" t="str">
        <f>IF(NASA[[#This Row],[ID]]="","",SUM(AF120,AK120,AR120,AX120,BF120))</f>
        <v/>
      </c>
      <c r="S120" s="1" t="str">
        <f>IF(NASA[[#This Row],[ID]]="","",SUM(AG120,AN120,AU120,AW120,BE120))</f>
        <v/>
      </c>
      <c r="T120" s="1" t="str">
        <f>IF(NASA[[#This Row],[ID]]="","",SUM(AH120,AL120,AP120,AY120,BG120))</f>
        <v/>
      </c>
      <c r="U120" s="1" t="str">
        <f>IF(NASA[[#This Row],[ID]]="","",SUM(AI120,AO120,AS120,AZ120,BB120))</f>
        <v/>
      </c>
      <c r="V120" s="5" t="str">
        <f>IF(NASA[[#This Row],[ID]]="","",SUM(P120:U120))</f>
        <v/>
      </c>
      <c r="AB120" t="str">
        <f>IF(A120="","",NASA[[#This Row],[ID]])</f>
        <v/>
      </c>
      <c r="AC120" t="str">
        <f>IF(B120="","",NASA[[#This Row],[Feature ID]])</f>
        <v/>
      </c>
      <c r="AD120" t="str">
        <f>IF(NASA[[#This Row],[ID]]="","",IF(J120&gt;K120,1,0))</f>
        <v/>
      </c>
      <c r="AE120" t="str">
        <f>IF(NASA[[#This Row],[ID]]="","",IF(J120&gt;K120,0,1))</f>
        <v/>
      </c>
      <c r="AF120" t="str">
        <f>IF(NASA[[#This Row],[ID]]="","",IF(L120&gt;M120,1,0))</f>
        <v/>
      </c>
      <c r="AG120" t="str">
        <f>IF(NASA[[#This Row],[ID]]="","",IF(L120&gt;M120,0,1))</f>
        <v/>
      </c>
      <c r="AH120" t="str">
        <f>IF(NASA[[#This Row],[ID]]="","",IF(N120&gt;O120,1,0))</f>
        <v/>
      </c>
      <c r="AI120" t="str">
        <f>IF(NASA[[#This Row],[ID]]="","",IF(N120&gt;O120,0,1))</f>
        <v/>
      </c>
      <c r="AJ120" t="str">
        <f>IF(NASA[[#This Row],[ID]]="","",IF(J120&gt;L120,1,0))</f>
        <v/>
      </c>
      <c r="AK120" t="str">
        <f>IF(NASA[[#This Row],[ID]]="","",IF(J120&gt;L120,0,1))</f>
        <v/>
      </c>
      <c r="AL120" t="str">
        <f>IF(NASA[[#This Row],[ID]]="","",IF(N120&gt;K120,1,0))</f>
        <v/>
      </c>
      <c r="AM120" t="str">
        <f>IF(NASA[[#This Row],[ID]]="","",IF(N120&gt;K120,0,1))</f>
        <v/>
      </c>
      <c r="AN120" t="str">
        <f>IF(NASA[[#This Row],[ID]]="","",IF(M120&gt;O120,1,0))</f>
        <v/>
      </c>
      <c r="AO120" t="str">
        <f>IF(NASA[[#This Row],[ID]]="","",IF(M120&gt;O120,0,1))</f>
        <v/>
      </c>
      <c r="AP120" t="str">
        <f>IF(NASA[[#This Row],[ID]]="","",IF(N120&gt;J120,1,0))</f>
        <v/>
      </c>
      <c r="AQ120" t="str">
        <f>IF(NASA[[#This Row],[ID]]="","",IF(N120&gt;J120,0,1))</f>
        <v/>
      </c>
      <c r="AR120" t="str">
        <f>IF(NASA[[#This Row],[ID]]="","",IF(L120&gt;O120,1,0))</f>
        <v/>
      </c>
      <c r="AS120" t="str">
        <f>IF(NASA[[#This Row],[ID]]="","",IF(L120&gt;O120,0,1))</f>
        <v/>
      </c>
      <c r="AT120" t="str">
        <f>IF(NASA[[#This Row],[ID]]="","",IF(K120&gt;M120,1,0))</f>
        <v/>
      </c>
      <c r="AU120" t="str">
        <f>IF(NASA[[#This Row],[ID]]="","",IF(K120&gt;M120,0,1))</f>
        <v/>
      </c>
      <c r="AV120" t="str">
        <f>IF(NASA[[#This Row],[ID]]="","",IF(J120&gt;M120,1,0))</f>
        <v/>
      </c>
      <c r="AW120" t="str">
        <f>IF(NASA[[#This Row],[ID]]="","",IF(J120&gt;M120,0,1))</f>
        <v/>
      </c>
      <c r="AX120" t="str">
        <f>IF(NASA[[#This Row],[ID]]="","",IF(L120&gt;N120,1,0))</f>
        <v/>
      </c>
      <c r="AY120" t="str">
        <f>IF(NASA[[#This Row],[ID]]="","",IF(L120&gt;N120,0,1))</f>
        <v/>
      </c>
      <c r="AZ120" t="str">
        <f>IF(NASA[[#This Row],[ID]]="","",IF(O120&gt;K120,1,0))</f>
        <v/>
      </c>
      <c r="BA120" t="str">
        <f>IF(NASA[[#This Row],[ID]]="","",IF(O120&gt;K120,0,1))</f>
        <v/>
      </c>
      <c r="BB120" t="str">
        <f>IF(NASA[[#This Row],[ID]]="","",IF(O120&gt;J120,1,0))</f>
        <v/>
      </c>
      <c r="BC120" t="str">
        <f>IF(NASA[[#This Row],[ID]]="","",IF(O120&gt;J120,0,1))</f>
        <v/>
      </c>
      <c r="BD120" t="str">
        <f>IF(NASA[[#This Row],[ID]]="","",IF(K120&gt;M120,1,0))</f>
        <v/>
      </c>
      <c r="BE120" t="str">
        <f>IF(NASA[[#This Row],[ID]]="","",IF(K120&gt;M120,0,1))</f>
        <v/>
      </c>
      <c r="BF120" t="str">
        <f>IF(NASA[[#This Row],[ID]]="","",IF(L120&gt;N120,1,0))</f>
        <v/>
      </c>
      <c r="BG120" t="str">
        <f>IF(NASA[[#This Row],[ID]]="","",IF(L120&gt;N120,0,1))</f>
        <v/>
      </c>
    </row>
    <row r="121" spans="1:59" x14ac:dyDescent="0.25">
      <c r="A121" s="31"/>
      <c r="B121" s="32"/>
      <c r="C121" s="32"/>
      <c r="D121" s="32"/>
      <c r="E121" s="32"/>
      <c r="F121" s="32"/>
      <c r="G121" s="34" t="str">
        <f>IF(NASA[[#This Row],['[Performance']]]="","",20-NASA[[#This Row],['[Performance']]]+1)</f>
        <v/>
      </c>
      <c r="H121" s="32"/>
      <c r="I121" s="35"/>
      <c r="J121" s="5" t="str">
        <f>IF(NASA[[#This Row],['[Mental Demand']]]="","",(NASA[[#This Row],['[Mental Demand']]])*5)</f>
        <v/>
      </c>
      <c r="K121" s="1" t="str">
        <f>IF(NASA[[#This Row],['[Physical Demand']]]="","",(NASA[[#This Row],['[Physical Demand']]])*5)</f>
        <v/>
      </c>
      <c r="L121" s="1" t="str">
        <f>IF(NASA[[#This Row],['[Temporal Demand']]]="","",(NASA[[#This Row],['[Temporal Demand']]])*5)</f>
        <v/>
      </c>
      <c r="M121" s="1" t="str">
        <f>IF(NASA[[#This Row],[Performance*]]="","",(NASA[[#This Row],[Performance*]])*5)</f>
        <v/>
      </c>
      <c r="N121" s="1" t="str">
        <f>IF(NASA[[#This Row],['[Effort']]]="","",(NASA[[#This Row],['[Effort']]])*5)</f>
        <v/>
      </c>
      <c r="O121" s="1" t="str">
        <f>IF(NASA[[#This Row],['[Frustration']]]="","",(NASA[[#This Row],['[Frustration']]])*5)</f>
        <v/>
      </c>
      <c r="P121" s="5" t="str">
        <f>IF(NASA[[#This Row],[ID]]="","",SUM(AD121,AJ121,AQ121,AV121,BC121))</f>
        <v/>
      </c>
      <c r="Q121" s="1" t="str">
        <f>IF(NASA[[#This Row],[ID]]="","",SUM(AE121,AM121,AT121,BA121,BD121))</f>
        <v/>
      </c>
      <c r="R121" s="1" t="str">
        <f>IF(NASA[[#This Row],[ID]]="","",SUM(AF121,AK121,AR121,AX121,BF121))</f>
        <v/>
      </c>
      <c r="S121" s="1" t="str">
        <f>IF(NASA[[#This Row],[ID]]="","",SUM(AG121,AN121,AU121,AW121,BE121))</f>
        <v/>
      </c>
      <c r="T121" s="1" t="str">
        <f>IF(NASA[[#This Row],[ID]]="","",SUM(AH121,AL121,AP121,AY121,BG121))</f>
        <v/>
      </c>
      <c r="U121" s="1" t="str">
        <f>IF(NASA[[#This Row],[ID]]="","",SUM(AI121,AO121,AS121,AZ121,BB121))</f>
        <v/>
      </c>
      <c r="V121" s="5" t="str">
        <f>IF(NASA[[#This Row],[ID]]="","",SUM(P121:U121))</f>
        <v/>
      </c>
      <c r="AB121" t="str">
        <f>IF(A121="","",NASA[[#This Row],[ID]])</f>
        <v/>
      </c>
      <c r="AC121" t="str">
        <f>IF(B121="","",NASA[[#This Row],[Feature ID]])</f>
        <v/>
      </c>
      <c r="AD121" t="str">
        <f>IF(NASA[[#This Row],[ID]]="","",IF(J121&gt;K121,1,0))</f>
        <v/>
      </c>
      <c r="AE121" t="str">
        <f>IF(NASA[[#This Row],[ID]]="","",IF(J121&gt;K121,0,1))</f>
        <v/>
      </c>
      <c r="AF121" t="str">
        <f>IF(NASA[[#This Row],[ID]]="","",IF(L121&gt;M121,1,0))</f>
        <v/>
      </c>
      <c r="AG121" t="str">
        <f>IF(NASA[[#This Row],[ID]]="","",IF(L121&gt;M121,0,1))</f>
        <v/>
      </c>
      <c r="AH121" t="str">
        <f>IF(NASA[[#This Row],[ID]]="","",IF(N121&gt;O121,1,0))</f>
        <v/>
      </c>
      <c r="AI121" t="str">
        <f>IF(NASA[[#This Row],[ID]]="","",IF(N121&gt;O121,0,1))</f>
        <v/>
      </c>
      <c r="AJ121" t="str">
        <f>IF(NASA[[#This Row],[ID]]="","",IF(J121&gt;L121,1,0))</f>
        <v/>
      </c>
      <c r="AK121" t="str">
        <f>IF(NASA[[#This Row],[ID]]="","",IF(J121&gt;L121,0,1))</f>
        <v/>
      </c>
      <c r="AL121" t="str">
        <f>IF(NASA[[#This Row],[ID]]="","",IF(N121&gt;K121,1,0))</f>
        <v/>
      </c>
      <c r="AM121" t="str">
        <f>IF(NASA[[#This Row],[ID]]="","",IF(N121&gt;K121,0,1))</f>
        <v/>
      </c>
      <c r="AN121" t="str">
        <f>IF(NASA[[#This Row],[ID]]="","",IF(M121&gt;O121,1,0))</f>
        <v/>
      </c>
      <c r="AO121" t="str">
        <f>IF(NASA[[#This Row],[ID]]="","",IF(M121&gt;O121,0,1))</f>
        <v/>
      </c>
      <c r="AP121" t="str">
        <f>IF(NASA[[#This Row],[ID]]="","",IF(N121&gt;J121,1,0))</f>
        <v/>
      </c>
      <c r="AQ121" t="str">
        <f>IF(NASA[[#This Row],[ID]]="","",IF(N121&gt;J121,0,1))</f>
        <v/>
      </c>
      <c r="AR121" t="str">
        <f>IF(NASA[[#This Row],[ID]]="","",IF(L121&gt;O121,1,0))</f>
        <v/>
      </c>
      <c r="AS121" t="str">
        <f>IF(NASA[[#This Row],[ID]]="","",IF(L121&gt;O121,0,1))</f>
        <v/>
      </c>
      <c r="AT121" t="str">
        <f>IF(NASA[[#This Row],[ID]]="","",IF(K121&gt;M121,1,0))</f>
        <v/>
      </c>
      <c r="AU121" t="str">
        <f>IF(NASA[[#This Row],[ID]]="","",IF(K121&gt;M121,0,1))</f>
        <v/>
      </c>
      <c r="AV121" t="str">
        <f>IF(NASA[[#This Row],[ID]]="","",IF(J121&gt;M121,1,0))</f>
        <v/>
      </c>
      <c r="AW121" t="str">
        <f>IF(NASA[[#This Row],[ID]]="","",IF(J121&gt;M121,0,1))</f>
        <v/>
      </c>
      <c r="AX121" t="str">
        <f>IF(NASA[[#This Row],[ID]]="","",IF(L121&gt;N121,1,0))</f>
        <v/>
      </c>
      <c r="AY121" t="str">
        <f>IF(NASA[[#This Row],[ID]]="","",IF(L121&gt;N121,0,1))</f>
        <v/>
      </c>
      <c r="AZ121" t="str">
        <f>IF(NASA[[#This Row],[ID]]="","",IF(O121&gt;K121,1,0))</f>
        <v/>
      </c>
      <c r="BA121" t="str">
        <f>IF(NASA[[#This Row],[ID]]="","",IF(O121&gt;K121,0,1))</f>
        <v/>
      </c>
      <c r="BB121" t="str">
        <f>IF(NASA[[#This Row],[ID]]="","",IF(O121&gt;J121,1,0))</f>
        <v/>
      </c>
      <c r="BC121" t="str">
        <f>IF(NASA[[#This Row],[ID]]="","",IF(O121&gt;J121,0,1))</f>
        <v/>
      </c>
      <c r="BD121" t="str">
        <f>IF(NASA[[#This Row],[ID]]="","",IF(K121&gt;M121,1,0))</f>
        <v/>
      </c>
      <c r="BE121" t="str">
        <f>IF(NASA[[#This Row],[ID]]="","",IF(K121&gt;M121,0,1))</f>
        <v/>
      </c>
      <c r="BF121" t="str">
        <f>IF(NASA[[#This Row],[ID]]="","",IF(L121&gt;N121,1,0))</f>
        <v/>
      </c>
      <c r="BG121" t="str">
        <f>IF(NASA[[#This Row],[ID]]="","",IF(L121&gt;N121,0,1))</f>
        <v/>
      </c>
    </row>
    <row r="122" spans="1:59" x14ac:dyDescent="0.25">
      <c r="A122" s="31"/>
      <c r="B122" s="32"/>
      <c r="C122" s="32"/>
      <c r="D122" s="32"/>
      <c r="E122" s="32"/>
      <c r="F122" s="32"/>
      <c r="G122" s="34" t="str">
        <f>IF(NASA[[#This Row],['[Performance']]]="","",20-NASA[[#This Row],['[Performance']]]+1)</f>
        <v/>
      </c>
      <c r="H122" s="32"/>
      <c r="I122" s="35"/>
      <c r="J122" s="5" t="str">
        <f>IF(NASA[[#This Row],['[Mental Demand']]]="","",(NASA[[#This Row],['[Mental Demand']]])*5)</f>
        <v/>
      </c>
      <c r="K122" s="1" t="str">
        <f>IF(NASA[[#This Row],['[Physical Demand']]]="","",(NASA[[#This Row],['[Physical Demand']]])*5)</f>
        <v/>
      </c>
      <c r="L122" s="1" t="str">
        <f>IF(NASA[[#This Row],['[Temporal Demand']]]="","",(NASA[[#This Row],['[Temporal Demand']]])*5)</f>
        <v/>
      </c>
      <c r="M122" s="1" t="str">
        <f>IF(NASA[[#This Row],[Performance*]]="","",(NASA[[#This Row],[Performance*]])*5)</f>
        <v/>
      </c>
      <c r="N122" s="1" t="str">
        <f>IF(NASA[[#This Row],['[Effort']]]="","",(NASA[[#This Row],['[Effort']]])*5)</f>
        <v/>
      </c>
      <c r="O122" s="1" t="str">
        <f>IF(NASA[[#This Row],['[Frustration']]]="","",(NASA[[#This Row],['[Frustration']]])*5)</f>
        <v/>
      </c>
      <c r="P122" s="5" t="str">
        <f>IF(NASA[[#This Row],[ID]]="","",SUM(AD122,AJ122,AQ122,AV122,BC122))</f>
        <v/>
      </c>
      <c r="Q122" s="1" t="str">
        <f>IF(NASA[[#This Row],[ID]]="","",SUM(AE122,AM122,AT122,BA122,BD122))</f>
        <v/>
      </c>
      <c r="R122" s="1" t="str">
        <f>IF(NASA[[#This Row],[ID]]="","",SUM(AF122,AK122,AR122,AX122,BF122))</f>
        <v/>
      </c>
      <c r="S122" s="1" t="str">
        <f>IF(NASA[[#This Row],[ID]]="","",SUM(AG122,AN122,AU122,AW122,BE122))</f>
        <v/>
      </c>
      <c r="T122" s="1" t="str">
        <f>IF(NASA[[#This Row],[ID]]="","",SUM(AH122,AL122,AP122,AY122,BG122))</f>
        <v/>
      </c>
      <c r="U122" s="1" t="str">
        <f>IF(NASA[[#This Row],[ID]]="","",SUM(AI122,AO122,AS122,AZ122,BB122))</f>
        <v/>
      </c>
      <c r="V122" s="5" t="str">
        <f>IF(NASA[[#This Row],[ID]]="","",SUM(P122:U122))</f>
        <v/>
      </c>
      <c r="AB122" t="str">
        <f>IF(A122="","",NASA[[#This Row],[ID]])</f>
        <v/>
      </c>
      <c r="AC122" t="str">
        <f>IF(B122="","",NASA[[#This Row],[Feature ID]])</f>
        <v/>
      </c>
      <c r="AD122" t="str">
        <f>IF(NASA[[#This Row],[ID]]="","",IF(J122&gt;K122,1,0))</f>
        <v/>
      </c>
      <c r="AE122" t="str">
        <f>IF(NASA[[#This Row],[ID]]="","",IF(J122&gt;K122,0,1))</f>
        <v/>
      </c>
      <c r="AF122" t="str">
        <f>IF(NASA[[#This Row],[ID]]="","",IF(L122&gt;M122,1,0))</f>
        <v/>
      </c>
      <c r="AG122" t="str">
        <f>IF(NASA[[#This Row],[ID]]="","",IF(L122&gt;M122,0,1))</f>
        <v/>
      </c>
      <c r="AH122" t="str">
        <f>IF(NASA[[#This Row],[ID]]="","",IF(N122&gt;O122,1,0))</f>
        <v/>
      </c>
      <c r="AI122" t="str">
        <f>IF(NASA[[#This Row],[ID]]="","",IF(N122&gt;O122,0,1))</f>
        <v/>
      </c>
      <c r="AJ122" t="str">
        <f>IF(NASA[[#This Row],[ID]]="","",IF(J122&gt;L122,1,0))</f>
        <v/>
      </c>
      <c r="AK122" t="str">
        <f>IF(NASA[[#This Row],[ID]]="","",IF(J122&gt;L122,0,1))</f>
        <v/>
      </c>
      <c r="AL122" t="str">
        <f>IF(NASA[[#This Row],[ID]]="","",IF(N122&gt;K122,1,0))</f>
        <v/>
      </c>
      <c r="AM122" t="str">
        <f>IF(NASA[[#This Row],[ID]]="","",IF(N122&gt;K122,0,1))</f>
        <v/>
      </c>
      <c r="AN122" t="str">
        <f>IF(NASA[[#This Row],[ID]]="","",IF(M122&gt;O122,1,0))</f>
        <v/>
      </c>
      <c r="AO122" t="str">
        <f>IF(NASA[[#This Row],[ID]]="","",IF(M122&gt;O122,0,1))</f>
        <v/>
      </c>
      <c r="AP122" t="str">
        <f>IF(NASA[[#This Row],[ID]]="","",IF(N122&gt;J122,1,0))</f>
        <v/>
      </c>
      <c r="AQ122" t="str">
        <f>IF(NASA[[#This Row],[ID]]="","",IF(N122&gt;J122,0,1))</f>
        <v/>
      </c>
      <c r="AR122" t="str">
        <f>IF(NASA[[#This Row],[ID]]="","",IF(L122&gt;O122,1,0))</f>
        <v/>
      </c>
      <c r="AS122" t="str">
        <f>IF(NASA[[#This Row],[ID]]="","",IF(L122&gt;O122,0,1))</f>
        <v/>
      </c>
      <c r="AT122" t="str">
        <f>IF(NASA[[#This Row],[ID]]="","",IF(K122&gt;M122,1,0))</f>
        <v/>
      </c>
      <c r="AU122" t="str">
        <f>IF(NASA[[#This Row],[ID]]="","",IF(K122&gt;M122,0,1))</f>
        <v/>
      </c>
      <c r="AV122" t="str">
        <f>IF(NASA[[#This Row],[ID]]="","",IF(J122&gt;M122,1,0))</f>
        <v/>
      </c>
      <c r="AW122" t="str">
        <f>IF(NASA[[#This Row],[ID]]="","",IF(J122&gt;M122,0,1))</f>
        <v/>
      </c>
      <c r="AX122" t="str">
        <f>IF(NASA[[#This Row],[ID]]="","",IF(L122&gt;N122,1,0))</f>
        <v/>
      </c>
      <c r="AY122" t="str">
        <f>IF(NASA[[#This Row],[ID]]="","",IF(L122&gt;N122,0,1))</f>
        <v/>
      </c>
      <c r="AZ122" t="str">
        <f>IF(NASA[[#This Row],[ID]]="","",IF(O122&gt;K122,1,0))</f>
        <v/>
      </c>
      <c r="BA122" t="str">
        <f>IF(NASA[[#This Row],[ID]]="","",IF(O122&gt;K122,0,1))</f>
        <v/>
      </c>
      <c r="BB122" t="str">
        <f>IF(NASA[[#This Row],[ID]]="","",IF(O122&gt;J122,1,0))</f>
        <v/>
      </c>
      <c r="BC122" t="str">
        <f>IF(NASA[[#This Row],[ID]]="","",IF(O122&gt;J122,0,1))</f>
        <v/>
      </c>
      <c r="BD122" t="str">
        <f>IF(NASA[[#This Row],[ID]]="","",IF(K122&gt;M122,1,0))</f>
        <v/>
      </c>
      <c r="BE122" t="str">
        <f>IF(NASA[[#This Row],[ID]]="","",IF(K122&gt;M122,0,1))</f>
        <v/>
      </c>
      <c r="BF122" t="str">
        <f>IF(NASA[[#This Row],[ID]]="","",IF(L122&gt;N122,1,0))</f>
        <v/>
      </c>
      <c r="BG122" t="str">
        <f>IF(NASA[[#This Row],[ID]]="","",IF(L122&gt;N122,0,1))</f>
        <v/>
      </c>
    </row>
    <row r="123" spans="1:59" x14ac:dyDescent="0.25">
      <c r="A123" s="31"/>
      <c r="B123" s="32"/>
      <c r="C123" s="32"/>
      <c r="D123" s="32"/>
      <c r="E123" s="32"/>
      <c r="F123" s="32"/>
      <c r="G123" s="34" t="str">
        <f>IF(NASA[[#This Row],['[Performance']]]="","",20-NASA[[#This Row],['[Performance']]]+1)</f>
        <v/>
      </c>
      <c r="H123" s="32"/>
      <c r="I123" s="35"/>
      <c r="J123" s="5" t="str">
        <f>IF(NASA[[#This Row],['[Mental Demand']]]="","",(NASA[[#This Row],['[Mental Demand']]])*5)</f>
        <v/>
      </c>
      <c r="K123" s="1" t="str">
        <f>IF(NASA[[#This Row],['[Physical Demand']]]="","",(NASA[[#This Row],['[Physical Demand']]])*5)</f>
        <v/>
      </c>
      <c r="L123" s="1" t="str">
        <f>IF(NASA[[#This Row],['[Temporal Demand']]]="","",(NASA[[#This Row],['[Temporal Demand']]])*5)</f>
        <v/>
      </c>
      <c r="M123" s="1" t="str">
        <f>IF(NASA[[#This Row],[Performance*]]="","",(NASA[[#This Row],[Performance*]])*5)</f>
        <v/>
      </c>
      <c r="N123" s="1" t="str">
        <f>IF(NASA[[#This Row],['[Effort']]]="","",(NASA[[#This Row],['[Effort']]])*5)</f>
        <v/>
      </c>
      <c r="O123" s="1" t="str">
        <f>IF(NASA[[#This Row],['[Frustration']]]="","",(NASA[[#This Row],['[Frustration']]])*5)</f>
        <v/>
      </c>
      <c r="P123" s="5" t="str">
        <f>IF(NASA[[#This Row],[ID]]="","",SUM(AD123,AJ123,AQ123,AV123,BC123))</f>
        <v/>
      </c>
      <c r="Q123" s="1" t="str">
        <f>IF(NASA[[#This Row],[ID]]="","",SUM(AE123,AM123,AT123,BA123,BD123))</f>
        <v/>
      </c>
      <c r="R123" s="1" t="str">
        <f>IF(NASA[[#This Row],[ID]]="","",SUM(AF123,AK123,AR123,AX123,BF123))</f>
        <v/>
      </c>
      <c r="S123" s="1" t="str">
        <f>IF(NASA[[#This Row],[ID]]="","",SUM(AG123,AN123,AU123,AW123,BE123))</f>
        <v/>
      </c>
      <c r="T123" s="1" t="str">
        <f>IF(NASA[[#This Row],[ID]]="","",SUM(AH123,AL123,AP123,AY123,BG123))</f>
        <v/>
      </c>
      <c r="U123" s="1" t="str">
        <f>IF(NASA[[#This Row],[ID]]="","",SUM(AI123,AO123,AS123,AZ123,BB123))</f>
        <v/>
      </c>
      <c r="V123" s="5" t="str">
        <f>IF(NASA[[#This Row],[ID]]="","",SUM(P123:U123))</f>
        <v/>
      </c>
      <c r="AB123" t="str">
        <f>IF(A123="","",NASA[[#This Row],[ID]])</f>
        <v/>
      </c>
      <c r="AC123" t="str">
        <f>IF(B123="","",NASA[[#This Row],[Feature ID]])</f>
        <v/>
      </c>
      <c r="AD123" t="str">
        <f>IF(NASA[[#This Row],[ID]]="","",IF(J123&gt;K123,1,0))</f>
        <v/>
      </c>
      <c r="AE123" t="str">
        <f>IF(NASA[[#This Row],[ID]]="","",IF(J123&gt;K123,0,1))</f>
        <v/>
      </c>
      <c r="AF123" t="str">
        <f>IF(NASA[[#This Row],[ID]]="","",IF(L123&gt;M123,1,0))</f>
        <v/>
      </c>
      <c r="AG123" t="str">
        <f>IF(NASA[[#This Row],[ID]]="","",IF(L123&gt;M123,0,1))</f>
        <v/>
      </c>
      <c r="AH123" t="str">
        <f>IF(NASA[[#This Row],[ID]]="","",IF(N123&gt;O123,1,0))</f>
        <v/>
      </c>
      <c r="AI123" t="str">
        <f>IF(NASA[[#This Row],[ID]]="","",IF(N123&gt;O123,0,1))</f>
        <v/>
      </c>
      <c r="AJ123" t="str">
        <f>IF(NASA[[#This Row],[ID]]="","",IF(J123&gt;L123,1,0))</f>
        <v/>
      </c>
      <c r="AK123" t="str">
        <f>IF(NASA[[#This Row],[ID]]="","",IF(J123&gt;L123,0,1))</f>
        <v/>
      </c>
      <c r="AL123" t="str">
        <f>IF(NASA[[#This Row],[ID]]="","",IF(N123&gt;K123,1,0))</f>
        <v/>
      </c>
      <c r="AM123" t="str">
        <f>IF(NASA[[#This Row],[ID]]="","",IF(N123&gt;K123,0,1))</f>
        <v/>
      </c>
      <c r="AN123" t="str">
        <f>IF(NASA[[#This Row],[ID]]="","",IF(M123&gt;O123,1,0))</f>
        <v/>
      </c>
      <c r="AO123" t="str">
        <f>IF(NASA[[#This Row],[ID]]="","",IF(M123&gt;O123,0,1))</f>
        <v/>
      </c>
      <c r="AP123" t="str">
        <f>IF(NASA[[#This Row],[ID]]="","",IF(N123&gt;J123,1,0))</f>
        <v/>
      </c>
      <c r="AQ123" t="str">
        <f>IF(NASA[[#This Row],[ID]]="","",IF(N123&gt;J123,0,1))</f>
        <v/>
      </c>
      <c r="AR123" t="str">
        <f>IF(NASA[[#This Row],[ID]]="","",IF(L123&gt;O123,1,0))</f>
        <v/>
      </c>
      <c r="AS123" t="str">
        <f>IF(NASA[[#This Row],[ID]]="","",IF(L123&gt;O123,0,1))</f>
        <v/>
      </c>
      <c r="AT123" t="str">
        <f>IF(NASA[[#This Row],[ID]]="","",IF(K123&gt;M123,1,0))</f>
        <v/>
      </c>
      <c r="AU123" t="str">
        <f>IF(NASA[[#This Row],[ID]]="","",IF(K123&gt;M123,0,1))</f>
        <v/>
      </c>
      <c r="AV123" t="str">
        <f>IF(NASA[[#This Row],[ID]]="","",IF(J123&gt;M123,1,0))</f>
        <v/>
      </c>
      <c r="AW123" t="str">
        <f>IF(NASA[[#This Row],[ID]]="","",IF(J123&gt;M123,0,1))</f>
        <v/>
      </c>
      <c r="AX123" t="str">
        <f>IF(NASA[[#This Row],[ID]]="","",IF(L123&gt;N123,1,0))</f>
        <v/>
      </c>
      <c r="AY123" t="str">
        <f>IF(NASA[[#This Row],[ID]]="","",IF(L123&gt;N123,0,1))</f>
        <v/>
      </c>
      <c r="AZ123" t="str">
        <f>IF(NASA[[#This Row],[ID]]="","",IF(O123&gt;K123,1,0))</f>
        <v/>
      </c>
      <c r="BA123" t="str">
        <f>IF(NASA[[#This Row],[ID]]="","",IF(O123&gt;K123,0,1))</f>
        <v/>
      </c>
      <c r="BB123" t="str">
        <f>IF(NASA[[#This Row],[ID]]="","",IF(O123&gt;J123,1,0))</f>
        <v/>
      </c>
      <c r="BC123" t="str">
        <f>IF(NASA[[#This Row],[ID]]="","",IF(O123&gt;J123,0,1))</f>
        <v/>
      </c>
      <c r="BD123" t="str">
        <f>IF(NASA[[#This Row],[ID]]="","",IF(K123&gt;M123,1,0))</f>
        <v/>
      </c>
      <c r="BE123" t="str">
        <f>IF(NASA[[#This Row],[ID]]="","",IF(K123&gt;M123,0,1))</f>
        <v/>
      </c>
      <c r="BF123" t="str">
        <f>IF(NASA[[#This Row],[ID]]="","",IF(L123&gt;N123,1,0))</f>
        <v/>
      </c>
      <c r="BG123" t="str">
        <f>IF(NASA[[#This Row],[ID]]="","",IF(L123&gt;N123,0,1))</f>
        <v/>
      </c>
    </row>
    <row r="124" spans="1:59" x14ac:dyDescent="0.25">
      <c r="A124" s="31"/>
      <c r="B124" s="32"/>
      <c r="C124" s="32"/>
      <c r="D124" s="32"/>
      <c r="E124" s="32"/>
      <c r="F124" s="32"/>
      <c r="G124" s="34" t="str">
        <f>IF(NASA[[#This Row],['[Performance']]]="","",20-NASA[[#This Row],['[Performance']]]+1)</f>
        <v/>
      </c>
      <c r="H124" s="32"/>
      <c r="I124" s="35"/>
      <c r="J124" s="5" t="str">
        <f>IF(NASA[[#This Row],['[Mental Demand']]]="","",(NASA[[#This Row],['[Mental Demand']]])*5)</f>
        <v/>
      </c>
      <c r="K124" s="1" t="str">
        <f>IF(NASA[[#This Row],['[Physical Demand']]]="","",(NASA[[#This Row],['[Physical Demand']]])*5)</f>
        <v/>
      </c>
      <c r="L124" s="1" t="str">
        <f>IF(NASA[[#This Row],['[Temporal Demand']]]="","",(NASA[[#This Row],['[Temporal Demand']]])*5)</f>
        <v/>
      </c>
      <c r="M124" s="1" t="str">
        <f>IF(NASA[[#This Row],[Performance*]]="","",(NASA[[#This Row],[Performance*]])*5)</f>
        <v/>
      </c>
      <c r="N124" s="1" t="str">
        <f>IF(NASA[[#This Row],['[Effort']]]="","",(NASA[[#This Row],['[Effort']]])*5)</f>
        <v/>
      </c>
      <c r="O124" s="1" t="str">
        <f>IF(NASA[[#This Row],['[Frustration']]]="","",(NASA[[#This Row],['[Frustration']]])*5)</f>
        <v/>
      </c>
      <c r="P124" s="5" t="str">
        <f>IF(NASA[[#This Row],[ID]]="","",SUM(AD124,AJ124,AQ124,AV124,BC124))</f>
        <v/>
      </c>
      <c r="Q124" s="1" t="str">
        <f>IF(NASA[[#This Row],[ID]]="","",SUM(AE124,AM124,AT124,BA124,BD124))</f>
        <v/>
      </c>
      <c r="R124" s="1" t="str">
        <f>IF(NASA[[#This Row],[ID]]="","",SUM(AF124,AK124,AR124,AX124,BF124))</f>
        <v/>
      </c>
      <c r="S124" s="1" t="str">
        <f>IF(NASA[[#This Row],[ID]]="","",SUM(AG124,AN124,AU124,AW124,BE124))</f>
        <v/>
      </c>
      <c r="T124" s="1" t="str">
        <f>IF(NASA[[#This Row],[ID]]="","",SUM(AH124,AL124,AP124,AY124,BG124))</f>
        <v/>
      </c>
      <c r="U124" s="1" t="str">
        <f>IF(NASA[[#This Row],[ID]]="","",SUM(AI124,AO124,AS124,AZ124,BB124))</f>
        <v/>
      </c>
      <c r="V124" s="5" t="str">
        <f>IF(NASA[[#This Row],[ID]]="","",SUM(P124:U124))</f>
        <v/>
      </c>
      <c r="AB124" t="str">
        <f>IF(A124="","",NASA[[#This Row],[ID]])</f>
        <v/>
      </c>
      <c r="AC124" t="str">
        <f>IF(B124="","",NASA[[#This Row],[Feature ID]])</f>
        <v/>
      </c>
      <c r="AD124" t="str">
        <f>IF(NASA[[#This Row],[ID]]="","",IF(J124&gt;K124,1,0))</f>
        <v/>
      </c>
      <c r="AE124" t="str">
        <f>IF(NASA[[#This Row],[ID]]="","",IF(J124&gt;K124,0,1))</f>
        <v/>
      </c>
      <c r="AF124" t="str">
        <f>IF(NASA[[#This Row],[ID]]="","",IF(L124&gt;M124,1,0))</f>
        <v/>
      </c>
      <c r="AG124" t="str">
        <f>IF(NASA[[#This Row],[ID]]="","",IF(L124&gt;M124,0,1))</f>
        <v/>
      </c>
      <c r="AH124" t="str">
        <f>IF(NASA[[#This Row],[ID]]="","",IF(N124&gt;O124,1,0))</f>
        <v/>
      </c>
      <c r="AI124" t="str">
        <f>IF(NASA[[#This Row],[ID]]="","",IF(N124&gt;O124,0,1))</f>
        <v/>
      </c>
      <c r="AJ124" t="str">
        <f>IF(NASA[[#This Row],[ID]]="","",IF(J124&gt;L124,1,0))</f>
        <v/>
      </c>
      <c r="AK124" t="str">
        <f>IF(NASA[[#This Row],[ID]]="","",IF(J124&gt;L124,0,1))</f>
        <v/>
      </c>
      <c r="AL124" t="str">
        <f>IF(NASA[[#This Row],[ID]]="","",IF(N124&gt;K124,1,0))</f>
        <v/>
      </c>
      <c r="AM124" t="str">
        <f>IF(NASA[[#This Row],[ID]]="","",IF(N124&gt;K124,0,1))</f>
        <v/>
      </c>
      <c r="AN124" t="str">
        <f>IF(NASA[[#This Row],[ID]]="","",IF(M124&gt;O124,1,0))</f>
        <v/>
      </c>
      <c r="AO124" t="str">
        <f>IF(NASA[[#This Row],[ID]]="","",IF(M124&gt;O124,0,1))</f>
        <v/>
      </c>
      <c r="AP124" t="str">
        <f>IF(NASA[[#This Row],[ID]]="","",IF(N124&gt;J124,1,0))</f>
        <v/>
      </c>
      <c r="AQ124" t="str">
        <f>IF(NASA[[#This Row],[ID]]="","",IF(N124&gt;J124,0,1))</f>
        <v/>
      </c>
      <c r="AR124" t="str">
        <f>IF(NASA[[#This Row],[ID]]="","",IF(L124&gt;O124,1,0))</f>
        <v/>
      </c>
      <c r="AS124" t="str">
        <f>IF(NASA[[#This Row],[ID]]="","",IF(L124&gt;O124,0,1))</f>
        <v/>
      </c>
      <c r="AT124" t="str">
        <f>IF(NASA[[#This Row],[ID]]="","",IF(K124&gt;M124,1,0))</f>
        <v/>
      </c>
      <c r="AU124" t="str">
        <f>IF(NASA[[#This Row],[ID]]="","",IF(K124&gt;M124,0,1))</f>
        <v/>
      </c>
      <c r="AV124" t="str">
        <f>IF(NASA[[#This Row],[ID]]="","",IF(J124&gt;M124,1,0))</f>
        <v/>
      </c>
      <c r="AW124" t="str">
        <f>IF(NASA[[#This Row],[ID]]="","",IF(J124&gt;M124,0,1))</f>
        <v/>
      </c>
      <c r="AX124" t="str">
        <f>IF(NASA[[#This Row],[ID]]="","",IF(L124&gt;N124,1,0))</f>
        <v/>
      </c>
      <c r="AY124" t="str">
        <f>IF(NASA[[#This Row],[ID]]="","",IF(L124&gt;N124,0,1))</f>
        <v/>
      </c>
      <c r="AZ124" t="str">
        <f>IF(NASA[[#This Row],[ID]]="","",IF(O124&gt;K124,1,0))</f>
        <v/>
      </c>
      <c r="BA124" t="str">
        <f>IF(NASA[[#This Row],[ID]]="","",IF(O124&gt;K124,0,1))</f>
        <v/>
      </c>
      <c r="BB124" t="str">
        <f>IF(NASA[[#This Row],[ID]]="","",IF(O124&gt;J124,1,0))</f>
        <v/>
      </c>
      <c r="BC124" t="str">
        <f>IF(NASA[[#This Row],[ID]]="","",IF(O124&gt;J124,0,1))</f>
        <v/>
      </c>
      <c r="BD124" t="str">
        <f>IF(NASA[[#This Row],[ID]]="","",IF(K124&gt;M124,1,0))</f>
        <v/>
      </c>
      <c r="BE124" t="str">
        <f>IF(NASA[[#This Row],[ID]]="","",IF(K124&gt;M124,0,1))</f>
        <v/>
      </c>
      <c r="BF124" t="str">
        <f>IF(NASA[[#This Row],[ID]]="","",IF(L124&gt;N124,1,0))</f>
        <v/>
      </c>
      <c r="BG124" t="str">
        <f>IF(NASA[[#This Row],[ID]]="","",IF(L124&gt;N124,0,1))</f>
        <v/>
      </c>
    </row>
    <row r="125" spans="1:59" x14ac:dyDescent="0.25">
      <c r="A125" s="31"/>
      <c r="B125" s="32"/>
      <c r="C125" s="32"/>
      <c r="D125" s="32"/>
      <c r="E125" s="32"/>
      <c r="F125" s="32"/>
      <c r="G125" s="34" t="str">
        <f>IF(NASA[[#This Row],['[Performance']]]="","",20-NASA[[#This Row],['[Performance']]]+1)</f>
        <v/>
      </c>
      <c r="H125" s="32"/>
      <c r="I125" s="35"/>
      <c r="J125" s="5" t="str">
        <f>IF(NASA[[#This Row],['[Mental Demand']]]="","",(NASA[[#This Row],['[Mental Demand']]])*5)</f>
        <v/>
      </c>
      <c r="K125" s="1" t="str">
        <f>IF(NASA[[#This Row],['[Physical Demand']]]="","",(NASA[[#This Row],['[Physical Demand']]])*5)</f>
        <v/>
      </c>
      <c r="L125" s="1" t="str">
        <f>IF(NASA[[#This Row],['[Temporal Demand']]]="","",(NASA[[#This Row],['[Temporal Demand']]])*5)</f>
        <v/>
      </c>
      <c r="M125" s="1" t="str">
        <f>IF(NASA[[#This Row],[Performance*]]="","",(NASA[[#This Row],[Performance*]])*5)</f>
        <v/>
      </c>
      <c r="N125" s="1" t="str">
        <f>IF(NASA[[#This Row],['[Effort']]]="","",(NASA[[#This Row],['[Effort']]])*5)</f>
        <v/>
      </c>
      <c r="O125" s="1" t="str">
        <f>IF(NASA[[#This Row],['[Frustration']]]="","",(NASA[[#This Row],['[Frustration']]])*5)</f>
        <v/>
      </c>
      <c r="P125" s="5" t="str">
        <f>IF(NASA[[#This Row],[ID]]="","",SUM(AD125,AJ125,AQ125,AV125,BC125))</f>
        <v/>
      </c>
      <c r="Q125" s="1" t="str">
        <f>IF(NASA[[#This Row],[ID]]="","",SUM(AE125,AM125,AT125,BA125,BD125))</f>
        <v/>
      </c>
      <c r="R125" s="1" t="str">
        <f>IF(NASA[[#This Row],[ID]]="","",SUM(AF125,AK125,AR125,AX125,BF125))</f>
        <v/>
      </c>
      <c r="S125" s="1" t="str">
        <f>IF(NASA[[#This Row],[ID]]="","",SUM(AG125,AN125,AU125,AW125,BE125))</f>
        <v/>
      </c>
      <c r="T125" s="1" t="str">
        <f>IF(NASA[[#This Row],[ID]]="","",SUM(AH125,AL125,AP125,AY125,BG125))</f>
        <v/>
      </c>
      <c r="U125" s="1" t="str">
        <f>IF(NASA[[#This Row],[ID]]="","",SUM(AI125,AO125,AS125,AZ125,BB125))</f>
        <v/>
      </c>
      <c r="V125" s="5" t="str">
        <f>IF(NASA[[#This Row],[ID]]="","",SUM(P125:U125))</f>
        <v/>
      </c>
      <c r="AB125" t="str">
        <f>IF(A125="","",NASA[[#This Row],[ID]])</f>
        <v/>
      </c>
      <c r="AC125" t="str">
        <f>IF(B125="","",NASA[[#This Row],[Feature ID]])</f>
        <v/>
      </c>
      <c r="AD125" t="str">
        <f>IF(NASA[[#This Row],[ID]]="","",IF(J125&gt;K125,1,0))</f>
        <v/>
      </c>
      <c r="AE125" t="str">
        <f>IF(NASA[[#This Row],[ID]]="","",IF(J125&gt;K125,0,1))</f>
        <v/>
      </c>
      <c r="AF125" t="str">
        <f>IF(NASA[[#This Row],[ID]]="","",IF(L125&gt;M125,1,0))</f>
        <v/>
      </c>
      <c r="AG125" t="str">
        <f>IF(NASA[[#This Row],[ID]]="","",IF(L125&gt;M125,0,1))</f>
        <v/>
      </c>
      <c r="AH125" t="str">
        <f>IF(NASA[[#This Row],[ID]]="","",IF(N125&gt;O125,1,0))</f>
        <v/>
      </c>
      <c r="AI125" t="str">
        <f>IF(NASA[[#This Row],[ID]]="","",IF(N125&gt;O125,0,1))</f>
        <v/>
      </c>
      <c r="AJ125" t="str">
        <f>IF(NASA[[#This Row],[ID]]="","",IF(J125&gt;L125,1,0))</f>
        <v/>
      </c>
      <c r="AK125" t="str">
        <f>IF(NASA[[#This Row],[ID]]="","",IF(J125&gt;L125,0,1))</f>
        <v/>
      </c>
      <c r="AL125" t="str">
        <f>IF(NASA[[#This Row],[ID]]="","",IF(N125&gt;K125,1,0))</f>
        <v/>
      </c>
      <c r="AM125" t="str">
        <f>IF(NASA[[#This Row],[ID]]="","",IF(N125&gt;K125,0,1))</f>
        <v/>
      </c>
      <c r="AN125" t="str">
        <f>IF(NASA[[#This Row],[ID]]="","",IF(M125&gt;O125,1,0))</f>
        <v/>
      </c>
      <c r="AO125" t="str">
        <f>IF(NASA[[#This Row],[ID]]="","",IF(M125&gt;O125,0,1))</f>
        <v/>
      </c>
      <c r="AP125" t="str">
        <f>IF(NASA[[#This Row],[ID]]="","",IF(N125&gt;J125,1,0))</f>
        <v/>
      </c>
      <c r="AQ125" t="str">
        <f>IF(NASA[[#This Row],[ID]]="","",IF(N125&gt;J125,0,1))</f>
        <v/>
      </c>
      <c r="AR125" t="str">
        <f>IF(NASA[[#This Row],[ID]]="","",IF(L125&gt;O125,1,0))</f>
        <v/>
      </c>
      <c r="AS125" t="str">
        <f>IF(NASA[[#This Row],[ID]]="","",IF(L125&gt;O125,0,1))</f>
        <v/>
      </c>
      <c r="AT125" t="str">
        <f>IF(NASA[[#This Row],[ID]]="","",IF(K125&gt;M125,1,0))</f>
        <v/>
      </c>
      <c r="AU125" t="str">
        <f>IF(NASA[[#This Row],[ID]]="","",IF(K125&gt;M125,0,1))</f>
        <v/>
      </c>
      <c r="AV125" t="str">
        <f>IF(NASA[[#This Row],[ID]]="","",IF(J125&gt;M125,1,0))</f>
        <v/>
      </c>
      <c r="AW125" t="str">
        <f>IF(NASA[[#This Row],[ID]]="","",IF(J125&gt;M125,0,1))</f>
        <v/>
      </c>
      <c r="AX125" t="str">
        <f>IF(NASA[[#This Row],[ID]]="","",IF(L125&gt;N125,1,0))</f>
        <v/>
      </c>
      <c r="AY125" t="str">
        <f>IF(NASA[[#This Row],[ID]]="","",IF(L125&gt;N125,0,1))</f>
        <v/>
      </c>
      <c r="AZ125" t="str">
        <f>IF(NASA[[#This Row],[ID]]="","",IF(O125&gt;K125,1,0))</f>
        <v/>
      </c>
      <c r="BA125" t="str">
        <f>IF(NASA[[#This Row],[ID]]="","",IF(O125&gt;K125,0,1))</f>
        <v/>
      </c>
      <c r="BB125" t="str">
        <f>IF(NASA[[#This Row],[ID]]="","",IF(O125&gt;J125,1,0))</f>
        <v/>
      </c>
      <c r="BC125" t="str">
        <f>IF(NASA[[#This Row],[ID]]="","",IF(O125&gt;J125,0,1))</f>
        <v/>
      </c>
      <c r="BD125" t="str">
        <f>IF(NASA[[#This Row],[ID]]="","",IF(K125&gt;M125,1,0))</f>
        <v/>
      </c>
      <c r="BE125" t="str">
        <f>IF(NASA[[#This Row],[ID]]="","",IF(K125&gt;M125,0,1))</f>
        <v/>
      </c>
      <c r="BF125" t="str">
        <f>IF(NASA[[#This Row],[ID]]="","",IF(L125&gt;N125,1,0))</f>
        <v/>
      </c>
      <c r="BG125" t="str">
        <f>IF(NASA[[#This Row],[ID]]="","",IF(L125&gt;N125,0,1))</f>
        <v/>
      </c>
    </row>
    <row r="126" spans="1:59" x14ac:dyDescent="0.25">
      <c r="A126" s="31"/>
      <c r="B126" s="32"/>
      <c r="C126" s="32"/>
      <c r="D126" s="32"/>
      <c r="E126" s="32"/>
      <c r="F126" s="32"/>
      <c r="G126" s="34" t="str">
        <f>IF(NASA[[#This Row],['[Performance']]]="","",20-NASA[[#This Row],['[Performance']]]+1)</f>
        <v/>
      </c>
      <c r="H126" s="32"/>
      <c r="I126" s="35"/>
      <c r="J126" s="5" t="str">
        <f>IF(NASA[[#This Row],['[Mental Demand']]]="","",(NASA[[#This Row],['[Mental Demand']]])*5)</f>
        <v/>
      </c>
      <c r="K126" s="1" t="str">
        <f>IF(NASA[[#This Row],['[Physical Demand']]]="","",(NASA[[#This Row],['[Physical Demand']]])*5)</f>
        <v/>
      </c>
      <c r="L126" s="1" t="str">
        <f>IF(NASA[[#This Row],['[Temporal Demand']]]="","",(NASA[[#This Row],['[Temporal Demand']]])*5)</f>
        <v/>
      </c>
      <c r="M126" s="1" t="str">
        <f>IF(NASA[[#This Row],[Performance*]]="","",(NASA[[#This Row],[Performance*]])*5)</f>
        <v/>
      </c>
      <c r="N126" s="1" t="str">
        <f>IF(NASA[[#This Row],['[Effort']]]="","",(NASA[[#This Row],['[Effort']]])*5)</f>
        <v/>
      </c>
      <c r="O126" s="1" t="str">
        <f>IF(NASA[[#This Row],['[Frustration']]]="","",(NASA[[#This Row],['[Frustration']]])*5)</f>
        <v/>
      </c>
      <c r="P126" s="5" t="str">
        <f>IF(NASA[[#This Row],[ID]]="","",SUM(AD126,AJ126,AQ126,AV126,BC126))</f>
        <v/>
      </c>
      <c r="Q126" s="1" t="str">
        <f>IF(NASA[[#This Row],[ID]]="","",SUM(AE126,AM126,AT126,BA126,BD126))</f>
        <v/>
      </c>
      <c r="R126" s="1" t="str">
        <f>IF(NASA[[#This Row],[ID]]="","",SUM(AF126,AK126,AR126,AX126,BF126))</f>
        <v/>
      </c>
      <c r="S126" s="1" t="str">
        <f>IF(NASA[[#This Row],[ID]]="","",SUM(AG126,AN126,AU126,AW126,BE126))</f>
        <v/>
      </c>
      <c r="T126" s="1" t="str">
        <f>IF(NASA[[#This Row],[ID]]="","",SUM(AH126,AL126,AP126,AY126,BG126))</f>
        <v/>
      </c>
      <c r="U126" s="1" t="str">
        <f>IF(NASA[[#This Row],[ID]]="","",SUM(AI126,AO126,AS126,AZ126,BB126))</f>
        <v/>
      </c>
      <c r="V126" s="5" t="str">
        <f>IF(NASA[[#This Row],[ID]]="","",SUM(P126:U126))</f>
        <v/>
      </c>
      <c r="AB126" t="str">
        <f>IF(A126="","",NASA[[#This Row],[ID]])</f>
        <v/>
      </c>
      <c r="AC126" t="str">
        <f>IF(B126="","",NASA[[#This Row],[Feature ID]])</f>
        <v/>
      </c>
      <c r="AD126" t="str">
        <f>IF(NASA[[#This Row],[ID]]="","",IF(J126&gt;K126,1,0))</f>
        <v/>
      </c>
      <c r="AE126" t="str">
        <f>IF(NASA[[#This Row],[ID]]="","",IF(J126&gt;K126,0,1))</f>
        <v/>
      </c>
      <c r="AF126" t="str">
        <f>IF(NASA[[#This Row],[ID]]="","",IF(L126&gt;M126,1,0))</f>
        <v/>
      </c>
      <c r="AG126" t="str">
        <f>IF(NASA[[#This Row],[ID]]="","",IF(L126&gt;M126,0,1))</f>
        <v/>
      </c>
      <c r="AH126" t="str">
        <f>IF(NASA[[#This Row],[ID]]="","",IF(N126&gt;O126,1,0))</f>
        <v/>
      </c>
      <c r="AI126" t="str">
        <f>IF(NASA[[#This Row],[ID]]="","",IF(N126&gt;O126,0,1))</f>
        <v/>
      </c>
      <c r="AJ126" t="str">
        <f>IF(NASA[[#This Row],[ID]]="","",IF(J126&gt;L126,1,0))</f>
        <v/>
      </c>
      <c r="AK126" t="str">
        <f>IF(NASA[[#This Row],[ID]]="","",IF(J126&gt;L126,0,1))</f>
        <v/>
      </c>
      <c r="AL126" t="str">
        <f>IF(NASA[[#This Row],[ID]]="","",IF(N126&gt;K126,1,0))</f>
        <v/>
      </c>
      <c r="AM126" t="str">
        <f>IF(NASA[[#This Row],[ID]]="","",IF(N126&gt;K126,0,1))</f>
        <v/>
      </c>
      <c r="AN126" t="str">
        <f>IF(NASA[[#This Row],[ID]]="","",IF(M126&gt;O126,1,0))</f>
        <v/>
      </c>
      <c r="AO126" t="str">
        <f>IF(NASA[[#This Row],[ID]]="","",IF(M126&gt;O126,0,1))</f>
        <v/>
      </c>
      <c r="AP126" t="str">
        <f>IF(NASA[[#This Row],[ID]]="","",IF(N126&gt;J126,1,0))</f>
        <v/>
      </c>
      <c r="AQ126" t="str">
        <f>IF(NASA[[#This Row],[ID]]="","",IF(N126&gt;J126,0,1))</f>
        <v/>
      </c>
      <c r="AR126" t="str">
        <f>IF(NASA[[#This Row],[ID]]="","",IF(L126&gt;O126,1,0))</f>
        <v/>
      </c>
      <c r="AS126" t="str">
        <f>IF(NASA[[#This Row],[ID]]="","",IF(L126&gt;O126,0,1))</f>
        <v/>
      </c>
      <c r="AT126" t="str">
        <f>IF(NASA[[#This Row],[ID]]="","",IF(K126&gt;M126,1,0))</f>
        <v/>
      </c>
      <c r="AU126" t="str">
        <f>IF(NASA[[#This Row],[ID]]="","",IF(K126&gt;M126,0,1))</f>
        <v/>
      </c>
      <c r="AV126" t="str">
        <f>IF(NASA[[#This Row],[ID]]="","",IF(J126&gt;M126,1,0))</f>
        <v/>
      </c>
      <c r="AW126" t="str">
        <f>IF(NASA[[#This Row],[ID]]="","",IF(J126&gt;M126,0,1))</f>
        <v/>
      </c>
      <c r="AX126" t="str">
        <f>IF(NASA[[#This Row],[ID]]="","",IF(L126&gt;N126,1,0))</f>
        <v/>
      </c>
      <c r="AY126" t="str">
        <f>IF(NASA[[#This Row],[ID]]="","",IF(L126&gt;N126,0,1))</f>
        <v/>
      </c>
      <c r="AZ126" t="str">
        <f>IF(NASA[[#This Row],[ID]]="","",IF(O126&gt;K126,1,0))</f>
        <v/>
      </c>
      <c r="BA126" t="str">
        <f>IF(NASA[[#This Row],[ID]]="","",IF(O126&gt;K126,0,1))</f>
        <v/>
      </c>
      <c r="BB126" t="str">
        <f>IF(NASA[[#This Row],[ID]]="","",IF(O126&gt;J126,1,0))</f>
        <v/>
      </c>
      <c r="BC126" t="str">
        <f>IF(NASA[[#This Row],[ID]]="","",IF(O126&gt;J126,0,1))</f>
        <v/>
      </c>
      <c r="BD126" t="str">
        <f>IF(NASA[[#This Row],[ID]]="","",IF(K126&gt;M126,1,0))</f>
        <v/>
      </c>
      <c r="BE126" t="str">
        <f>IF(NASA[[#This Row],[ID]]="","",IF(K126&gt;M126,0,1))</f>
        <v/>
      </c>
      <c r="BF126" t="str">
        <f>IF(NASA[[#This Row],[ID]]="","",IF(L126&gt;N126,1,0))</f>
        <v/>
      </c>
      <c r="BG126" t="str">
        <f>IF(NASA[[#This Row],[ID]]="","",IF(L126&gt;N126,0,1))</f>
        <v/>
      </c>
    </row>
    <row r="127" spans="1:59" x14ac:dyDescent="0.25">
      <c r="A127" s="31"/>
      <c r="B127" s="32"/>
      <c r="C127" s="32"/>
      <c r="D127" s="32"/>
      <c r="E127" s="32"/>
      <c r="F127" s="32"/>
      <c r="G127" s="34" t="str">
        <f>IF(NASA[[#This Row],['[Performance']]]="","",20-NASA[[#This Row],['[Performance']]]+1)</f>
        <v/>
      </c>
      <c r="H127" s="32"/>
      <c r="I127" s="35"/>
      <c r="J127" s="5" t="str">
        <f>IF(NASA[[#This Row],['[Mental Demand']]]="","",(NASA[[#This Row],['[Mental Demand']]])*5)</f>
        <v/>
      </c>
      <c r="K127" s="1" t="str">
        <f>IF(NASA[[#This Row],['[Physical Demand']]]="","",(NASA[[#This Row],['[Physical Demand']]])*5)</f>
        <v/>
      </c>
      <c r="L127" s="1" t="str">
        <f>IF(NASA[[#This Row],['[Temporal Demand']]]="","",(NASA[[#This Row],['[Temporal Demand']]])*5)</f>
        <v/>
      </c>
      <c r="M127" s="1" t="str">
        <f>IF(NASA[[#This Row],[Performance*]]="","",(NASA[[#This Row],[Performance*]])*5)</f>
        <v/>
      </c>
      <c r="N127" s="1" t="str">
        <f>IF(NASA[[#This Row],['[Effort']]]="","",(NASA[[#This Row],['[Effort']]])*5)</f>
        <v/>
      </c>
      <c r="O127" s="1" t="str">
        <f>IF(NASA[[#This Row],['[Frustration']]]="","",(NASA[[#This Row],['[Frustration']]])*5)</f>
        <v/>
      </c>
      <c r="P127" s="5" t="str">
        <f>IF(NASA[[#This Row],[ID]]="","",SUM(AD127,AJ127,AQ127,AV127,BC127))</f>
        <v/>
      </c>
      <c r="Q127" s="1" t="str">
        <f>IF(NASA[[#This Row],[ID]]="","",SUM(AE127,AM127,AT127,BA127,BD127))</f>
        <v/>
      </c>
      <c r="R127" s="1" t="str">
        <f>IF(NASA[[#This Row],[ID]]="","",SUM(AF127,AK127,AR127,AX127,BF127))</f>
        <v/>
      </c>
      <c r="S127" s="1" t="str">
        <f>IF(NASA[[#This Row],[ID]]="","",SUM(AG127,AN127,AU127,AW127,BE127))</f>
        <v/>
      </c>
      <c r="T127" s="1" t="str">
        <f>IF(NASA[[#This Row],[ID]]="","",SUM(AH127,AL127,AP127,AY127,BG127))</f>
        <v/>
      </c>
      <c r="U127" s="1" t="str">
        <f>IF(NASA[[#This Row],[ID]]="","",SUM(AI127,AO127,AS127,AZ127,BB127))</f>
        <v/>
      </c>
      <c r="V127" s="5" t="str">
        <f>IF(NASA[[#This Row],[ID]]="","",SUM(P127:U127))</f>
        <v/>
      </c>
      <c r="AB127" t="str">
        <f>IF(A127="","",NASA[[#This Row],[ID]])</f>
        <v/>
      </c>
      <c r="AC127" t="str">
        <f>IF(B127="","",NASA[[#This Row],[Feature ID]])</f>
        <v/>
      </c>
      <c r="AD127" t="str">
        <f>IF(NASA[[#This Row],[ID]]="","",IF(J127&gt;K127,1,0))</f>
        <v/>
      </c>
      <c r="AE127" t="str">
        <f>IF(NASA[[#This Row],[ID]]="","",IF(J127&gt;K127,0,1))</f>
        <v/>
      </c>
      <c r="AF127" t="str">
        <f>IF(NASA[[#This Row],[ID]]="","",IF(L127&gt;M127,1,0))</f>
        <v/>
      </c>
      <c r="AG127" t="str">
        <f>IF(NASA[[#This Row],[ID]]="","",IF(L127&gt;M127,0,1))</f>
        <v/>
      </c>
      <c r="AH127" t="str">
        <f>IF(NASA[[#This Row],[ID]]="","",IF(N127&gt;O127,1,0))</f>
        <v/>
      </c>
      <c r="AI127" t="str">
        <f>IF(NASA[[#This Row],[ID]]="","",IF(N127&gt;O127,0,1))</f>
        <v/>
      </c>
      <c r="AJ127" t="str">
        <f>IF(NASA[[#This Row],[ID]]="","",IF(J127&gt;L127,1,0))</f>
        <v/>
      </c>
      <c r="AK127" t="str">
        <f>IF(NASA[[#This Row],[ID]]="","",IF(J127&gt;L127,0,1))</f>
        <v/>
      </c>
      <c r="AL127" t="str">
        <f>IF(NASA[[#This Row],[ID]]="","",IF(N127&gt;K127,1,0))</f>
        <v/>
      </c>
      <c r="AM127" t="str">
        <f>IF(NASA[[#This Row],[ID]]="","",IF(N127&gt;K127,0,1))</f>
        <v/>
      </c>
      <c r="AN127" t="str">
        <f>IF(NASA[[#This Row],[ID]]="","",IF(M127&gt;O127,1,0))</f>
        <v/>
      </c>
      <c r="AO127" t="str">
        <f>IF(NASA[[#This Row],[ID]]="","",IF(M127&gt;O127,0,1))</f>
        <v/>
      </c>
      <c r="AP127" t="str">
        <f>IF(NASA[[#This Row],[ID]]="","",IF(N127&gt;J127,1,0))</f>
        <v/>
      </c>
      <c r="AQ127" t="str">
        <f>IF(NASA[[#This Row],[ID]]="","",IF(N127&gt;J127,0,1))</f>
        <v/>
      </c>
      <c r="AR127" t="str">
        <f>IF(NASA[[#This Row],[ID]]="","",IF(L127&gt;O127,1,0))</f>
        <v/>
      </c>
      <c r="AS127" t="str">
        <f>IF(NASA[[#This Row],[ID]]="","",IF(L127&gt;O127,0,1))</f>
        <v/>
      </c>
      <c r="AT127" t="str">
        <f>IF(NASA[[#This Row],[ID]]="","",IF(K127&gt;M127,1,0))</f>
        <v/>
      </c>
      <c r="AU127" t="str">
        <f>IF(NASA[[#This Row],[ID]]="","",IF(K127&gt;M127,0,1))</f>
        <v/>
      </c>
      <c r="AV127" t="str">
        <f>IF(NASA[[#This Row],[ID]]="","",IF(J127&gt;M127,1,0))</f>
        <v/>
      </c>
      <c r="AW127" t="str">
        <f>IF(NASA[[#This Row],[ID]]="","",IF(J127&gt;M127,0,1))</f>
        <v/>
      </c>
      <c r="AX127" t="str">
        <f>IF(NASA[[#This Row],[ID]]="","",IF(L127&gt;N127,1,0))</f>
        <v/>
      </c>
      <c r="AY127" t="str">
        <f>IF(NASA[[#This Row],[ID]]="","",IF(L127&gt;N127,0,1))</f>
        <v/>
      </c>
      <c r="AZ127" t="str">
        <f>IF(NASA[[#This Row],[ID]]="","",IF(O127&gt;K127,1,0))</f>
        <v/>
      </c>
      <c r="BA127" t="str">
        <f>IF(NASA[[#This Row],[ID]]="","",IF(O127&gt;K127,0,1))</f>
        <v/>
      </c>
      <c r="BB127" t="str">
        <f>IF(NASA[[#This Row],[ID]]="","",IF(O127&gt;J127,1,0))</f>
        <v/>
      </c>
      <c r="BC127" t="str">
        <f>IF(NASA[[#This Row],[ID]]="","",IF(O127&gt;J127,0,1))</f>
        <v/>
      </c>
      <c r="BD127" t="str">
        <f>IF(NASA[[#This Row],[ID]]="","",IF(K127&gt;M127,1,0))</f>
        <v/>
      </c>
      <c r="BE127" t="str">
        <f>IF(NASA[[#This Row],[ID]]="","",IF(K127&gt;M127,0,1))</f>
        <v/>
      </c>
      <c r="BF127" t="str">
        <f>IF(NASA[[#This Row],[ID]]="","",IF(L127&gt;N127,1,0))</f>
        <v/>
      </c>
      <c r="BG127" t="str">
        <f>IF(NASA[[#This Row],[ID]]="","",IF(L127&gt;N127,0,1))</f>
        <v/>
      </c>
    </row>
    <row r="128" spans="1:59" x14ac:dyDescent="0.25">
      <c r="A128" s="31"/>
      <c r="B128" s="32"/>
      <c r="C128" s="32"/>
      <c r="D128" s="32"/>
      <c r="E128" s="32"/>
      <c r="F128" s="32"/>
      <c r="G128" s="34" t="str">
        <f>IF(NASA[[#This Row],['[Performance']]]="","",20-NASA[[#This Row],['[Performance']]]+1)</f>
        <v/>
      </c>
      <c r="H128" s="32"/>
      <c r="I128" s="35"/>
      <c r="J128" s="5" t="str">
        <f>IF(NASA[[#This Row],['[Mental Demand']]]="","",(NASA[[#This Row],['[Mental Demand']]])*5)</f>
        <v/>
      </c>
      <c r="K128" s="1" t="str">
        <f>IF(NASA[[#This Row],['[Physical Demand']]]="","",(NASA[[#This Row],['[Physical Demand']]])*5)</f>
        <v/>
      </c>
      <c r="L128" s="1" t="str">
        <f>IF(NASA[[#This Row],['[Temporal Demand']]]="","",(NASA[[#This Row],['[Temporal Demand']]])*5)</f>
        <v/>
      </c>
      <c r="M128" s="1" t="str">
        <f>IF(NASA[[#This Row],[Performance*]]="","",(NASA[[#This Row],[Performance*]])*5)</f>
        <v/>
      </c>
      <c r="N128" s="1" t="str">
        <f>IF(NASA[[#This Row],['[Effort']]]="","",(NASA[[#This Row],['[Effort']]])*5)</f>
        <v/>
      </c>
      <c r="O128" s="1" t="str">
        <f>IF(NASA[[#This Row],['[Frustration']]]="","",(NASA[[#This Row],['[Frustration']]])*5)</f>
        <v/>
      </c>
      <c r="P128" s="5" t="str">
        <f>IF(NASA[[#This Row],[ID]]="","",SUM(AD128,AJ128,AQ128,AV128,BC128))</f>
        <v/>
      </c>
      <c r="Q128" s="1" t="str">
        <f>IF(NASA[[#This Row],[ID]]="","",SUM(AE128,AM128,AT128,BA128,BD128))</f>
        <v/>
      </c>
      <c r="R128" s="1" t="str">
        <f>IF(NASA[[#This Row],[ID]]="","",SUM(AF128,AK128,AR128,AX128,BF128))</f>
        <v/>
      </c>
      <c r="S128" s="1" t="str">
        <f>IF(NASA[[#This Row],[ID]]="","",SUM(AG128,AN128,AU128,AW128,BE128))</f>
        <v/>
      </c>
      <c r="T128" s="1" t="str">
        <f>IF(NASA[[#This Row],[ID]]="","",SUM(AH128,AL128,AP128,AY128,BG128))</f>
        <v/>
      </c>
      <c r="U128" s="1" t="str">
        <f>IF(NASA[[#This Row],[ID]]="","",SUM(AI128,AO128,AS128,AZ128,BB128))</f>
        <v/>
      </c>
      <c r="V128" s="5" t="str">
        <f>IF(NASA[[#This Row],[ID]]="","",SUM(P128:U128))</f>
        <v/>
      </c>
      <c r="AB128" t="str">
        <f>IF(A128="","",NASA[[#This Row],[ID]])</f>
        <v/>
      </c>
      <c r="AC128" t="str">
        <f>IF(B128="","",NASA[[#This Row],[Feature ID]])</f>
        <v/>
      </c>
      <c r="AD128" t="str">
        <f>IF(NASA[[#This Row],[ID]]="","",IF(J128&gt;K128,1,0))</f>
        <v/>
      </c>
      <c r="AE128" t="str">
        <f>IF(NASA[[#This Row],[ID]]="","",IF(J128&gt;K128,0,1))</f>
        <v/>
      </c>
      <c r="AF128" t="str">
        <f>IF(NASA[[#This Row],[ID]]="","",IF(L128&gt;M128,1,0))</f>
        <v/>
      </c>
      <c r="AG128" t="str">
        <f>IF(NASA[[#This Row],[ID]]="","",IF(L128&gt;M128,0,1))</f>
        <v/>
      </c>
      <c r="AH128" t="str">
        <f>IF(NASA[[#This Row],[ID]]="","",IF(N128&gt;O128,1,0))</f>
        <v/>
      </c>
      <c r="AI128" t="str">
        <f>IF(NASA[[#This Row],[ID]]="","",IF(N128&gt;O128,0,1))</f>
        <v/>
      </c>
      <c r="AJ128" t="str">
        <f>IF(NASA[[#This Row],[ID]]="","",IF(J128&gt;L128,1,0))</f>
        <v/>
      </c>
      <c r="AK128" t="str">
        <f>IF(NASA[[#This Row],[ID]]="","",IF(J128&gt;L128,0,1))</f>
        <v/>
      </c>
      <c r="AL128" t="str">
        <f>IF(NASA[[#This Row],[ID]]="","",IF(N128&gt;K128,1,0))</f>
        <v/>
      </c>
      <c r="AM128" t="str">
        <f>IF(NASA[[#This Row],[ID]]="","",IF(N128&gt;K128,0,1))</f>
        <v/>
      </c>
      <c r="AN128" t="str">
        <f>IF(NASA[[#This Row],[ID]]="","",IF(M128&gt;O128,1,0))</f>
        <v/>
      </c>
      <c r="AO128" t="str">
        <f>IF(NASA[[#This Row],[ID]]="","",IF(M128&gt;O128,0,1))</f>
        <v/>
      </c>
      <c r="AP128" t="str">
        <f>IF(NASA[[#This Row],[ID]]="","",IF(N128&gt;J128,1,0))</f>
        <v/>
      </c>
      <c r="AQ128" t="str">
        <f>IF(NASA[[#This Row],[ID]]="","",IF(N128&gt;J128,0,1))</f>
        <v/>
      </c>
      <c r="AR128" t="str">
        <f>IF(NASA[[#This Row],[ID]]="","",IF(L128&gt;O128,1,0))</f>
        <v/>
      </c>
      <c r="AS128" t="str">
        <f>IF(NASA[[#This Row],[ID]]="","",IF(L128&gt;O128,0,1))</f>
        <v/>
      </c>
      <c r="AT128" t="str">
        <f>IF(NASA[[#This Row],[ID]]="","",IF(K128&gt;M128,1,0))</f>
        <v/>
      </c>
      <c r="AU128" t="str">
        <f>IF(NASA[[#This Row],[ID]]="","",IF(K128&gt;M128,0,1))</f>
        <v/>
      </c>
      <c r="AV128" t="str">
        <f>IF(NASA[[#This Row],[ID]]="","",IF(J128&gt;M128,1,0))</f>
        <v/>
      </c>
      <c r="AW128" t="str">
        <f>IF(NASA[[#This Row],[ID]]="","",IF(J128&gt;M128,0,1))</f>
        <v/>
      </c>
      <c r="AX128" t="str">
        <f>IF(NASA[[#This Row],[ID]]="","",IF(L128&gt;N128,1,0))</f>
        <v/>
      </c>
      <c r="AY128" t="str">
        <f>IF(NASA[[#This Row],[ID]]="","",IF(L128&gt;N128,0,1))</f>
        <v/>
      </c>
      <c r="AZ128" t="str">
        <f>IF(NASA[[#This Row],[ID]]="","",IF(O128&gt;K128,1,0))</f>
        <v/>
      </c>
      <c r="BA128" t="str">
        <f>IF(NASA[[#This Row],[ID]]="","",IF(O128&gt;K128,0,1))</f>
        <v/>
      </c>
      <c r="BB128" t="str">
        <f>IF(NASA[[#This Row],[ID]]="","",IF(O128&gt;J128,1,0))</f>
        <v/>
      </c>
      <c r="BC128" t="str">
        <f>IF(NASA[[#This Row],[ID]]="","",IF(O128&gt;J128,0,1))</f>
        <v/>
      </c>
      <c r="BD128" t="str">
        <f>IF(NASA[[#This Row],[ID]]="","",IF(K128&gt;M128,1,0))</f>
        <v/>
      </c>
      <c r="BE128" t="str">
        <f>IF(NASA[[#This Row],[ID]]="","",IF(K128&gt;M128,0,1))</f>
        <v/>
      </c>
      <c r="BF128" t="str">
        <f>IF(NASA[[#This Row],[ID]]="","",IF(L128&gt;N128,1,0))</f>
        <v/>
      </c>
      <c r="BG128" t="str">
        <f>IF(NASA[[#This Row],[ID]]="","",IF(L128&gt;N128,0,1))</f>
        <v/>
      </c>
    </row>
    <row r="129" spans="1:59" x14ac:dyDescent="0.25">
      <c r="A129" s="31"/>
      <c r="B129" s="32"/>
      <c r="C129" s="32"/>
      <c r="D129" s="32"/>
      <c r="E129" s="32"/>
      <c r="F129" s="32"/>
      <c r="G129" s="34" t="str">
        <f>IF(NASA[[#This Row],['[Performance']]]="","",20-NASA[[#This Row],['[Performance']]]+1)</f>
        <v/>
      </c>
      <c r="H129" s="32"/>
      <c r="I129" s="35"/>
      <c r="J129" s="5" t="str">
        <f>IF(NASA[[#This Row],['[Mental Demand']]]="","",(NASA[[#This Row],['[Mental Demand']]])*5)</f>
        <v/>
      </c>
      <c r="K129" s="1" t="str">
        <f>IF(NASA[[#This Row],['[Physical Demand']]]="","",(NASA[[#This Row],['[Physical Demand']]])*5)</f>
        <v/>
      </c>
      <c r="L129" s="1" t="str">
        <f>IF(NASA[[#This Row],['[Temporal Demand']]]="","",(NASA[[#This Row],['[Temporal Demand']]])*5)</f>
        <v/>
      </c>
      <c r="M129" s="1" t="str">
        <f>IF(NASA[[#This Row],[Performance*]]="","",(NASA[[#This Row],[Performance*]])*5)</f>
        <v/>
      </c>
      <c r="N129" s="1" t="str">
        <f>IF(NASA[[#This Row],['[Effort']]]="","",(NASA[[#This Row],['[Effort']]])*5)</f>
        <v/>
      </c>
      <c r="O129" s="1" t="str">
        <f>IF(NASA[[#This Row],['[Frustration']]]="","",(NASA[[#This Row],['[Frustration']]])*5)</f>
        <v/>
      </c>
      <c r="P129" s="5" t="str">
        <f>IF(NASA[[#This Row],[ID]]="","",SUM(AD129,AJ129,AQ129,AV129,BC129))</f>
        <v/>
      </c>
      <c r="Q129" s="1" t="str">
        <f>IF(NASA[[#This Row],[ID]]="","",SUM(AE129,AM129,AT129,BA129,BD129))</f>
        <v/>
      </c>
      <c r="R129" s="1" t="str">
        <f>IF(NASA[[#This Row],[ID]]="","",SUM(AF129,AK129,AR129,AX129,BF129))</f>
        <v/>
      </c>
      <c r="S129" s="1" t="str">
        <f>IF(NASA[[#This Row],[ID]]="","",SUM(AG129,AN129,AU129,AW129,BE129))</f>
        <v/>
      </c>
      <c r="T129" s="1" t="str">
        <f>IF(NASA[[#This Row],[ID]]="","",SUM(AH129,AL129,AP129,AY129,BG129))</f>
        <v/>
      </c>
      <c r="U129" s="1" t="str">
        <f>IF(NASA[[#This Row],[ID]]="","",SUM(AI129,AO129,AS129,AZ129,BB129))</f>
        <v/>
      </c>
      <c r="V129" s="5" t="str">
        <f>IF(NASA[[#This Row],[ID]]="","",SUM(P129:U129))</f>
        <v/>
      </c>
      <c r="AB129" t="str">
        <f>IF(A129="","",NASA[[#This Row],[ID]])</f>
        <v/>
      </c>
      <c r="AC129" t="str">
        <f>IF(B129="","",NASA[[#This Row],[Feature ID]])</f>
        <v/>
      </c>
      <c r="AD129" t="str">
        <f>IF(NASA[[#This Row],[ID]]="","",IF(J129&gt;K129,1,0))</f>
        <v/>
      </c>
      <c r="AE129" t="str">
        <f>IF(NASA[[#This Row],[ID]]="","",IF(J129&gt;K129,0,1))</f>
        <v/>
      </c>
      <c r="AF129" t="str">
        <f>IF(NASA[[#This Row],[ID]]="","",IF(L129&gt;M129,1,0))</f>
        <v/>
      </c>
      <c r="AG129" t="str">
        <f>IF(NASA[[#This Row],[ID]]="","",IF(L129&gt;M129,0,1))</f>
        <v/>
      </c>
      <c r="AH129" t="str">
        <f>IF(NASA[[#This Row],[ID]]="","",IF(N129&gt;O129,1,0))</f>
        <v/>
      </c>
      <c r="AI129" t="str">
        <f>IF(NASA[[#This Row],[ID]]="","",IF(N129&gt;O129,0,1))</f>
        <v/>
      </c>
      <c r="AJ129" t="str">
        <f>IF(NASA[[#This Row],[ID]]="","",IF(J129&gt;L129,1,0))</f>
        <v/>
      </c>
      <c r="AK129" t="str">
        <f>IF(NASA[[#This Row],[ID]]="","",IF(J129&gt;L129,0,1))</f>
        <v/>
      </c>
      <c r="AL129" t="str">
        <f>IF(NASA[[#This Row],[ID]]="","",IF(N129&gt;K129,1,0))</f>
        <v/>
      </c>
      <c r="AM129" t="str">
        <f>IF(NASA[[#This Row],[ID]]="","",IF(N129&gt;K129,0,1))</f>
        <v/>
      </c>
      <c r="AN129" t="str">
        <f>IF(NASA[[#This Row],[ID]]="","",IF(M129&gt;O129,1,0))</f>
        <v/>
      </c>
      <c r="AO129" t="str">
        <f>IF(NASA[[#This Row],[ID]]="","",IF(M129&gt;O129,0,1))</f>
        <v/>
      </c>
      <c r="AP129" t="str">
        <f>IF(NASA[[#This Row],[ID]]="","",IF(N129&gt;J129,1,0))</f>
        <v/>
      </c>
      <c r="AQ129" t="str">
        <f>IF(NASA[[#This Row],[ID]]="","",IF(N129&gt;J129,0,1))</f>
        <v/>
      </c>
      <c r="AR129" t="str">
        <f>IF(NASA[[#This Row],[ID]]="","",IF(L129&gt;O129,1,0))</f>
        <v/>
      </c>
      <c r="AS129" t="str">
        <f>IF(NASA[[#This Row],[ID]]="","",IF(L129&gt;O129,0,1))</f>
        <v/>
      </c>
      <c r="AT129" t="str">
        <f>IF(NASA[[#This Row],[ID]]="","",IF(K129&gt;M129,1,0))</f>
        <v/>
      </c>
      <c r="AU129" t="str">
        <f>IF(NASA[[#This Row],[ID]]="","",IF(K129&gt;M129,0,1))</f>
        <v/>
      </c>
      <c r="AV129" t="str">
        <f>IF(NASA[[#This Row],[ID]]="","",IF(J129&gt;M129,1,0))</f>
        <v/>
      </c>
      <c r="AW129" t="str">
        <f>IF(NASA[[#This Row],[ID]]="","",IF(J129&gt;M129,0,1))</f>
        <v/>
      </c>
      <c r="AX129" t="str">
        <f>IF(NASA[[#This Row],[ID]]="","",IF(L129&gt;N129,1,0))</f>
        <v/>
      </c>
      <c r="AY129" t="str">
        <f>IF(NASA[[#This Row],[ID]]="","",IF(L129&gt;N129,0,1))</f>
        <v/>
      </c>
      <c r="AZ129" t="str">
        <f>IF(NASA[[#This Row],[ID]]="","",IF(O129&gt;K129,1,0))</f>
        <v/>
      </c>
      <c r="BA129" t="str">
        <f>IF(NASA[[#This Row],[ID]]="","",IF(O129&gt;K129,0,1))</f>
        <v/>
      </c>
      <c r="BB129" t="str">
        <f>IF(NASA[[#This Row],[ID]]="","",IF(O129&gt;J129,1,0))</f>
        <v/>
      </c>
      <c r="BC129" t="str">
        <f>IF(NASA[[#This Row],[ID]]="","",IF(O129&gt;J129,0,1))</f>
        <v/>
      </c>
      <c r="BD129" t="str">
        <f>IF(NASA[[#This Row],[ID]]="","",IF(K129&gt;M129,1,0))</f>
        <v/>
      </c>
      <c r="BE129" t="str">
        <f>IF(NASA[[#This Row],[ID]]="","",IF(K129&gt;M129,0,1))</f>
        <v/>
      </c>
      <c r="BF129" t="str">
        <f>IF(NASA[[#This Row],[ID]]="","",IF(L129&gt;N129,1,0))</f>
        <v/>
      </c>
      <c r="BG129" t="str">
        <f>IF(NASA[[#This Row],[ID]]="","",IF(L129&gt;N129,0,1))</f>
        <v/>
      </c>
    </row>
    <row r="130" spans="1:59" x14ac:dyDescent="0.25">
      <c r="A130" s="31"/>
      <c r="B130" s="32"/>
      <c r="C130" s="32"/>
      <c r="D130" s="32"/>
      <c r="E130" s="32"/>
      <c r="F130" s="32"/>
      <c r="G130" s="34" t="str">
        <f>IF(NASA[[#This Row],['[Performance']]]="","",20-NASA[[#This Row],['[Performance']]]+1)</f>
        <v/>
      </c>
      <c r="H130" s="32"/>
      <c r="I130" s="35"/>
      <c r="J130" s="5" t="str">
        <f>IF(NASA[[#This Row],['[Mental Demand']]]="","",(NASA[[#This Row],['[Mental Demand']]])*5)</f>
        <v/>
      </c>
      <c r="K130" s="1" t="str">
        <f>IF(NASA[[#This Row],['[Physical Demand']]]="","",(NASA[[#This Row],['[Physical Demand']]])*5)</f>
        <v/>
      </c>
      <c r="L130" s="1" t="str">
        <f>IF(NASA[[#This Row],['[Temporal Demand']]]="","",(NASA[[#This Row],['[Temporal Demand']]])*5)</f>
        <v/>
      </c>
      <c r="M130" s="1" t="str">
        <f>IF(NASA[[#This Row],[Performance*]]="","",(NASA[[#This Row],[Performance*]])*5)</f>
        <v/>
      </c>
      <c r="N130" s="1" t="str">
        <f>IF(NASA[[#This Row],['[Effort']]]="","",(NASA[[#This Row],['[Effort']]])*5)</f>
        <v/>
      </c>
      <c r="O130" s="1" t="str">
        <f>IF(NASA[[#This Row],['[Frustration']]]="","",(NASA[[#This Row],['[Frustration']]])*5)</f>
        <v/>
      </c>
      <c r="P130" s="5" t="str">
        <f>IF(NASA[[#This Row],[ID]]="","",SUM(AD130,AJ130,AQ130,AV130,BC130))</f>
        <v/>
      </c>
      <c r="Q130" s="1" t="str">
        <f>IF(NASA[[#This Row],[ID]]="","",SUM(AE130,AM130,AT130,BA130,BD130))</f>
        <v/>
      </c>
      <c r="R130" s="1" t="str">
        <f>IF(NASA[[#This Row],[ID]]="","",SUM(AF130,AK130,AR130,AX130,BF130))</f>
        <v/>
      </c>
      <c r="S130" s="1" t="str">
        <f>IF(NASA[[#This Row],[ID]]="","",SUM(AG130,AN130,AU130,AW130,BE130))</f>
        <v/>
      </c>
      <c r="T130" s="1" t="str">
        <f>IF(NASA[[#This Row],[ID]]="","",SUM(AH130,AL130,AP130,AY130,BG130))</f>
        <v/>
      </c>
      <c r="U130" s="1" t="str">
        <f>IF(NASA[[#This Row],[ID]]="","",SUM(AI130,AO130,AS130,AZ130,BB130))</f>
        <v/>
      </c>
      <c r="V130" s="5" t="str">
        <f>IF(NASA[[#This Row],[ID]]="","",SUM(P130:U130))</f>
        <v/>
      </c>
      <c r="AB130" t="str">
        <f>IF(A130="","",NASA[[#This Row],[ID]])</f>
        <v/>
      </c>
      <c r="AC130" t="str">
        <f>IF(B130="","",NASA[[#This Row],[Feature ID]])</f>
        <v/>
      </c>
      <c r="AD130" t="str">
        <f>IF(NASA[[#This Row],[ID]]="","",IF(J130&gt;K130,1,0))</f>
        <v/>
      </c>
      <c r="AE130" t="str">
        <f>IF(NASA[[#This Row],[ID]]="","",IF(J130&gt;K130,0,1))</f>
        <v/>
      </c>
      <c r="AF130" t="str">
        <f>IF(NASA[[#This Row],[ID]]="","",IF(L130&gt;M130,1,0))</f>
        <v/>
      </c>
      <c r="AG130" t="str">
        <f>IF(NASA[[#This Row],[ID]]="","",IF(L130&gt;M130,0,1))</f>
        <v/>
      </c>
      <c r="AH130" t="str">
        <f>IF(NASA[[#This Row],[ID]]="","",IF(N130&gt;O130,1,0))</f>
        <v/>
      </c>
      <c r="AI130" t="str">
        <f>IF(NASA[[#This Row],[ID]]="","",IF(N130&gt;O130,0,1))</f>
        <v/>
      </c>
      <c r="AJ130" t="str">
        <f>IF(NASA[[#This Row],[ID]]="","",IF(J130&gt;L130,1,0))</f>
        <v/>
      </c>
      <c r="AK130" t="str">
        <f>IF(NASA[[#This Row],[ID]]="","",IF(J130&gt;L130,0,1))</f>
        <v/>
      </c>
      <c r="AL130" t="str">
        <f>IF(NASA[[#This Row],[ID]]="","",IF(N130&gt;K130,1,0))</f>
        <v/>
      </c>
      <c r="AM130" t="str">
        <f>IF(NASA[[#This Row],[ID]]="","",IF(N130&gt;K130,0,1))</f>
        <v/>
      </c>
      <c r="AN130" t="str">
        <f>IF(NASA[[#This Row],[ID]]="","",IF(M130&gt;O130,1,0))</f>
        <v/>
      </c>
      <c r="AO130" t="str">
        <f>IF(NASA[[#This Row],[ID]]="","",IF(M130&gt;O130,0,1))</f>
        <v/>
      </c>
      <c r="AP130" t="str">
        <f>IF(NASA[[#This Row],[ID]]="","",IF(N130&gt;J130,1,0))</f>
        <v/>
      </c>
      <c r="AQ130" t="str">
        <f>IF(NASA[[#This Row],[ID]]="","",IF(N130&gt;J130,0,1))</f>
        <v/>
      </c>
      <c r="AR130" t="str">
        <f>IF(NASA[[#This Row],[ID]]="","",IF(L130&gt;O130,1,0))</f>
        <v/>
      </c>
      <c r="AS130" t="str">
        <f>IF(NASA[[#This Row],[ID]]="","",IF(L130&gt;O130,0,1))</f>
        <v/>
      </c>
      <c r="AT130" t="str">
        <f>IF(NASA[[#This Row],[ID]]="","",IF(K130&gt;M130,1,0))</f>
        <v/>
      </c>
      <c r="AU130" t="str">
        <f>IF(NASA[[#This Row],[ID]]="","",IF(K130&gt;M130,0,1))</f>
        <v/>
      </c>
      <c r="AV130" t="str">
        <f>IF(NASA[[#This Row],[ID]]="","",IF(J130&gt;M130,1,0))</f>
        <v/>
      </c>
      <c r="AW130" t="str">
        <f>IF(NASA[[#This Row],[ID]]="","",IF(J130&gt;M130,0,1))</f>
        <v/>
      </c>
      <c r="AX130" t="str">
        <f>IF(NASA[[#This Row],[ID]]="","",IF(L130&gt;N130,1,0))</f>
        <v/>
      </c>
      <c r="AY130" t="str">
        <f>IF(NASA[[#This Row],[ID]]="","",IF(L130&gt;N130,0,1))</f>
        <v/>
      </c>
      <c r="AZ130" t="str">
        <f>IF(NASA[[#This Row],[ID]]="","",IF(O130&gt;K130,1,0))</f>
        <v/>
      </c>
      <c r="BA130" t="str">
        <f>IF(NASA[[#This Row],[ID]]="","",IF(O130&gt;K130,0,1))</f>
        <v/>
      </c>
      <c r="BB130" t="str">
        <f>IF(NASA[[#This Row],[ID]]="","",IF(O130&gt;J130,1,0))</f>
        <v/>
      </c>
      <c r="BC130" t="str">
        <f>IF(NASA[[#This Row],[ID]]="","",IF(O130&gt;J130,0,1))</f>
        <v/>
      </c>
      <c r="BD130" t="str">
        <f>IF(NASA[[#This Row],[ID]]="","",IF(K130&gt;M130,1,0))</f>
        <v/>
      </c>
      <c r="BE130" t="str">
        <f>IF(NASA[[#This Row],[ID]]="","",IF(K130&gt;M130,0,1))</f>
        <v/>
      </c>
      <c r="BF130" t="str">
        <f>IF(NASA[[#This Row],[ID]]="","",IF(L130&gt;N130,1,0))</f>
        <v/>
      </c>
      <c r="BG130" t="str">
        <f>IF(NASA[[#This Row],[ID]]="","",IF(L130&gt;N130,0,1))</f>
        <v/>
      </c>
    </row>
    <row r="131" spans="1:59" x14ac:dyDescent="0.25">
      <c r="A131" s="31"/>
      <c r="B131" s="32"/>
      <c r="C131" s="32"/>
      <c r="D131" s="32"/>
      <c r="E131" s="32"/>
      <c r="F131" s="32"/>
      <c r="G131" s="34" t="str">
        <f>IF(NASA[[#This Row],['[Performance']]]="","",20-NASA[[#This Row],['[Performance']]]+1)</f>
        <v/>
      </c>
      <c r="H131" s="32"/>
      <c r="I131" s="35"/>
      <c r="J131" s="5" t="str">
        <f>IF(NASA[[#This Row],['[Mental Demand']]]="","",(NASA[[#This Row],['[Mental Demand']]])*5)</f>
        <v/>
      </c>
      <c r="K131" s="1" t="str">
        <f>IF(NASA[[#This Row],['[Physical Demand']]]="","",(NASA[[#This Row],['[Physical Demand']]])*5)</f>
        <v/>
      </c>
      <c r="L131" s="1" t="str">
        <f>IF(NASA[[#This Row],['[Temporal Demand']]]="","",(NASA[[#This Row],['[Temporal Demand']]])*5)</f>
        <v/>
      </c>
      <c r="M131" s="1" t="str">
        <f>IF(NASA[[#This Row],[Performance*]]="","",(NASA[[#This Row],[Performance*]])*5)</f>
        <v/>
      </c>
      <c r="N131" s="1" t="str">
        <f>IF(NASA[[#This Row],['[Effort']]]="","",(NASA[[#This Row],['[Effort']]])*5)</f>
        <v/>
      </c>
      <c r="O131" s="1" t="str">
        <f>IF(NASA[[#This Row],['[Frustration']]]="","",(NASA[[#This Row],['[Frustration']]])*5)</f>
        <v/>
      </c>
      <c r="P131" s="5" t="str">
        <f>IF(NASA[[#This Row],[ID]]="","",SUM(AD131,AJ131,AQ131,AV131,BC131))</f>
        <v/>
      </c>
      <c r="Q131" s="1" t="str">
        <f>IF(NASA[[#This Row],[ID]]="","",SUM(AE131,AM131,AT131,BA131,BD131))</f>
        <v/>
      </c>
      <c r="R131" s="1" t="str">
        <f>IF(NASA[[#This Row],[ID]]="","",SUM(AF131,AK131,AR131,AX131,BF131))</f>
        <v/>
      </c>
      <c r="S131" s="1" t="str">
        <f>IF(NASA[[#This Row],[ID]]="","",SUM(AG131,AN131,AU131,AW131,BE131))</f>
        <v/>
      </c>
      <c r="T131" s="1" t="str">
        <f>IF(NASA[[#This Row],[ID]]="","",SUM(AH131,AL131,AP131,AY131,BG131))</f>
        <v/>
      </c>
      <c r="U131" s="1" t="str">
        <f>IF(NASA[[#This Row],[ID]]="","",SUM(AI131,AO131,AS131,AZ131,BB131))</f>
        <v/>
      </c>
      <c r="V131" s="5" t="str">
        <f>IF(NASA[[#This Row],[ID]]="","",SUM(P131:U131))</f>
        <v/>
      </c>
      <c r="AB131" t="str">
        <f>IF(A131="","",NASA[[#This Row],[ID]])</f>
        <v/>
      </c>
      <c r="AC131" t="str">
        <f>IF(B131="","",NASA[[#This Row],[Feature ID]])</f>
        <v/>
      </c>
      <c r="AD131" t="str">
        <f>IF(NASA[[#This Row],[ID]]="","",IF(J131&gt;K131,1,0))</f>
        <v/>
      </c>
      <c r="AE131" t="str">
        <f>IF(NASA[[#This Row],[ID]]="","",IF(J131&gt;K131,0,1))</f>
        <v/>
      </c>
      <c r="AF131" t="str">
        <f>IF(NASA[[#This Row],[ID]]="","",IF(L131&gt;M131,1,0))</f>
        <v/>
      </c>
      <c r="AG131" t="str">
        <f>IF(NASA[[#This Row],[ID]]="","",IF(L131&gt;M131,0,1))</f>
        <v/>
      </c>
      <c r="AH131" t="str">
        <f>IF(NASA[[#This Row],[ID]]="","",IF(N131&gt;O131,1,0))</f>
        <v/>
      </c>
      <c r="AI131" t="str">
        <f>IF(NASA[[#This Row],[ID]]="","",IF(N131&gt;O131,0,1))</f>
        <v/>
      </c>
      <c r="AJ131" t="str">
        <f>IF(NASA[[#This Row],[ID]]="","",IF(J131&gt;L131,1,0))</f>
        <v/>
      </c>
      <c r="AK131" t="str">
        <f>IF(NASA[[#This Row],[ID]]="","",IF(J131&gt;L131,0,1))</f>
        <v/>
      </c>
      <c r="AL131" t="str">
        <f>IF(NASA[[#This Row],[ID]]="","",IF(N131&gt;K131,1,0))</f>
        <v/>
      </c>
      <c r="AM131" t="str">
        <f>IF(NASA[[#This Row],[ID]]="","",IF(N131&gt;K131,0,1))</f>
        <v/>
      </c>
      <c r="AN131" t="str">
        <f>IF(NASA[[#This Row],[ID]]="","",IF(M131&gt;O131,1,0))</f>
        <v/>
      </c>
      <c r="AO131" t="str">
        <f>IF(NASA[[#This Row],[ID]]="","",IF(M131&gt;O131,0,1))</f>
        <v/>
      </c>
      <c r="AP131" t="str">
        <f>IF(NASA[[#This Row],[ID]]="","",IF(N131&gt;J131,1,0))</f>
        <v/>
      </c>
      <c r="AQ131" t="str">
        <f>IF(NASA[[#This Row],[ID]]="","",IF(N131&gt;J131,0,1))</f>
        <v/>
      </c>
      <c r="AR131" t="str">
        <f>IF(NASA[[#This Row],[ID]]="","",IF(L131&gt;O131,1,0))</f>
        <v/>
      </c>
      <c r="AS131" t="str">
        <f>IF(NASA[[#This Row],[ID]]="","",IF(L131&gt;O131,0,1))</f>
        <v/>
      </c>
      <c r="AT131" t="str">
        <f>IF(NASA[[#This Row],[ID]]="","",IF(K131&gt;M131,1,0))</f>
        <v/>
      </c>
      <c r="AU131" t="str">
        <f>IF(NASA[[#This Row],[ID]]="","",IF(K131&gt;M131,0,1))</f>
        <v/>
      </c>
      <c r="AV131" t="str">
        <f>IF(NASA[[#This Row],[ID]]="","",IF(J131&gt;M131,1,0))</f>
        <v/>
      </c>
      <c r="AW131" t="str">
        <f>IF(NASA[[#This Row],[ID]]="","",IF(J131&gt;M131,0,1))</f>
        <v/>
      </c>
      <c r="AX131" t="str">
        <f>IF(NASA[[#This Row],[ID]]="","",IF(L131&gt;N131,1,0))</f>
        <v/>
      </c>
      <c r="AY131" t="str">
        <f>IF(NASA[[#This Row],[ID]]="","",IF(L131&gt;N131,0,1))</f>
        <v/>
      </c>
      <c r="AZ131" t="str">
        <f>IF(NASA[[#This Row],[ID]]="","",IF(O131&gt;K131,1,0))</f>
        <v/>
      </c>
      <c r="BA131" t="str">
        <f>IF(NASA[[#This Row],[ID]]="","",IF(O131&gt;K131,0,1))</f>
        <v/>
      </c>
      <c r="BB131" t="str">
        <f>IF(NASA[[#This Row],[ID]]="","",IF(O131&gt;J131,1,0))</f>
        <v/>
      </c>
      <c r="BC131" t="str">
        <f>IF(NASA[[#This Row],[ID]]="","",IF(O131&gt;J131,0,1))</f>
        <v/>
      </c>
      <c r="BD131" t="str">
        <f>IF(NASA[[#This Row],[ID]]="","",IF(K131&gt;M131,1,0))</f>
        <v/>
      </c>
      <c r="BE131" t="str">
        <f>IF(NASA[[#This Row],[ID]]="","",IF(K131&gt;M131,0,1))</f>
        <v/>
      </c>
      <c r="BF131" t="str">
        <f>IF(NASA[[#This Row],[ID]]="","",IF(L131&gt;N131,1,0))</f>
        <v/>
      </c>
      <c r="BG131" t="str">
        <f>IF(NASA[[#This Row],[ID]]="","",IF(L131&gt;N131,0,1))</f>
        <v/>
      </c>
    </row>
    <row r="132" spans="1:59" x14ac:dyDescent="0.25">
      <c r="A132" s="31"/>
      <c r="B132" s="32"/>
      <c r="C132" s="32"/>
      <c r="D132" s="32"/>
      <c r="E132" s="32"/>
      <c r="F132" s="32"/>
      <c r="G132" s="34" t="str">
        <f>IF(NASA[[#This Row],['[Performance']]]="","",20-NASA[[#This Row],['[Performance']]]+1)</f>
        <v/>
      </c>
      <c r="H132" s="32"/>
      <c r="I132" s="35"/>
      <c r="J132" s="5" t="str">
        <f>IF(NASA[[#This Row],['[Mental Demand']]]="","",(NASA[[#This Row],['[Mental Demand']]])*5)</f>
        <v/>
      </c>
      <c r="K132" s="1" t="str">
        <f>IF(NASA[[#This Row],['[Physical Demand']]]="","",(NASA[[#This Row],['[Physical Demand']]])*5)</f>
        <v/>
      </c>
      <c r="L132" s="1" t="str">
        <f>IF(NASA[[#This Row],['[Temporal Demand']]]="","",(NASA[[#This Row],['[Temporal Demand']]])*5)</f>
        <v/>
      </c>
      <c r="M132" s="1" t="str">
        <f>IF(NASA[[#This Row],[Performance*]]="","",(NASA[[#This Row],[Performance*]])*5)</f>
        <v/>
      </c>
      <c r="N132" s="1" t="str">
        <f>IF(NASA[[#This Row],['[Effort']]]="","",(NASA[[#This Row],['[Effort']]])*5)</f>
        <v/>
      </c>
      <c r="O132" s="1" t="str">
        <f>IF(NASA[[#This Row],['[Frustration']]]="","",(NASA[[#This Row],['[Frustration']]])*5)</f>
        <v/>
      </c>
      <c r="P132" s="5" t="str">
        <f>IF(NASA[[#This Row],[ID]]="","",SUM(AD132,AJ132,AQ132,AV132,BC132))</f>
        <v/>
      </c>
      <c r="Q132" s="1" t="str">
        <f>IF(NASA[[#This Row],[ID]]="","",SUM(AE132,AM132,AT132,BA132,BD132))</f>
        <v/>
      </c>
      <c r="R132" s="1" t="str">
        <f>IF(NASA[[#This Row],[ID]]="","",SUM(AF132,AK132,AR132,AX132,BF132))</f>
        <v/>
      </c>
      <c r="S132" s="1" t="str">
        <f>IF(NASA[[#This Row],[ID]]="","",SUM(AG132,AN132,AU132,AW132,BE132))</f>
        <v/>
      </c>
      <c r="T132" s="1" t="str">
        <f>IF(NASA[[#This Row],[ID]]="","",SUM(AH132,AL132,AP132,AY132,BG132))</f>
        <v/>
      </c>
      <c r="U132" s="1" t="str">
        <f>IF(NASA[[#This Row],[ID]]="","",SUM(AI132,AO132,AS132,AZ132,BB132))</f>
        <v/>
      </c>
      <c r="V132" s="5" t="str">
        <f>IF(NASA[[#This Row],[ID]]="","",SUM(P132:U132))</f>
        <v/>
      </c>
      <c r="AB132" t="str">
        <f>IF(A132="","",NASA[[#This Row],[ID]])</f>
        <v/>
      </c>
      <c r="AC132" t="str">
        <f>IF(B132="","",NASA[[#This Row],[Feature ID]])</f>
        <v/>
      </c>
      <c r="AD132" t="str">
        <f>IF(NASA[[#This Row],[ID]]="","",IF(J132&gt;K132,1,0))</f>
        <v/>
      </c>
      <c r="AE132" t="str">
        <f>IF(NASA[[#This Row],[ID]]="","",IF(J132&gt;K132,0,1))</f>
        <v/>
      </c>
      <c r="AF132" t="str">
        <f>IF(NASA[[#This Row],[ID]]="","",IF(L132&gt;M132,1,0))</f>
        <v/>
      </c>
      <c r="AG132" t="str">
        <f>IF(NASA[[#This Row],[ID]]="","",IF(L132&gt;M132,0,1))</f>
        <v/>
      </c>
      <c r="AH132" t="str">
        <f>IF(NASA[[#This Row],[ID]]="","",IF(N132&gt;O132,1,0))</f>
        <v/>
      </c>
      <c r="AI132" t="str">
        <f>IF(NASA[[#This Row],[ID]]="","",IF(N132&gt;O132,0,1))</f>
        <v/>
      </c>
      <c r="AJ132" t="str">
        <f>IF(NASA[[#This Row],[ID]]="","",IF(J132&gt;L132,1,0))</f>
        <v/>
      </c>
      <c r="AK132" t="str">
        <f>IF(NASA[[#This Row],[ID]]="","",IF(J132&gt;L132,0,1))</f>
        <v/>
      </c>
      <c r="AL132" t="str">
        <f>IF(NASA[[#This Row],[ID]]="","",IF(N132&gt;K132,1,0))</f>
        <v/>
      </c>
      <c r="AM132" t="str">
        <f>IF(NASA[[#This Row],[ID]]="","",IF(N132&gt;K132,0,1))</f>
        <v/>
      </c>
      <c r="AN132" t="str">
        <f>IF(NASA[[#This Row],[ID]]="","",IF(M132&gt;O132,1,0))</f>
        <v/>
      </c>
      <c r="AO132" t="str">
        <f>IF(NASA[[#This Row],[ID]]="","",IF(M132&gt;O132,0,1))</f>
        <v/>
      </c>
      <c r="AP132" t="str">
        <f>IF(NASA[[#This Row],[ID]]="","",IF(N132&gt;J132,1,0))</f>
        <v/>
      </c>
      <c r="AQ132" t="str">
        <f>IF(NASA[[#This Row],[ID]]="","",IF(N132&gt;J132,0,1))</f>
        <v/>
      </c>
      <c r="AR132" t="str">
        <f>IF(NASA[[#This Row],[ID]]="","",IF(L132&gt;O132,1,0))</f>
        <v/>
      </c>
      <c r="AS132" t="str">
        <f>IF(NASA[[#This Row],[ID]]="","",IF(L132&gt;O132,0,1))</f>
        <v/>
      </c>
      <c r="AT132" t="str">
        <f>IF(NASA[[#This Row],[ID]]="","",IF(K132&gt;M132,1,0))</f>
        <v/>
      </c>
      <c r="AU132" t="str">
        <f>IF(NASA[[#This Row],[ID]]="","",IF(K132&gt;M132,0,1))</f>
        <v/>
      </c>
      <c r="AV132" t="str">
        <f>IF(NASA[[#This Row],[ID]]="","",IF(J132&gt;M132,1,0))</f>
        <v/>
      </c>
      <c r="AW132" t="str">
        <f>IF(NASA[[#This Row],[ID]]="","",IF(J132&gt;M132,0,1))</f>
        <v/>
      </c>
      <c r="AX132" t="str">
        <f>IF(NASA[[#This Row],[ID]]="","",IF(L132&gt;N132,1,0))</f>
        <v/>
      </c>
      <c r="AY132" t="str">
        <f>IF(NASA[[#This Row],[ID]]="","",IF(L132&gt;N132,0,1))</f>
        <v/>
      </c>
      <c r="AZ132" t="str">
        <f>IF(NASA[[#This Row],[ID]]="","",IF(O132&gt;K132,1,0))</f>
        <v/>
      </c>
      <c r="BA132" t="str">
        <f>IF(NASA[[#This Row],[ID]]="","",IF(O132&gt;K132,0,1))</f>
        <v/>
      </c>
      <c r="BB132" t="str">
        <f>IF(NASA[[#This Row],[ID]]="","",IF(O132&gt;J132,1,0))</f>
        <v/>
      </c>
      <c r="BC132" t="str">
        <f>IF(NASA[[#This Row],[ID]]="","",IF(O132&gt;J132,0,1))</f>
        <v/>
      </c>
      <c r="BD132" t="str">
        <f>IF(NASA[[#This Row],[ID]]="","",IF(K132&gt;M132,1,0))</f>
        <v/>
      </c>
      <c r="BE132" t="str">
        <f>IF(NASA[[#This Row],[ID]]="","",IF(K132&gt;M132,0,1))</f>
        <v/>
      </c>
      <c r="BF132" t="str">
        <f>IF(NASA[[#This Row],[ID]]="","",IF(L132&gt;N132,1,0))</f>
        <v/>
      </c>
      <c r="BG132" t="str">
        <f>IF(NASA[[#This Row],[ID]]="","",IF(L132&gt;N132,0,1))</f>
        <v/>
      </c>
    </row>
    <row r="133" spans="1:59" x14ac:dyDescent="0.25">
      <c r="A133" s="31"/>
      <c r="B133" s="32"/>
      <c r="C133" s="32"/>
      <c r="D133" s="32"/>
      <c r="E133" s="32"/>
      <c r="F133" s="32"/>
      <c r="G133" s="34" t="str">
        <f>IF(NASA[[#This Row],['[Performance']]]="","",20-NASA[[#This Row],['[Performance']]]+1)</f>
        <v/>
      </c>
      <c r="H133" s="32"/>
      <c r="I133" s="35"/>
      <c r="J133" s="5" t="str">
        <f>IF(NASA[[#This Row],['[Mental Demand']]]="","",(NASA[[#This Row],['[Mental Demand']]])*5)</f>
        <v/>
      </c>
      <c r="K133" s="1" t="str">
        <f>IF(NASA[[#This Row],['[Physical Demand']]]="","",(NASA[[#This Row],['[Physical Demand']]])*5)</f>
        <v/>
      </c>
      <c r="L133" s="1" t="str">
        <f>IF(NASA[[#This Row],['[Temporal Demand']]]="","",(NASA[[#This Row],['[Temporal Demand']]])*5)</f>
        <v/>
      </c>
      <c r="M133" s="1" t="str">
        <f>IF(NASA[[#This Row],[Performance*]]="","",(NASA[[#This Row],[Performance*]])*5)</f>
        <v/>
      </c>
      <c r="N133" s="1" t="str">
        <f>IF(NASA[[#This Row],['[Effort']]]="","",(NASA[[#This Row],['[Effort']]])*5)</f>
        <v/>
      </c>
      <c r="O133" s="1" t="str">
        <f>IF(NASA[[#This Row],['[Frustration']]]="","",(NASA[[#This Row],['[Frustration']]])*5)</f>
        <v/>
      </c>
      <c r="P133" s="5" t="str">
        <f>IF(NASA[[#This Row],[ID]]="","",SUM(AD133,AJ133,AQ133,AV133,BC133))</f>
        <v/>
      </c>
      <c r="Q133" s="1" t="str">
        <f>IF(NASA[[#This Row],[ID]]="","",SUM(AE133,AM133,AT133,BA133,BD133))</f>
        <v/>
      </c>
      <c r="R133" s="1" t="str">
        <f>IF(NASA[[#This Row],[ID]]="","",SUM(AF133,AK133,AR133,AX133,BF133))</f>
        <v/>
      </c>
      <c r="S133" s="1" t="str">
        <f>IF(NASA[[#This Row],[ID]]="","",SUM(AG133,AN133,AU133,AW133,BE133))</f>
        <v/>
      </c>
      <c r="T133" s="1" t="str">
        <f>IF(NASA[[#This Row],[ID]]="","",SUM(AH133,AL133,AP133,AY133,BG133))</f>
        <v/>
      </c>
      <c r="U133" s="1" t="str">
        <f>IF(NASA[[#This Row],[ID]]="","",SUM(AI133,AO133,AS133,AZ133,BB133))</f>
        <v/>
      </c>
      <c r="V133" s="5" t="str">
        <f>IF(NASA[[#This Row],[ID]]="","",SUM(P133:U133))</f>
        <v/>
      </c>
      <c r="AB133" t="str">
        <f>IF(A133="","",NASA[[#This Row],[ID]])</f>
        <v/>
      </c>
      <c r="AC133" t="str">
        <f>IF(B133="","",NASA[[#This Row],[Feature ID]])</f>
        <v/>
      </c>
      <c r="AD133" t="str">
        <f>IF(NASA[[#This Row],[ID]]="","",IF(J133&gt;K133,1,0))</f>
        <v/>
      </c>
      <c r="AE133" t="str">
        <f>IF(NASA[[#This Row],[ID]]="","",IF(J133&gt;K133,0,1))</f>
        <v/>
      </c>
      <c r="AF133" t="str">
        <f>IF(NASA[[#This Row],[ID]]="","",IF(L133&gt;M133,1,0))</f>
        <v/>
      </c>
      <c r="AG133" t="str">
        <f>IF(NASA[[#This Row],[ID]]="","",IF(L133&gt;M133,0,1))</f>
        <v/>
      </c>
      <c r="AH133" t="str">
        <f>IF(NASA[[#This Row],[ID]]="","",IF(N133&gt;O133,1,0))</f>
        <v/>
      </c>
      <c r="AI133" t="str">
        <f>IF(NASA[[#This Row],[ID]]="","",IF(N133&gt;O133,0,1))</f>
        <v/>
      </c>
      <c r="AJ133" t="str">
        <f>IF(NASA[[#This Row],[ID]]="","",IF(J133&gt;L133,1,0))</f>
        <v/>
      </c>
      <c r="AK133" t="str">
        <f>IF(NASA[[#This Row],[ID]]="","",IF(J133&gt;L133,0,1))</f>
        <v/>
      </c>
      <c r="AL133" t="str">
        <f>IF(NASA[[#This Row],[ID]]="","",IF(N133&gt;K133,1,0))</f>
        <v/>
      </c>
      <c r="AM133" t="str">
        <f>IF(NASA[[#This Row],[ID]]="","",IF(N133&gt;K133,0,1))</f>
        <v/>
      </c>
      <c r="AN133" t="str">
        <f>IF(NASA[[#This Row],[ID]]="","",IF(M133&gt;O133,1,0))</f>
        <v/>
      </c>
      <c r="AO133" t="str">
        <f>IF(NASA[[#This Row],[ID]]="","",IF(M133&gt;O133,0,1))</f>
        <v/>
      </c>
      <c r="AP133" t="str">
        <f>IF(NASA[[#This Row],[ID]]="","",IF(N133&gt;J133,1,0))</f>
        <v/>
      </c>
      <c r="AQ133" t="str">
        <f>IF(NASA[[#This Row],[ID]]="","",IF(N133&gt;J133,0,1))</f>
        <v/>
      </c>
      <c r="AR133" t="str">
        <f>IF(NASA[[#This Row],[ID]]="","",IF(L133&gt;O133,1,0))</f>
        <v/>
      </c>
      <c r="AS133" t="str">
        <f>IF(NASA[[#This Row],[ID]]="","",IF(L133&gt;O133,0,1))</f>
        <v/>
      </c>
      <c r="AT133" t="str">
        <f>IF(NASA[[#This Row],[ID]]="","",IF(K133&gt;M133,1,0))</f>
        <v/>
      </c>
      <c r="AU133" t="str">
        <f>IF(NASA[[#This Row],[ID]]="","",IF(K133&gt;M133,0,1))</f>
        <v/>
      </c>
      <c r="AV133" t="str">
        <f>IF(NASA[[#This Row],[ID]]="","",IF(J133&gt;M133,1,0))</f>
        <v/>
      </c>
      <c r="AW133" t="str">
        <f>IF(NASA[[#This Row],[ID]]="","",IF(J133&gt;M133,0,1))</f>
        <v/>
      </c>
      <c r="AX133" t="str">
        <f>IF(NASA[[#This Row],[ID]]="","",IF(L133&gt;N133,1,0))</f>
        <v/>
      </c>
      <c r="AY133" t="str">
        <f>IF(NASA[[#This Row],[ID]]="","",IF(L133&gt;N133,0,1))</f>
        <v/>
      </c>
      <c r="AZ133" t="str">
        <f>IF(NASA[[#This Row],[ID]]="","",IF(O133&gt;K133,1,0))</f>
        <v/>
      </c>
      <c r="BA133" t="str">
        <f>IF(NASA[[#This Row],[ID]]="","",IF(O133&gt;K133,0,1))</f>
        <v/>
      </c>
      <c r="BB133" t="str">
        <f>IF(NASA[[#This Row],[ID]]="","",IF(O133&gt;J133,1,0))</f>
        <v/>
      </c>
      <c r="BC133" t="str">
        <f>IF(NASA[[#This Row],[ID]]="","",IF(O133&gt;J133,0,1))</f>
        <v/>
      </c>
      <c r="BD133" t="str">
        <f>IF(NASA[[#This Row],[ID]]="","",IF(K133&gt;M133,1,0))</f>
        <v/>
      </c>
      <c r="BE133" t="str">
        <f>IF(NASA[[#This Row],[ID]]="","",IF(K133&gt;M133,0,1))</f>
        <v/>
      </c>
      <c r="BF133" t="str">
        <f>IF(NASA[[#This Row],[ID]]="","",IF(L133&gt;N133,1,0))</f>
        <v/>
      </c>
      <c r="BG133" t="str">
        <f>IF(NASA[[#This Row],[ID]]="","",IF(L133&gt;N133,0,1))</f>
        <v/>
      </c>
    </row>
    <row r="134" spans="1:59" x14ac:dyDescent="0.25">
      <c r="A134" s="31"/>
      <c r="B134" s="32"/>
      <c r="C134" s="32"/>
      <c r="D134" s="32"/>
      <c r="E134" s="32"/>
      <c r="F134" s="32"/>
      <c r="G134" s="34" t="str">
        <f>IF(NASA[[#This Row],['[Performance']]]="","",20-NASA[[#This Row],['[Performance']]]+1)</f>
        <v/>
      </c>
      <c r="H134" s="32"/>
      <c r="I134" s="35"/>
      <c r="J134" s="5" t="str">
        <f>IF(NASA[[#This Row],['[Mental Demand']]]="","",(NASA[[#This Row],['[Mental Demand']]])*5)</f>
        <v/>
      </c>
      <c r="K134" s="1" t="str">
        <f>IF(NASA[[#This Row],['[Physical Demand']]]="","",(NASA[[#This Row],['[Physical Demand']]])*5)</f>
        <v/>
      </c>
      <c r="L134" s="1" t="str">
        <f>IF(NASA[[#This Row],['[Temporal Demand']]]="","",(NASA[[#This Row],['[Temporal Demand']]])*5)</f>
        <v/>
      </c>
      <c r="M134" s="1" t="str">
        <f>IF(NASA[[#This Row],[Performance*]]="","",(NASA[[#This Row],[Performance*]])*5)</f>
        <v/>
      </c>
      <c r="N134" s="1" t="str">
        <f>IF(NASA[[#This Row],['[Effort']]]="","",(NASA[[#This Row],['[Effort']]])*5)</f>
        <v/>
      </c>
      <c r="O134" s="1" t="str">
        <f>IF(NASA[[#This Row],['[Frustration']]]="","",(NASA[[#This Row],['[Frustration']]])*5)</f>
        <v/>
      </c>
      <c r="P134" s="5" t="str">
        <f>IF(NASA[[#This Row],[ID]]="","",SUM(AD134,AJ134,AQ134,AV134,BC134))</f>
        <v/>
      </c>
      <c r="Q134" s="1" t="str">
        <f>IF(NASA[[#This Row],[ID]]="","",SUM(AE134,AM134,AT134,BA134,BD134))</f>
        <v/>
      </c>
      <c r="R134" s="1" t="str">
        <f>IF(NASA[[#This Row],[ID]]="","",SUM(AF134,AK134,AR134,AX134,BF134))</f>
        <v/>
      </c>
      <c r="S134" s="1" t="str">
        <f>IF(NASA[[#This Row],[ID]]="","",SUM(AG134,AN134,AU134,AW134,BE134))</f>
        <v/>
      </c>
      <c r="T134" s="1" t="str">
        <f>IF(NASA[[#This Row],[ID]]="","",SUM(AH134,AL134,AP134,AY134,BG134))</f>
        <v/>
      </c>
      <c r="U134" s="1" t="str">
        <f>IF(NASA[[#This Row],[ID]]="","",SUM(AI134,AO134,AS134,AZ134,BB134))</f>
        <v/>
      </c>
      <c r="V134" s="5" t="str">
        <f>IF(NASA[[#This Row],[ID]]="","",SUM(P134:U134))</f>
        <v/>
      </c>
      <c r="AB134" t="str">
        <f>IF(A134="","",NASA[[#This Row],[ID]])</f>
        <v/>
      </c>
      <c r="AC134" t="str">
        <f>IF(B134="","",NASA[[#This Row],[Feature ID]])</f>
        <v/>
      </c>
      <c r="AD134" t="str">
        <f>IF(NASA[[#This Row],[ID]]="","",IF(J134&gt;K134,1,0))</f>
        <v/>
      </c>
      <c r="AE134" t="str">
        <f>IF(NASA[[#This Row],[ID]]="","",IF(J134&gt;K134,0,1))</f>
        <v/>
      </c>
      <c r="AF134" t="str">
        <f>IF(NASA[[#This Row],[ID]]="","",IF(L134&gt;M134,1,0))</f>
        <v/>
      </c>
      <c r="AG134" t="str">
        <f>IF(NASA[[#This Row],[ID]]="","",IF(L134&gt;M134,0,1))</f>
        <v/>
      </c>
      <c r="AH134" t="str">
        <f>IF(NASA[[#This Row],[ID]]="","",IF(N134&gt;O134,1,0))</f>
        <v/>
      </c>
      <c r="AI134" t="str">
        <f>IF(NASA[[#This Row],[ID]]="","",IF(N134&gt;O134,0,1))</f>
        <v/>
      </c>
      <c r="AJ134" t="str">
        <f>IF(NASA[[#This Row],[ID]]="","",IF(J134&gt;L134,1,0))</f>
        <v/>
      </c>
      <c r="AK134" t="str">
        <f>IF(NASA[[#This Row],[ID]]="","",IF(J134&gt;L134,0,1))</f>
        <v/>
      </c>
      <c r="AL134" t="str">
        <f>IF(NASA[[#This Row],[ID]]="","",IF(N134&gt;K134,1,0))</f>
        <v/>
      </c>
      <c r="AM134" t="str">
        <f>IF(NASA[[#This Row],[ID]]="","",IF(N134&gt;K134,0,1))</f>
        <v/>
      </c>
      <c r="AN134" t="str">
        <f>IF(NASA[[#This Row],[ID]]="","",IF(M134&gt;O134,1,0))</f>
        <v/>
      </c>
      <c r="AO134" t="str">
        <f>IF(NASA[[#This Row],[ID]]="","",IF(M134&gt;O134,0,1))</f>
        <v/>
      </c>
      <c r="AP134" t="str">
        <f>IF(NASA[[#This Row],[ID]]="","",IF(N134&gt;J134,1,0))</f>
        <v/>
      </c>
      <c r="AQ134" t="str">
        <f>IF(NASA[[#This Row],[ID]]="","",IF(N134&gt;J134,0,1))</f>
        <v/>
      </c>
      <c r="AR134" t="str">
        <f>IF(NASA[[#This Row],[ID]]="","",IF(L134&gt;O134,1,0))</f>
        <v/>
      </c>
      <c r="AS134" t="str">
        <f>IF(NASA[[#This Row],[ID]]="","",IF(L134&gt;O134,0,1))</f>
        <v/>
      </c>
      <c r="AT134" t="str">
        <f>IF(NASA[[#This Row],[ID]]="","",IF(K134&gt;M134,1,0))</f>
        <v/>
      </c>
      <c r="AU134" t="str">
        <f>IF(NASA[[#This Row],[ID]]="","",IF(K134&gt;M134,0,1))</f>
        <v/>
      </c>
      <c r="AV134" t="str">
        <f>IF(NASA[[#This Row],[ID]]="","",IF(J134&gt;M134,1,0))</f>
        <v/>
      </c>
      <c r="AW134" t="str">
        <f>IF(NASA[[#This Row],[ID]]="","",IF(J134&gt;M134,0,1))</f>
        <v/>
      </c>
      <c r="AX134" t="str">
        <f>IF(NASA[[#This Row],[ID]]="","",IF(L134&gt;N134,1,0))</f>
        <v/>
      </c>
      <c r="AY134" t="str">
        <f>IF(NASA[[#This Row],[ID]]="","",IF(L134&gt;N134,0,1))</f>
        <v/>
      </c>
      <c r="AZ134" t="str">
        <f>IF(NASA[[#This Row],[ID]]="","",IF(O134&gt;K134,1,0))</f>
        <v/>
      </c>
      <c r="BA134" t="str">
        <f>IF(NASA[[#This Row],[ID]]="","",IF(O134&gt;K134,0,1))</f>
        <v/>
      </c>
      <c r="BB134" t="str">
        <f>IF(NASA[[#This Row],[ID]]="","",IF(O134&gt;J134,1,0))</f>
        <v/>
      </c>
      <c r="BC134" t="str">
        <f>IF(NASA[[#This Row],[ID]]="","",IF(O134&gt;J134,0,1))</f>
        <v/>
      </c>
      <c r="BD134" t="str">
        <f>IF(NASA[[#This Row],[ID]]="","",IF(K134&gt;M134,1,0))</f>
        <v/>
      </c>
      <c r="BE134" t="str">
        <f>IF(NASA[[#This Row],[ID]]="","",IF(K134&gt;M134,0,1))</f>
        <v/>
      </c>
      <c r="BF134" t="str">
        <f>IF(NASA[[#This Row],[ID]]="","",IF(L134&gt;N134,1,0))</f>
        <v/>
      </c>
      <c r="BG134" t="str">
        <f>IF(NASA[[#This Row],[ID]]="","",IF(L134&gt;N134,0,1))</f>
        <v/>
      </c>
    </row>
    <row r="135" spans="1:59" x14ac:dyDescent="0.25">
      <c r="A135" s="31"/>
      <c r="B135" s="32"/>
      <c r="C135" s="32"/>
      <c r="D135" s="32"/>
      <c r="E135" s="32"/>
      <c r="F135" s="32"/>
      <c r="G135" s="34" t="str">
        <f>IF(NASA[[#This Row],['[Performance']]]="","",20-NASA[[#This Row],['[Performance']]]+1)</f>
        <v/>
      </c>
      <c r="H135" s="32"/>
      <c r="I135" s="35"/>
      <c r="J135" s="5" t="str">
        <f>IF(NASA[[#This Row],['[Mental Demand']]]="","",(NASA[[#This Row],['[Mental Demand']]])*5)</f>
        <v/>
      </c>
      <c r="K135" s="1" t="str">
        <f>IF(NASA[[#This Row],['[Physical Demand']]]="","",(NASA[[#This Row],['[Physical Demand']]])*5)</f>
        <v/>
      </c>
      <c r="L135" s="1" t="str">
        <f>IF(NASA[[#This Row],['[Temporal Demand']]]="","",(NASA[[#This Row],['[Temporal Demand']]])*5)</f>
        <v/>
      </c>
      <c r="M135" s="1" t="str">
        <f>IF(NASA[[#This Row],[Performance*]]="","",(NASA[[#This Row],[Performance*]])*5)</f>
        <v/>
      </c>
      <c r="N135" s="1" t="str">
        <f>IF(NASA[[#This Row],['[Effort']]]="","",(NASA[[#This Row],['[Effort']]])*5)</f>
        <v/>
      </c>
      <c r="O135" s="1" t="str">
        <f>IF(NASA[[#This Row],['[Frustration']]]="","",(NASA[[#This Row],['[Frustration']]])*5)</f>
        <v/>
      </c>
      <c r="P135" s="5" t="str">
        <f>IF(NASA[[#This Row],[ID]]="","",SUM(AD135,AJ135,AQ135,AV135,BC135))</f>
        <v/>
      </c>
      <c r="Q135" s="1" t="str">
        <f>IF(NASA[[#This Row],[ID]]="","",SUM(AE135,AM135,AT135,BA135,BD135))</f>
        <v/>
      </c>
      <c r="R135" s="1" t="str">
        <f>IF(NASA[[#This Row],[ID]]="","",SUM(AF135,AK135,AR135,AX135,BF135))</f>
        <v/>
      </c>
      <c r="S135" s="1" t="str">
        <f>IF(NASA[[#This Row],[ID]]="","",SUM(AG135,AN135,AU135,AW135,BE135))</f>
        <v/>
      </c>
      <c r="T135" s="1" t="str">
        <f>IF(NASA[[#This Row],[ID]]="","",SUM(AH135,AL135,AP135,AY135,BG135))</f>
        <v/>
      </c>
      <c r="U135" s="1" t="str">
        <f>IF(NASA[[#This Row],[ID]]="","",SUM(AI135,AO135,AS135,AZ135,BB135))</f>
        <v/>
      </c>
      <c r="V135" s="5" t="str">
        <f>IF(NASA[[#This Row],[ID]]="","",SUM(P135:U135))</f>
        <v/>
      </c>
      <c r="AB135" t="str">
        <f>IF(A135="","",NASA[[#This Row],[ID]])</f>
        <v/>
      </c>
      <c r="AC135" t="str">
        <f>IF(B135="","",NASA[[#This Row],[Feature ID]])</f>
        <v/>
      </c>
      <c r="AD135" t="str">
        <f>IF(NASA[[#This Row],[ID]]="","",IF(J135&gt;K135,1,0))</f>
        <v/>
      </c>
      <c r="AE135" t="str">
        <f>IF(NASA[[#This Row],[ID]]="","",IF(J135&gt;K135,0,1))</f>
        <v/>
      </c>
      <c r="AF135" t="str">
        <f>IF(NASA[[#This Row],[ID]]="","",IF(L135&gt;M135,1,0))</f>
        <v/>
      </c>
      <c r="AG135" t="str">
        <f>IF(NASA[[#This Row],[ID]]="","",IF(L135&gt;M135,0,1))</f>
        <v/>
      </c>
      <c r="AH135" t="str">
        <f>IF(NASA[[#This Row],[ID]]="","",IF(N135&gt;O135,1,0))</f>
        <v/>
      </c>
      <c r="AI135" t="str">
        <f>IF(NASA[[#This Row],[ID]]="","",IF(N135&gt;O135,0,1))</f>
        <v/>
      </c>
      <c r="AJ135" t="str">
        <f>IF(NASA[[#This Row],[ID]]="","",IF(J135&gt;L135,1,0))</f>
        <v/>
      </c>
      <c r="AK135" t="str">
        <f>IF(NASA[[#This Row],[ID]]="","",IF(J135&gt;L135,0,1))</f>
        <v/>
      </c>
      <c r="AL135" t="str">
        <f>IF(NASA[[#This Row],[ID]]="","",IF(N135&gt;K135,1,0))</f>
        <v/>
      </c>
      <c r="AM135" t="str">
        <f>IF(NASA[[#This Row],[ID]]="","",IF(N135&gt;K135,0,1))</f>
        <v/>
      </c>
      <c r="AN135" t="str">
        <f>IF(NASA[[#This Row],[ID]]="","",IF(M135&gt;O135,1,0))</f>
        <v/>
      </c>
      <c r="AO135" t="str">
        <f>IF(NASA[[#This Row],[ID]]="","",IF(M135&gt;O135,0,1))</f>
        <v/>
      </c>
      <c r="AP135" t="str">
        <f>IF(NASA[[#This Row],[ID]]="","",IF(N135&gt;J135,1,0))</f>
        <v/>
      </c>
      <c r="AQ135" t="str">
        <f>IF(NASA[[#This Row],[ID]]="","",IF(N135&gt;J135,0,1))</f>
        <v/>
      </c>
      <c r="AR135" t="str">
        <f>IF(NASA[[#This Row],[ID]]="","",IF(L135&gt;O135,1,0))</f>
        <v/>
      </c>
      <c r="AS135" t="str">
        <f>IF(NASA[[#This Row],[ID]]="","",IF(L135&gt;O135,0,1))</f>
        <v/>
      </c>
      <c r="AT135" t="str">
        <f>IF(NASA[[#This Row],[ID]]="","",IF(K135&gt;M135,1,0))</f>
        <v/>
      </c>
      <c r="AU135" t="str">
        <f>IF(NASA[[#This Row],[ID]]="","",IF(K135&gt;M135,0,1))</f>
        <v/>
      </c>
      <c r="AV135" t="str">
        <f>IF(NASA[[#This Row],[ID]]="","",IF(J135&gt;M135,1,0))</f>
        <v/>
      </c>
      <c r="AW135" t="str">
        <f>IF(NASA[[#This Row],[ID]]="","",IF(J135&gt;M135,0,1))</f>
        <v/>
      </c>
      <c r="AX135" t="str">
        <f>IF(NASA[[#This Row],[ID]]="","",IF(L135&gt;N135,1,0))</f>
        <v/>
      </c>
      <c r="AY135" t="str">
        <f>IF(NASA[[#This Row],[ID]]="","",IF(L135&gt;N135,0,1))</f>
        <v/>
      </c>
      <c r="AZ135" t="str">
        <f>IF(NASA[[#This Row],[ID]]="","",IF(O135&gt;K135,1,0))</f>
        <v/>
      </c>
      <c r="BA135" t="str">
        <f>IF(NASA[[#This Row],[ID]]="","",IF(O135&gt;K135,0,1))</f>
        <v/>
      </c>
      <c r="BB135" t="str">
        <f>IF(NASA[[#This Row],[ID]]="","",IF(O135&gt;J135,1,0))</f>
        <v/>
      </c>
      <c r="BC135" t="str">
        <f>IF(NASA[[#This Row],[ID]]="","",IF(O135&gt;J135,0,1))</f>
        <v/>
      </c>
      <c r="BD135" t="str">
        <f>IF(NASA[[#This Row],[ID]]="","",IF(K135&gt;M135,1,0))</f>
        <v/>
      </c>
      <c r="BE135" t="str">
        <f>IF(NASA[[#This Row],[ID]]="","",IF(K135&gt;M135,0,1))</f>
        <v/>
      </c>
      <c r="BF135" t="str">
        <f>IF(NASA[[#This Row],[ID]]="","",IF(L135&gt;N135,1,0))</f>
        <v/>
      </c>
      <c r="BG135" t="str">
        <f>IF(NASA[[#This Row],[ID]]="","",IF(L135&gt;N135,0,1))</f>
        <v/>
      </c>
    </row>
    <row r="136" spans="1:59" x14ac:dyDescent="0.25">
      <c r="A136" s="31"/>
      <c r="B136" s="32"/>
      <c r="C136" s="32"/>
      <c r="D136" s="32"/>
      <c r="E136" s="32"/>
      <c r="F136" s="32"/>
      <c r="G136" s="34" t="str">
        <f>IF(NASA[[#This Row],['[Performance']]]="","",20-NASA[[#This Row],['[Performance']]]+1)</f>
        <v/>
      </c>
      <c r="H136" s="32"/>
      <c r="I136" s="35"/>
      <c r="J136" s="5" t="str">
        <f>IF(NASA[[#This Row],['[Mental Demand']]]="","",(NASA[[#This Row],['[Mental Demand']]])*5)</f>
        <v/>
      </c>
      <c r="K136" s="1" t="str">
        <f>IF(NASA[[#This Row],['[Physical Demand']]]="","",(NASA[[#This Row],['[Physical Demand']]])*5)</f>
        <v/>
      </c>
      <c r="L136" s="1" t="str">
        <f>IF(NASA[[#This Row],['[Temporal Demand']]]="","",(NASA[[#This Row],['[Temporal Demand']]])*5)</f>
        <v/>
      </c>
      <c r="M136" s="1" t="str">
        <f>IF(NASA[[#This Row],[Performance*]]="","",(NASA[[#This Row],[Performance*]])*5)</f>
        <v/>
      </c>
      <c r="N136" s="1" t="str">
        <f>IF(NASA[[#This Row],['[Effort']]]="","",(NASA[[#This Row],['[Effort']]])*5)</f>
        <v/>
      </c>
      <c r="O136" s="1" t="str">
        <f>IF(NASA[[#This Row],['[Frustration']]]="","",(NASA[[#This Row],['[Frustration']]])*5)</f>
        <v/>
      </c>
      <c r="P136" s="5" t="str">
        <f>IF(NASA[[#This Row],[ID]]="","",SUM(AD136,AJ136,AQ136,AV136,BC136))</f>
        <v/>
      </c>
      <c r="Q136" s="1" t="str">
        <f>IF(NASA[[#This Row],[ID]]="","",SUM(AE136,AM136,AT136,BA136,BD136))</f>
        <v/>
      </c>
      <c r="R136" s="1" t="str">
        <f>IF(NASA[[#This Row],[ID]]="","",SUM(AF136,AK136,AR136,AX136,BF136))</f>
        <v/>
      </c>
      <c r="S136" s="1" t="str">
        <f>IF(NASA[[#This Row],[ID]]="","",SUM(AG136,AN136,AU136,AW136,BE136))</f>
        <v/>
      </c>
      <c r="T136" s="1" t="str">
        <f>IF(NASA[[#This Row],[ID]]="","",SUM(AH136,AL136,AP136,AY136,BG136))</f>
        <v/>
      </c>
      <c r="U136" s="1" t="str">
        <f>IF(NASA[[#This Row],[ID]]="","",SUM(AI136,AO136,AS136,AZ136,BB136))</f>
        <v/>
      </c>
      <c r="V136" s="5" t="str">
        <f>IF(NASA[[#This Row],[ID]]="","",SUM(P136:U136))</f>
        <v/>
      </c>
      <c r="AB136" t="str">
        <f>IF(A136="","",NASA[[#This Row],[ID]])</f>
        <v/>
      </c>
      <c r="AC136" t="str">
        <f>IF(B136="","",NASA[[#This Row],[Feature ID]])</f>
        <v/>
      </c>
      <c r="AD136" t="str">
        <f>IF(NASA[[#This Row],[ID]]="","",IF(J136&gt;K136,1,0))</f>
        <v/>
      </c>
      <c r="AE136" t="str">
        <f>IF(NASA[[#This Row],[ID]]="","",IF(J136&gt;K136,0,1))</f>
        <v/>
      </c>
      <c r="AF136" t="str">
        <f>IF(NASA[[#This Row],[ID]]="","",IF(L136&gt;M136,1,0))</f>
        <v/>
      </c>
      <c r="AG136" t="str">
        <f>IF(NASA[[#This Row],[ID]]="","",IF(L136&gt;M136,0,1))</f>
        <v/>
      </c>
      <c r="AH136" t="str">
        <f>IF(NASA[[#This Row],[ID]]="","",IF(N136&gt;O136,1,0))</f>
        <v/>
      </c>
      <c r="AI136" t="str">
        <f>IF(NASA[[#This Row],[ID]]="","",IF(N136&gt;O136,0,1))</f>
        <v/>
      </c>
      <c r="AJ136" t="str">
        <f>IF(NASA[[#This Row],[ID]]="","",IF(J136&gt;L136,1,0))</f>
        <v/>
      </c>
      <c r="AK136" t="str">
        <f>IF(NASA[[#This Row],[ID]]="","",IF(J136&gt;L136,0,1))</f>
        <v/>
      </c>
      <c r="AL136" t="str">
        <f>IF(NASA[[#This Row],[ID]]="","",IF(N136&gt;K136,1,0))</f>
        <v/>
      </c>
      <c r="AM136" t="str">
        <f>IF(NASA[[#This Row],[ID]]="","",IF(N136&gt;K136,0,1))</f>
        <v/>
      </c>
      <c r="AN136" t="str">
        <f>IF(NASA[[#This Row],[ID]]="","",IF(M136&gt;O136,1,0))</f>
        <v/>
      </c>
      <c r="AO136" t="str">
        <f>IF(NASA[[#This Row],[ID]]="","",IF(M136&gt;O136,0,1))</f>
        <v/>
      </c>
      <c r="AP136" t="str">
        <f>IF(NASA[[#This Row],[ID]]="","",IF(N136&gt;J136,1,0))</f>
        <v/>
      </c>
      <c r="AQ136" t="str">
        <f>IF(NASA[[#This Row],[ID]]="","",IF(N136&gt;J136,0,1))</f>
        <v/>
      </c>
      <c r="AR136" t="str">
        <f>IF(NASA[[#This Row],[ID]]="","",IF(L136&gt;O136,1,0))</f>
        <v/>
      </c>
      <c r="AS136" t="str">
        <f>IF(NASA[[#This Row],[ID]]="","",IF(L136&gt;O136,0,1))</f>
        <v/>
      </c>
      <c r="AT136" t="str">
        <f>IF(NASA[[#This Row],[ID]]="","",IF(K136&gt;M136,1,0))</f>
        <v/>
      </c>
      <c r="AU136" t="str">
        <f>IF(NASA[[#This Row],[ID]]="","",IF(K136&gt;M136,0,1))</f>
        <v/>
      </c>
      <c r="AV136" t="str">
        <f>IF(NASA[[#This Row],[ID]]="","",IF(J136&gt;M136,1,0))</f>
        <v/>
      </c>
      <c r="AW136" t="str">
        <f>IF(NASA[[#This Row],[ID]]="","",IF(J136&gt;M136,0,1))</f>
        <v/>
      </c>
      <c r="AX136" t="str">
        <f>IF(NASA[[#This Row],[ID]]="","",IF(L136&gt;N136,1,0))</f>
        <v/>
      </c>
      <c r="AY136" t="str">
        <f>IF(NASA[[#This Row],[ID]]="","",IF(L136&gt;N136,0,1))</f>
        <v/>
      </c>
      <c r="AZ136" t="str">
        <f>IF(NASA[[#This Row],[ID]]="","",IF(O136&gt;K136,1,0))</f>
        <v/>
      </c>
      <c r="BA136" t="str">
        <f>IF(NASA[[#This Row],[ID]]="","",IF(O136&gt;K136,0,1))</f>
        <v/>
      </c>
      <c r="BB136" t="str">
        <f>IF(NASA[[#This Row],[ID]]="","",IF(O136&gt;J136,1,0))</f>
        <v/>
      </c>
      <c r="BC136" t="str">
        <f>IF(NASA[[#This Row],[ID]]="","",IF(O136&gt;J136,0,1))</f>
        <v/>
      </c>
      <c r="BD136" t="str">
        <f>IF(NASA[[#This Row],[ID]]="","",IF(K136&gt;M136,1,0))</f>
        <v/>
      </c>
      <c r="BE136" t="str">
        <f>IF(NASA[[#This Row],[ID]]="","",IF(K136&gt;M136,0,1))</f>
        <v/>
      </c>
      <c r="BF136" t="str">
        <f>IF(NASA[[#This Row],[ID]]="","",IF(L136&gt;N136,1,0))</f>
        <v/>
      </c>
      <c r="BG136" t="str">
        <f>IF(NASA[[#This Row],[ID]]="","",IF(L136&gt;N136,0,1))</f>
        <v/>
      </c>
    </row>
    <row r="137" spans="1:59" x14ac:dyDescent="0.25">
      <c r="A137" s="31"/>
      <c r="B137" s="32"/>
      <c r="C137" s="32"/>
      <c r="D137" s="32"/>
      <c r="E137" s="32"/>
      <c r="F137" s="32"/>
      <c r="G137" s="34" t="str">
        <f>IF(NASA[[#This Row],['[Performance']]]="","",20-NASA[[#This Row],['[Performance']]]+1)</f>
        <v/>
      </c>
      <c r="H137" s="32"/>
      <c r="I137" s="35"/>
      <c r="J137" s="5" t="str">
        <f>IF(NASA[[#This Row],['[Mental Demand']]]="","",(NASA[[#This Row],['[Mental Demand']]])*5)</f>
        <v/>
      </c>
      <c r="K137" s="1" t="str">
        <f>IF(NASA[[#This Row],['[Physical Demand']]]="","",(NASA[[#This Row],['[Physical Demand']]])*5)</f>
        <v/>
      </c>
      <c r="L137" s="1" t="str">
        <f>IF(NASA[[#This Row],['[Temporal Demand']]]="","",(NASA[[#This Row],['[Temporal Demand']]])*5)</f>
        <v/>
      </c>
      <c r="M137" s="1" t="str">
        <f>IF(NASA[[#This Row],[Performance*]]="","",(NASA[[#This Row],[Performance*]])*5)</f>
        <v/>
      </c>
      <c r="N137" s="1" t="str">
        <f>IF(NASA[[#This Row],['[Effort']]]="","",(NASA[[#This Row],['[Effort']]])*5)</f>
        <v/>
      </c>
      <c r="O137" s="1" t="str">
        <f>IF(NASA[[#This Row],['[Frustration']]]="","",(NASA[[#This Row],['[Frustration']]])*5)</f>
        <v/>
      </c>
      <c r="P137" s="5" t="str">
        <f>IF(NASA[[#This Row],[ID]]="","",SUM(AD137,AJ137,AQ137,AV137,BC137))</f>
        <v/>
      </c>
      <c r="Q137" s="1" t="str">
        <f>IF(NASA[[#This Row],[ID]]="","",SUM(AE137,AM137,AT137,BA137,BD137))</f>
        <v/>
      </c>
      <c r="R137" s="1" t="str">
        <f>IF(NASA[[#This Row],[ID]]="","",SUM(AF137,AK137,AR137,AX137,BF137))</f>
        <v/>
      </c>
      <c r="S137" s="1" t="str">
        <f>IF(NASA[[#This Row],[ID]]="","",SUM(AG137,AN137,AU137,AW137,BE137))</f>
        <v/>
      </c>
      <c r="T137" s="1" t="str">
        <f>IF(NASA[[#This Row],[ID]]="","",SUM(AH137,AL137,AP137,AY137,BG137))</f>
        <v/>
      </c>
      <c r="U137" s="1" t="str">
        <f>IF(NASA[[#This Row],[ID]]="","",SUM(AI137,AO137,AS137,AZ137,BB137))</f>
        <v/>
      </c>
      <c r="V137" s="5" t="str">
        <f>IF(NASA[[#This Row],[ID]]="","",SUM(P137:U137))</f>
        <v/>
      </c>
      <c r="AB137" t="str">
        <f>IF(A137="","",NASA[[#This Row],[ID]])</f>
        <v/>
      </c>
      <c r="AC137" t="str">
        <f>IF(B137="","",NASA[[#This Row],[Feature ID]])</f>
        <v/>
      </c>
      <c r="AD137" t="str">
        <f>IF(NASA[[#This Row],[ID]]="","",IF(J137&gt;K137,1,0))</f>
        <v/>
      </c>
      <c r="AE137" t="str">
        <f>IF(NASA[[#This Row],[ID]]="","",IF(J137&gt;K137,0,1))</f>
        <v/>
      </c>
      <c r="AF137" t="str">
        <f>IF(NASA[[#This Row],[ID]]="","",IF(L137&gt;M137,1,0))</f>
        <v/>
      </c>
      <c r="AG137" t="str">
        <f>IF(NASA[[#This Row],[ID]]="","",IF(L137&gt;M137,0,1))</f>
        <v/>
      </c>
      <c r="AH137" t="str">
        <f>IF(NASA[[#This Row],[ID]]="","",IF(N137&gt;O137,1,0))</f>
        <v/>
      </c>
      <c r="AI137" t="str">
        <f>IF(NASA[[#This Row],[ID]]="","",IF(N137&gt;O137,0,1))</f>
        <v/>
      </c>
      <c r="AJ137" t="str">
        <f>IF(NASA[[#This Row],[ID]]="","",IF(J137&gt;L137,1,0))</f>
        <v/>
      </c>
      <c r="AK137" t="str">
        <f>IF(NASA[[#This Row],[ID]]="","",IF(J137&gt;L137,0,1))</f>
        <v/>
      </c>
      <c r="AL137" t="str">
        <f>IF(NASA[[#This Row],[ID]]="","",IF(N137&gt;K137,1,0))</f>
        <v/>
      </c>
      <c r="AM137" t="str">
        <f>IF(NASA[[#This Row],[ID]]="","",IF(N137&gt;K137,0,1))</f>
        <v/>
      </c>
      <c r="AN137" t="str">
        <f>IF(NASA[[#This Row],[ID]]="","",IF(M137&gt;O137,1,0))</f>
        <v/>
      </c>
      <c r="AO137" t="str">
        <f>IF(NASA[[#This Row],[ID]]="","",IF(M137&gt;O137,0,1))</f>
        <v/>
      </c>
      <c r="AP137" t="str">
        <f>IF(NASA[[#This Row],[ID]]="","",IF(N137&gt;J137,1,0))</f>
        <v/>
      </c>
      <c r="AQ137" t="str">
        <f>IF(NASA[[#This Row],[ID]]="","",IF(N137&gt;J137,0,1))</f>
        <v/>
      </c>
      <c r="AR137" t="str">
        <f>IF(NASA[[#This Row],[ID]]="","",IF(L137&gt;O137,1,0))</f>
        <v/>
      </c>
      <c r="AS137" t="str">
        <f>IF(NASA[[#This Row],[ID]]="","",IF(L137&gt;O137,0,1))</f>
        <v/>
      </c>
      <c r="AT137" t="str">
        <f>IF(NASA[[#This Row],[ID]]="","",IF(K137&gt;M137,1,0))</f>
        <v/>
      </c>
      <c r="AU137" t="str">
        <f>IF(NASA[[#This Row],[ID]]="","",IF(K137&gt;M137,0,1))</f>
        <v/>
      </c>
      <c r="AV137" t="str">
        <f>IF(NASA[[#This Row],[ID]]="","",IF(J137&gt;M137,1,0))</f>
        <v/>
      </c>
      <c r="AW137" t="str">
        <f>IF(NASA[[#This Row],[ID]]="","",IF(J137&gt;M137,0,1))</f>
        <v/>
      </c>
      <c r="AX137" t="str">
        <f>IF(NASA[[#This Row],[ID]]="","",IF(L137&gt;N137,1,0))</f>
        <v/>
      </c>
      <c r="AY137" t="str">
        <f>IF(NASA[[#This Row],[ID]]="","",IF(L137&gt;N137,0,1))</f>
        <v/>
      </c>
      <c r="AZ137" t="str">
        <f>IF(NASA[[#This Row],[ID]]="","",IF(O137&gt;K137,1,0))</f>
        <v/>
      </c>
      <c r="BA137" t="str">
        <f>IF(NASA[[#This Row],[ID]]="","",IF(O137&gt;K137,0,1))</f>
        <v/>
      </c>
      <c r="BB137" t="str">
        <f>IF(NASA[[#This Row],[ID]]="","",IF(O137&gt;J137,1,0))</f>
        <v/>
      </c>
      <c r="BC137" t="str">
        <f>IF(NASA[[#This Row],[ID]]="","",IF(O137&gt;J137,0,1))</f>
        <v/>
      </c>
      <c r="BD137" t="str">
        <f>IF(NASA[[#This Row],[ID]]="","",IF(K137&gt;M137,1,0))</f>
        <v/>
      </c>
      <c r="BE137" t="str">
        <f>IF(NASA[[#This Row],[ID]]="","",IF(K137&gt;M137,0,1))</f>
        <v/>
      </c>
      <c r="BF137" t="str">
        <f>IF(NASA[[#This Row],[ID]]="","",IF(L137&gt;N137,1,0))</f>
        <v/>
      </c>
      <c r="BG137" t="str">
        <f>IF(NASA[[#This Row],[ID]]="","",IF(L137&gt;N137,0,1))</f>
        <v/>
      </c>
    </row>
    <row r="138" spans="1:59" x14ac:dyDescent="0.25">
      <c r="A138" s="31"/>
      <c r="B138" s="32"/>
      <c r="C138" s="32"/>
      <c r="D138" s="32"/>
      <c r="E138" s="32"/>
      <c r="F138" s="32"/>
      <c r="G138" s="34" t="str">
        <f>IF(NASA[[#This Row],['[Performance']]]="","",20-NASA[[#This Row],['[Performance']]]+1)</f>
        <v/>
      </c>
      <c r="H138" s="32"/>
      <c r="I138" s="35"/>
      <c r="J138" s="5" t="str">
        <f>IF(NASA[[#This Row],['[Mental Demand']]]="","",(NASA[[#This Row],['[Mental Demand']]])*5)</f>
        <v/>
      </c>
      <c r="K138" s="1" t="str">
        <f>IF(NASA[[#This Row],['[Physical Demand']]]="","",(NASA[[#This Row],['[Physical Demand']]])*5)</f>
        <v/>
      </c>
      <c r="L138" s="1" t="str">
        <f>IF(NASA[[#This Row],['[Temporal Demand']]]="","",(NASA[[#This Row],['[Temporal Demand']]])*5)</f>
        <v/>
      </c>
      <c r="M138" s="1" t="str">
        <f>IF(NASA[[#This Row],[Performance*]]="","",(NASA[[#This Row],[Performance*]])*5)</f>
        <v/>
      </c>
      <c r="N138" s="1" t="str">
        <f>IF(NASA[[#This Row],['[Effort']]]="","",(NASA[[#This Row],['[Effort']]])*5)</f>
        <v/>
      </c>
      <c r="O138" s="1" t="str">
        <f>IF(NASA[[#This Row],['[Frustration']]]="","",(NASA[[#This Row],['[Frustration']]])*5)</f>
        <v/>
      </c>
      <c r="P138" s="5" t="str">
        <f>IF(NASA[[#This Row],[ID]]="","",SUM(AD138,AJ138,AQ138,AV138,BC138))</f>
        <v/>
      </c>
      <c r="Q138" s="1" t="str">
        <f>IF(NASA[[#This Row],[ID]]="","",SUM(AE138,AM138,AT138,BA138,BD138))</f>
        <v/>
      </c>
      <c r="R138" s="1" t="str">
        <f>IF(NASA[[#This Row],[ID]]="","",SUM(AF138,AK138,AR138,AX138,BF138))</f>
        <v/>
      </c>
      <c r="S138" s="1" t="str">
        <f>IF(NASA[[#This Row],[ID]]="","",SUM(AG138,AN138,AU138,AW138,BE138))</f>
        <v/>
      </c>
      <c r="T138" s="1" t="str">
        <f>IF(NASA[[#This Row],[ID]]="","",SUM(AH138,AL138,AP138,AY138,BG138))</f>
        <v/>
      </c>
      <c r="U138" s="1" t="str">
        <f>IF(NASA[[#This Row],[ID]]="","",SUM(AI138,AO138,AS138,AZ138,BB138))</f>
        <v/>
      </c>
      <c r="V138" s="5" t="str">
        <f>IF(NASA[[#This Row],[ID]]="","",SUM(P138:U138))</f>
        <v/>
      </c>
      <c r="AB138" t="str">
        <f>IF(A138="","",NASA[[#This Row],[ID]])</f>
        <v/>
      </c>
      <c r="AC138" t="str">
        <f>IF(B138="","",NASA[[#This Row],[Feature ID]])</f>
        <v/>
      </c>
      <c r="AD138" t="str">
        <f>IF(NASA[[#This Row],[ID]]="","",IF(J138&gt;K138,1,0))</f>
        <v/>
      </c>
      <c r="AE138" t="str">
        <f>IF(NASA[[#This Row],[ID]]="","",IF(J138&gt;K138,0,1))</f>
        <v/>
      </c>
      <c r="AF138" t="str">
        <f>IF(NASA[[#This Row],[ID]]="","",IF(L138&gt;M138,1,0))</f>
        <v/>
      </c>
      <c r="AG138" t="str">
        <f>IF(NASA[[#This Row],[ID]]="","",IF(L138&gt;M138,0,1))</f>
        <v/>
      </c>
      <c r="AH138" t="str">
        <f>IF(NASA[[#This Row],[ID]]="","",IF(N138&gt;O138,1,0))</f>
        <v/>
      </c>
      <c r="AI138" t="str">
        <f>IF(NASA[[#This Row],[ID]]="","",IF(N138&gt;O138,0,1))</f>
        <v/>
      </c>
      <c r="AJ138" t="str">
        <f>IF(NASA[[#This Row],[ID]]="","",IF(J138&gt;L138,1,0))</f>
        <v/>
      </c>
      <c r="AK138" t="str">
        <f>IF(NASA[[#This Row],[ID]]="","",IF(J138&gt;L138,0,1))</f>
        <v/>
      </c>
      <c r="AL138" t="str">
        <f>IF(NASA[[#This Row],[ID]]="","",IF(N138&gt;K138,1,0))</f>
        <v/>
      </c>
      <c r="AM138" t="str">
        <f>IF(NASA[[#This Row],[ID]]="","",IF(N138&gt;K138,0,1))</f>
        <v/>
      </c>
      <c r="AN138" t="str">
        <f>IF(NASA[[#This Row],[ID]]="","",IF(M138&gt;O138,1,0))</f>
        <v/>
      </c>
      <c r="AO138" t="str">
        <f>IF(NASA[[#This Row],[ID]]="","",IF(M138&gt;O138,0,1))</f>
        <v/>
      </c>
      <c r="AP138" t="str">
        <f>IF(NASA[[#This Row],[ID]]="","",IF(N138&gt;J138,1,0))</f>
        <v/>
      </c>
      <c r="AQ138" t="str">
        <f>IF(NASA[[#This Row],[ID]]="","",IF(N138&gt;J138,0,1))</f>
        <v/>
      </c>
      <c r="AR138" t="str">
        <f>IF(NASA[[#This Row],[ID]]="","",IF(L138&gt;O138,1,0))</f>
        <v/>
      </c>
      <c r="AS138" t="str">
        <f>IF(NASA[[#This Row],[ID]]="","",IF(L138&gt;O138,0,1))</f>
        <v/>
      </c>
      <c r="AT138" t="str">
        <f>IF(NASA[[#This Row],[ID]]="","",IF(K138&gt;M138,1,0))</f>
        <v/>
      </c>
      <c r="AU138" t="str">
        <f>IF(NASA[[#This Row],[ID]]="","",IF(K138&gt;M138,0,1))</f>
        <v/>
      </c>
      <c r="AV138" t="str">
        <f>IF(NASA[[#This Row],[ID]]="","",IF(J138&gt;M138,1,0))</f>
        <v/>
      </c>
      <c r="AW138" t="str">
        <f>IF(NASA[[#This Row],[ID]]="","",IF(J138&gt;M138,0,1))</f>
        <v/>
      </c>
      <c r="AX138" t="str">
        <f>IF(NASA[[#This Row],[ID]]="","",IF(L138&gt;N138,1,0))</f>
        <v/>
      </c>
      <c r="AY138" t="str">
        <f>IF(NASA[[#This Row],[ID]]="","",IF(L138&gt;N138,0,1))</f>
        <v/>
      </c>
      <c r="AZ138" t="str">
        <f>IF(NASA[[#This Row],[ID]]="","",IF(O138&gt;K138,1,0))</f>
        <v/>
      </c>
      <c r="BA138" t="str">
        <f>IF(NASA[[#This Row],[ID]]="","",IF(O138&gt;K138,0,1))</f>
        <v/>
      </c>
      <c r="BB138" t="str">
        <f>IF(NASA[[#This Row],[ID]]="","",IF(O138&gt;J138,1,0))</f>
        <v/>
      </c>
      <c r="BC138" t="str">
        <f>IF(NASA[[#This Row],[ID]]="","",IF(O138&gt;J138,0,1))</f>
        <v/>
      </c>
      <c r="BD138" t="str">
        <f>IF(NASA[[#This Row],[ID]]="","",IF(K138&gt;M138,1,0))</f>
        <v/>
      </c>
      <c r="BE138" t="str">
        <f>IF(NASA[[#This Row],[ID]]="","",IF(K138&gt;M138,0,1))</f>
        <v/>
      </c>
      <c r="BF138" t="str">
        <f>IF(NASA[[#This Row],[ID]]="","",IF(L138&gt;N138,1,0))</f>
        <v/>
      </c>
      <c r="BG138" t="str">
        <f>IF(NASA[[#This Row],[ID]]="","",IF(L138&gt;N138,0,1))</f>
        <v/>
      </c>
    </row>
    <row r="139" spans="1:59" x14ac:dyDescent="0.25">
      <c r="A139" s="31"/>
      <c r="B139" s="32"/>
      <c r="C139" s="32"/>
      <c r="D139" s="32"/>
      <c r="E139" s="32"/>
      <c r="F139" s="32"/>
      <c r="G139" s="34" t="str">
        <f>IF(NASA[[#This Row],['[Performance']]]="","",20-NASA[[#This Row],['[Performance']]]+1)</f>
        <v/>
      </c>
      <c r="H139" s="32"/>
      <c r="I139" s="35"/>
      <c r="J139" s="5" t="str">
        <f>IF(NASA[[#This Row],['[Mental Demand']]]="","",(NASA[[#This Row],['[Mental Demand']]])*5)</f>
        <v/>
      </c>
      <c r="K139" s="1" t="str">
        <f>IF(NASA[[#This Row],['[Physical Demand']]]="","",(NASA[[#This Row],['[Physical Demand']]])*5)</f>
        <v/>
      </c>
      <c r="L139" s="1" t="str">
        <f>IF(NASA[[#This Row],['[Temporal Demand']]]="","",(NASA[[#This Row],['[Temporal Demand']]])*5)</f>
        <v/>
      </c>
      <c r="M139" s="1" t="str">
        <f>IF(NASA[[#This Row],[Performance*]]="","",(NASA[[#This Row],[Performance*]])*5)</f>
        <v/>
      </c>
      <c r="N139" s="1" t="str">
        <f>IF(NASA[[#This Row],['[Effort']]]="","",(NASA[[#This Row],['[Effort']]])*5)</f>
        <v/>
      </c>
      <c r="O139" s="1" t="str">
        <f>IF(NASA[[#This Row],['[Frustration']]]="","",(NASA[[#This Row],['[Frustration']]])*5)</f>
        <v/>
      </c>
      <c r="P139" s="5" t="str">
        <f>IF(NASA[[#This Row],[ID]]="","",SUM(AD139,AJ139,AQ139,AV139,BC139))</f>
        <v/>
      </c>
      <c r="Q139" s="1" t="str">
        <f>IF(NASA[[#This Row],[ID]]="","",SUM(AE139,AM139,AT139,BA139,BD139))</f>
        <v/>
      </c>
      <c r="R139" s="1" t="str">
        <f>IF(NASA[[#This Row],[ID]]="","",SUM(AF139,AK139,AR139,AX139,BF139))</f>
        <v/>
      </c>
      <c r="S139" s="1" t="str">
        <f>IF(NASA[[#This Row],[ID]]="","",SUM(AG139,AN139,AU139,AW139,BE139))</f>
        <v/>
      </c>
      <c r="T139" s="1" t="str">
        <f>IF(NASA[[#This Row],[ID]]="","",SUM(AH139,AL139,AP139,AY139,BG139))</f>
        <v/>
      </c>
      <c r="U139" s="1" t="str">
        <f>IF(NASA[[#This Row],[ID]]="","",SUM(AI139,AO139,AS139,AZ139,BB139))</f>
        <v/>
      </c>
      <c r="V139" s="5" t="str">
        <f>IF(NASA[[#This Row],[ID]]="","",SUM(P139:U139))</f>
        <v/>
      </c>
      <c r="AB139" t="str">
        <f>IF(A139="","",NASA[[#This Row],[ID]])</f>
        <v/>
      </c>
      <c r="AC139" t="str">
        <f>IF(B139="","",NASA[[#This Row],[Feature ID]])</f>
        <v/>
      </c>
      <c r="AD139" t="str">
        <f>IF(NASA[[#This Row],[ID]]="","",IF(J139&gt;K139,1,0))</f>
        <v/>
      </c>
      <c r="AE139" t="str">
        <f>IF(NASA[[#This Row],[ID]]="","",IF(J139&gt;K139,0,1))</f>
        <v/>
      </c>
      <c r="AF139" t="str">
        <f>IF(NASA[[#This Row],[ID]]="","",IF(L139&gt;M139,1,0))</f>
        <v/>
      </c>
      <c r="AG139" t="str">
        <f>IF(NASA[[#This Row],[ID]]="","",IF(L139&gt;M139,0,1))</f>
        <v/>
      </c>
      <c r="AH139" t="str">
        <f>IF(NASA[[#This Row],[ID]]="","",IF(N139&gt;O139,1,0))</f>
        <v/>
      </c>
      <c r="AI139" t="str">
        <f>IF(NASA[[#This Row],[ID]]="","",IF(N139&gt;O139,0,1))</f>
        <v/>
      </c>
      <c r="AJ139" t="str">
        <f>IF(NASA[[#This Row],[ID]]="","",IF(J139&gt;L139,1,0))</f>
        <v/>
      </c>
      <c r="AK139" t="str">
        <f>IF(NASA[[#This Row],[ID]]="","",IF(J139&gt;L139,0,1))</f>
        <v/>
      </c>
      <c r="AL139" t="str">
        <f>IF(NASA[[#This Row],[ID]]="","",IF(N139&gt;K139,1,0))</f>
        <v/>
      </c>
      <c r="AM139" t="str">
        <f>IF(NASA[[#This Row],[ID]]="","",IF(N139&gt;K139,0,1))</f>
        <v/>
      </c>
      <c r="AN139" t="str">
        <f>IF(NASA[[#This Row],[ID]]="","",IF(M139&gt;O139,1,0))</f>
        <v/>
      </c>
      <c r="AO139" t="str">
        <f>IF(NASA[[#This Row],[ID]]="","",IF(M139&gt;O139,0,1))</f>
        <v/>
      </c>
      <c r="AP139" t="str">
        <f>IF(NASA[[#This Row],[ID]]="","",IF(N139&gt;J139,1,0))</f>
        <v/>
      </c>
      <c r="AQ139" t="str">
        <f>IF(NASA[[#This Row],[ID]]="","",IF(N139&gt;J139,0,1))</f>
        <v/>
      </c>
      <c r="AR139" t="str">
        <f>IF(NASA[[#This Row],[ID]]="","",IF(L139&gt;O139,1,0))</f>
        <v/>
      </c>
      <c r="AS139" t="str">
        <f>IF(NASA[[#This Row],[ID]]="","",IF(L139&gt;O139,0,1))</f>
        <v/>
      </c>
      <c r="AT139" t="str">
        <f>IF(NASA[[#This Row],[ID]]="","",IF(K139&gt;M139,1,0))</f>
        <v/>
      </c>
      <c r="AU139" t="str">
        <f>IF(NASA[[#This Row],[ID]]="","",IF(K139&gt;M139,0,1))</f>
        <v/>
      </c>
      <c r="AV139" t="str">
        <f>IF(NASA[[#This Row],[ID]]="","",IF(J139&gt;M139,1,0))</f>
        <v/>
      </c>
      <c r="AW139" t="str">
        <f>IF(NASA[[#This Row],[ID]]="","",IF(J139&gt;M139,0,1))</f>
        <v/>
      </c>
      <c r="AX139" t="str">
        <f>IF(NASA[[#This Row],[ID]]="","",IF(L139&gt;N139,1,0))</f>
        <v/>
      </c>
      <c r="AY139" t="str">
        <f>IF(NASA[[#This Row],[ID]]="","",IF(L139&gt;N139,0,1))</f>
        <v/>
      </c>
      <c r="AZ139" t="str">
        <f>IF(NASA[[#This Row],[ID]]="","",IF(O139&gt;K139,1,0))</f>
        <v/>
      </c>
      <c r="BA139" t="str">
        <f>IF(NASA[[#This Row],[ID]]="","",IF(O139&gt;K139,0,1))</f>
        <v/>
      </c>
      <c r="BB139" t="str">
        <f>IF(NASA[[#This Row],[ID]]="","",IF(O139&gt;J139,1,0))</f>
        <v/>
      </c>
      <c r="BC139" t="str">
        <f>IF(NASA[[#This Row],[ID]]="","",IF(O139&gt;J139,0,1))</f>
        <v/>
      </c>
      <c r="BD139" t="str">
        <f>IF(NASA[[#This Row],[ID]]="","",IF(K139&gt;M139,1,0))</f>
        <v/>
      </c>
      <c r="BE139" t="str">
        <f>IF(NASA[[#This Row],[ID]]="","",IF(K139&gt;M139,0,1))</f>
        <v/>
      </c>
      <c r="BF139" t="str">
        <f>IF(NASA[[#This Row],[ID]]="","",IF(L139&gt;N139,1,0))</f>
        <v/>
      </c>
      <c r="BG139" t="str">
        <f>IF(NASA[[#This Row],[ID]]="","",IF(L139&gt;N139,0,1))</f>
        <v/>
      </c>
    </row>
    <row r="140" spans="1:59" x14ac:dyDescent="0.25">
      <c r="A140" s="31"/>
      <c r="B140" s="32"/>
      <c r="C140" s="32"/>
      <c r="D140" s="32"/>
      <c r="E140" s="32"/>
      <c r="F140" s="32"/>
      <c r="G140" s="34" t="str">
        <f>IF(NASA[[#This Row],['[Performance']]]="","",20-NASA[[#This Row],['[Performance']]]+1)</f>
        <v/>
      </c>
      <c r="H140" s="32"/>
      <c r="I140" s="35"/>
      <c r="J140" s="5" t="str">
        <f>IF(NASA[[#This Row],['[Mental Demand']]]="","",(NASA[[#This Row],['[Mental Demand']]])*5)</f>
        <v/>
      </c>
      <c r="K140" s="1" t="str">
        <f>IF(NASA[[#This Row],['[Physical Demand']]]="","",(NASA[[#This Row],['[Physical Demand']]])*5)</f>
        <v/>
      </c>
      <c r="L140" s="1" t="str">
        <f>IF(NASA[[#This Row],['[Temporal Demand']]]="","",(NASA[[#This Row],['[Temporal Demand']]])*5)</f>
        <v/>
      </c>
      <c r="M140" s="1" t="str">
        <f>IF(NASA[[#This Row],[Performance*]]="","",(NASA[[#This Row],[Performance*]])*5)</f>
        <v/>
      </c>
      <c r="N140" s="1" t="str">
        <f>IF(NASA[[#This Row],['[Effort']]]="","",(NASA[[#This Row],['[Effort']]])*5)</f>
        <v/>
      </c>
      <c r="O140" s="1" t="str">
        <f>IF(NASA[[#This Row],['[Frustration']]]="","",(NASA[[#This Row],['[Frustration']]])*5)</f>
        <v/>
      </c>
      <c r="P140" s="5" t="str">
        <f>IF(NASA[[#This Row],[ID]]="","",SUM(AD140,AJ140,AQ140,AV140,BC140))</f>
        <v/>
      </c>
      <c r="Q140" s="1" t="str">
        <f>IF(NASA[[#This Row],[ID]]="","",SUM(AE140,AM140,AT140,BA140,BD140))</f>
        <v/>
      </c>
      <c r="R140" s="1" t="str">
        <f>IF(NASA[[#This Row],[ID]]="","",SUM(AF140,AK140,AR140,AX140,BF140))</f>
        <v/>
      </c>
      <c r="S140" s="1" t="str">
        <f>IF(NASA[[#This Row],[ID]]="","",SUM(AG140,AN140,AU140,AW140,BE140))</f>
        <v/>
      </c>
      <c r="T140" s="1" t="str">
        <f>IF(NASA[[#This Row],[ID]]="","",SUM(AH140,AL140,AP140,AY140,BG140))</f>
        <v/>
      </c>
      <c r="U140" s="1" t="str">
        <f>IF(NASA[[#This Row],[ID]]="","",SUM(AI140,AO140,AS140,AZ140,BB140))</f>
        <v/>
      </c>
      <c r="V140" s="5" t="str">
        <f>IF(NASA[[#This Row],[ID]]="","",SUM(P140:U140))</f>
        <v/>
      </c>
      <c r="AB140" t="str">
        <f>IF(A140="","",NASA[[#This Row],[ID]])</f>
        <v/>
      </c>
      <c r="AC140" t="str">
        <f>IF(B140="","",NASA[[#This Row],[Feature ID]])</f>
        <v/>
      </c>
      <c r="AD140" t="str">
        <f>IF(NASA[[#This Row],[ID]]="","",IF(J140&gt;K140,1,0))</f>
        <v/>
      </c>
      <c r="AE140" t="str">
        <f>IF(NASA[[#This Row],[ID]]="","",IF(J140&gt;K140,0,1))</f>
        <v/>
      </c>
      <c r="AF140" t="str">
        <f>IF(NASA[[#This Row],[ID]]="","",IF(L140&gt;M140,1,0))</f>
        <v/>
      </c>
      <c r="AG140" t="str">
        <f>IF(NASA[[#This Row],[ID]]="","",IF(L140&gt;M140,0,1))</f>
        <v/>
      </c>
      <c r="AH140" t="str">
        <f>IF(NASA[[#This Row],[ID]]="","",IF(N140&gt;O140,1,0))</f>
        <v/>
      </c>
      <c r="AI140" t="str">
        <f>IF(NASA[[#This Row],[ID]]="","",IF(N140&gt;O140,0,1))</f>
        <v/>
      </c>
      <c r="AJ140" t="str">
        <f>IF(NASA[[#This Row],[ID]]="","",IF(J140&gt;L140,1,0))</f>
        <v/>
      </c>
      <c r="AK140" t="str">
        <f>IF(NASA[[#This Row],[ID]]="","",IF(J140&gt;L140,0,1))</f>
        <v/>
      </c>
      <c r="AL140" t="str">
        <f>IF(NASA[[#This Row],[ID]]="","",IF(N140&gt;K140,1,0))</f>
        <v/>
      </c>
      <c r="AM140" t="str">
        <f>IF(NASA[[#This Row],[ID]]="","",IF(N140&gt;K140,0,1))</f>
        <v/>
      </c>
      <c r="AN140" t="str">
        <f>IF(NASA[[#This Row],[ID]]="","",IF(M140&gt;O140,1,0))</f>
        <v/>
      </c>
      <c r="AO140" t="str">
        <f>IF(NASA[[#This Row],[ID]]="","",IF(M140&gt;O140,0,1))</f>
        <v/>
      </c>
      <c r="AP140" t="str">
        <f>IF(NASA[[#This Row],[ID]]="","",IF(N140&gt;J140,1,0))</f>
        <v/>
      </c>
      <c r="AQ140" t="str">
        <f>IF(NASA[[#This Row],[ID]]="","",IF(N140&gt;J140,0,1))</f>
        <v/>
      </c>
      <c r="AR140" t="str">
        <f>IF(NASA[[#This Row],[ID]]="","",IF(L140&gt;O140,1,0))</f>
        <v/>
      </c>
      <c r="AS140" t="str">
        <f>IF(NASA[[#This Row],[ID]]="","",IF(L140&gt;O140,0,1))</f>
        <v/>
      </c>
      <c r="AT140" t="str">
        <f>IF(NASA[[#This Row],[ID]]="","",IF(K140&gt;M140,1,0))</f>
        <v/>
      </c>
      <c r="AU140" t="str">
        <f>IF(NASA[[#This Row],[ID]]="","",IF(K140&gt;M140,0,1))</f>
        <v/>
      </c>
      <c r="AV140" t="str">
        <f>IF(NASA[[#This Row],[ID]]="","",IF(J140&gt;M140,1,0))</f>
        <v/>
      </c>
      <c r="AW140" t="str">
        <f>IF(NASA[[#This Row],[ID]]="","",IF(J140&gt;M140,0,1))</f>
        <v/>
      </c>
      <c r="AX140" t="str">
        <f>IF(NASA[[#This Row],[ID]]="","",IF(L140&gt;N140,1,0))</f>
        <v/>
      </c>
      <c r="AY140" t="str">
        <f>IF(NASA[[#This Row],[ID]]="","",IF(L140&gt;N140,0,1))</f>
        <v/>
      </c>
      <c r="AZ140" t="str">
        <f>IF(NASA[[#This Row],[ID]]="","",IF(O140&gt;K140,1,0))</f>
        <v/>
      </c>
      <c r="BA140" t="str">
        <f>IF(NASA[[#This Row],[ID]]="","",IF(O140&gt;K140,0,1))</f>
        <v/>
      </c>
      <c r="BB140" t="str">
        <f>IF(NASA[[#This Row],[ID]]="","",IF(O140&gt;J140,1,0))</f>
        <v/>
      </c>
      <c r="BC140" t="str">
        <f>IF(NASA[[#This Row],[ID]]="","",IF(O140&gt;J140,0,1))</f>
        <v/>
      </c>
      <c r="BD140" t="str">
        <f>IF(NASA[[#This Row],[ID]]="","",IF(K140&gt;M140,1,0))</f>
        <v/>
      </c>
      <c r="BE140" t="str">
        <f>IF(NASA[[#This Row],[ID]]="","",IF(K140&gt;M140,0,1))</f>
        <v/>
      </c>
      <c r="BF140" t="str">
        <f>IF(NASA[[#This Row],[ID]]="","",IF(L140&gt;N140,1,0))</f>
        <v/>
      </c>
      <c r="BG140" t="str">
        <f>IF(NASA[[#This Row],[ID]]="","",IF(L140&gt;N140,0,1))</f>
        <v/>
      </c>
    </row>
    <row r="141" spans="1:59" x14ac:dyDescent="0.25">
      <c r="A141" s="31"/>
      <c r="B141" s="32"/>
      <c r="C141" s="32"/>
      <c r="D141" s="32"/>
      <c r="E141" s="32"/>
      <c r="F141" s="32"/>
      <c r="G141" s="34" t="str">
        <f>IF(NASA[[#This Row],['[Performance']]]="","",20-NASA[[#This Row],['[Performance']]]+1)</f>
        <v/>
      </c>
      <c r="H141" s="32"/>
      <c r="I141" s="35"/>
      <c r="J141" s="5" t="str">
        <f>IF(NASA[[#This Row],['[Mental Demand']]]="","",(NASA[[#This Row],['[Mental Demand']]])*5)</f>
        <v/>
      </c>
      <c r="K141" s="1" t="str">
        <f>IF(NASA[[#This Row],['[Physical Demand']]]="","",(NASA[[#This Row],['[Physical Demand']]])*5)</f>
        <v/>
      </c>
      <c r="L141" s="1" t="str">
        <f>IF(NASA[[#This Row],['[Temporal Demand']]]="","",(NASA[[#This Row],['[Temporal Demand']]])*5)</f>
        <v/>
      </c>
      <c r="M141" s="1" t="str">
        <f>IF(NASA[[#This Row],[Performance*]]="","",(NASA[[#This Row],[Performance*]])*5)</f>
        <v/>
      </c>
      <c r="N141" s="1" t="str">
        <f>IF(NASA[[#This Row],['[Effort']]]="","",(NASA[[#This Row],['[Effort']]])*5)</f>
        <v/>
      </c>
      <c r="O141" s="1" t="str">
        <f>IF(NASA[[#This Row],['[Frustration']]]="","",(NASA[[#This Row],['[Frustration']]])*5)</f>
        <v/>
      </c>
      <c r="P141" s="5" t="str">
        <f>IF(NASA[[#This Row],[ID]]="","",SUM(AD141,AJ141,AQ141,AV141,BC141))</f>
        <v/>
      </c>
      <c r="Q141" s="1" t="str">
        <f>IF(NASA[[#This Row],[ID]]="","",SUM(AE141,AM141,AT141,BA141,BD141))</f>
        <v/>
      </c>
      <c r="R141" s="1" t="str">
        <f>IF(NASA[[#This Row],[ID]]="","",SUM(AF141,AK141,AR141,AX141,BF141))</f>
        <v/>
      </c>
      <c r="S141" s="1" t="str">
        <f>IF(NASA[[#This Row],[ID]]="","",SUM(AG141,AN141,AU141,AW141,BE141))</f>
        <v/>
      </c>
      <c r="T141" s="1" t="str">
        <f>IF(NASA[[#This Row],[ID]]="","",SUM(AH141,AL141,AP141,AY141,BG141))</f>
        <v/>
      </c>
      <c r="U141" s="1" t="str">
        <f>IF(NASA[[#This Row],[ID]]="","",SUM(AI141,AO141,AS141,AZ141,BB141))</f>
        <v/>
      </c>
      <c r="V141" s="5" t="str">
        <f>IF(NASA[[#This Row],[ID]]="","",SUM(P141:U141))</f>
        <v/>
      </c>
      <c r="AB141" t="str">
        <f>IF(A141="","",NASA[[#This Row],[ID]])</f>
        <v/>
      </c>
      <c r="AC141" t="str">
        <f>IF(B141="","",NASA[[#This Row],[Feature ID]])</f>
        <v/>
      </c>
      <c r="AD141" t="str">
        <f>IF(NASA[[#This Row],[ID]]="","",IF(J141&gt;K141,1,0))</f>
        <v/>
      </c>
      <c r="AE141" t="str">
        <f>IF(NASA[[#This Row],[ID]]="","",IF(J141&gt;K141,0,1))</f>
        <v/>
      </c>
      <c r="AF141" t="str">
        <f>IF(NASA[[#This Row],[ID]]="","",IF(L141&gt;M141,1,0))</f>
        <v/>
      </c>
      <c r="AG141" t="str">
        <f>IF(NASA[[#This Row],[ID]]="","",IF(L141&gt;M141,0,1))</f>
        <v/>
      </c>
      <c r="AH141" t="str">
        <f>IF(NASA[[#This Row],[ID]]="","",IF(N141&gt;O141,1,0))</f>
        <v/>
      </c>
      <c r="AI141" t="str">
        <f>IF(NASA[[#This Row],[ID]]="","",IF(N141&gt;O141,0,1))</f>
        <v/>
      </c>
      <c r="AJ141" t="str">
        <f>IF(NASA[[#This Row],[ID]]="","",IF(J141&gt;L141,1,0))</f>
        <v/>
      </c>
      <c r="AK141" t="str">
        <f>IF(NASA[[#This Row],[ID]]="","",IF(J141&gt;L141,0,1))</f>
        <v/>
      </c>
      <c r="AL141" t="str">
        <f>IF(NASA[[#This Row],[ID]]="","",IF(N141&gt;K141,1,0))</f>
        <v/>
      </c>
      <c r="AM141" t="str">
        <f>IF(NASA[[#This Row],[ID]]="","",IF(N141&gt;K141,0,1))</f>
        <v/>
      </c>
      <c r="AN141" t="str">
        <f>IF(NASA[[#This Row],[ID]]="","",IF(M141&gt;O141,1,0))</f>
        <v/>
      </c>
      <c r="AO141" t="str">
        <f>IF(NASA[[#This Row],[ID]]="","",IF(M141&gt;O141,0,1))</f>
        <v/>
      </c>
      <c r="AP141" t="str">
        <f>IF(NASA[[#This Row],[ID]]="","",IF(N141&gt;J141,1,0))</f>
        <v/>
      </c>
      <c r="AQ141" t="str">
        <f>IF(NASA[[#This Row],[ID]]="","",IF(N141&gt;J141,0,1))</f>
        <v/>
      </c>
      <c r="AR141" t="str">
        <f>IF(NASA[[#This Row],[ID]]="","",IF(L141&gt;O141,1,0))</f>
        <v/>
      </c>
      <c r="AS141" t="str">
        <f>IF(NASA[[#This Row],[ID]]="","",IF(L141&gt;O141,0,1))</f>
        <v/>
      </c>
      <c r="AT141" t="str">
        <f>IF(NASA[[#This Row],[ID]]="","",IF(K141&gt;M141,1,0))</f>
        <v/>
      </c>
      <c r="AU141" t="str">
        <f>IF(NASA[[#This Row],[ID]]="","",IF(K141&gt;M141,0,1))</f>
        <v/>
      </c>
      <c r="AV141" t="str">
        <f>IF(NASA[[#This Row],[ID]]="","",IF(J141&gt;M141,1,0))</f>
        <v/>
      </c>
      <c r="AW141" t="str">
        <f>IF(NASA[[#This Row],[ID]]="","",IF(J141&gt;M141,0,1))</f>
        <v/>
      </c>
      <c r="AX141" t="str">
        <f>IF(NASA[[#This Row],[ID]]="","",IF(L141&gt;N141,1,0))</f>
        <v/>
      </c>
      <c r="AY141" t="str">
        <f>IF(NASA[[#This Row],[ID]]="","",IF(L141&gt;N141,0,1))</f>
        <v/>
      </c>
      <c r="AZ141" t="str">
        <f>IF(NASA[[#This Row],[ID]]="","",IF(O141&gt;K141,1,0))</f>
        <v/>
      </c>
      <c r="BA141" t="str">
        <f>IF(NASA[[#This Row],[ID]]="","",IF(O141&gt;K141,0,1))</f>
        <v/>
      </c>
      <c r="BB141" t="str">
        <f>IF(NASA[[#This Row],[ID]]="","",IF(O141&gt;J141,1,0))</f>
        <v/>
      </c>
      <c r="BC141" t="str">
        <f>IF(NASA[[#This Row],[ID]]="","",IF(O141&gt;J141,0,1))</f>
        <v/>
      </c>
      <c r="BD141" t="str">
        <f>IF(NASA[[#This Row],[ID]]="","",IF(K141&gt;M141,1,0))</f>
        <v/>
      </c>
      <c r="BE141" t="str">
        <f>IF(NASA[[#This Row],[ID]]="","",IF(K141&gt;M141,0,1))</f>
        <v/>
      </c>
      <c r="BF141" t="str">
        <f>IF(NASA[[#This Row],[ID]]="","",IF(L141&gt;N141,1,0))</f>
        <v/>
      </c>
      <c r="BG141" t="str">
        <f>IF(NASA[[#This Row],[ID]]="","",IF(L141&gt;N141,0,1))</f>
        <v/>
      </c>
    </row>
    <row r="142" spans="1:59" x14ac:dyDescent="0.25">
      <c r="A142" s="31"/>
      <c r="B142" s="32"/>
      <c r="C142" s="32"/>
      <c r="D142" s="32"/>
      <c r="E142" s="32"/>
      <c r="F142" s="32"/>
      <c r="G142" s="34" t="str">
        <f>IF(NASA[[#This Row],['[Performance']]]="","",20-NASA[[#This Row],['[Performance']]]+1)</f>
        <v/>
      </c>
      <c r="H142" s="32"/>
      <c r="I142" s="35"/>
      <c r="J142" s="5" t="str">
        <f>IF(NASA[[#This Row],['[Mental Demand']]]="","",(NASA[[#This Row],['[Mental Demand']]])*5)</f>
        <v/>
      </c>
      <c r="K142" s="1" t="str">
        <f>IF(NASA[[#This Row],['[Physical Demand']]]="","",(NASA[[#This Row],['[Physical Demand']]])*5)</f>
        <v/>
      </c>
      <c r="L142" s="1" t="str">
        <f>IF(NASA[[#This Row],['[Temporal Demand']]]="","",(NASA[[#This Row],['[Temporal Demand']]])*5)</f>
        <v/>
      </c>
      <c r="M142" s="1" t="str">
        <f>IF(NASA[[#This Row],[Performance*]]="","",(NASA[[#This Row],[Performance*]])*5)</f>
        <v/>
      </c>
      <c r="N142" s="1" t="str">
        <f>IF(NASA[[#This Row],['[Effort']]]="","",(NASA[[#This Row],['[Effort']]])*5)</f>
        <v/>
      </c>
      <c r="O142" s="1" t="str">
        <f>IF(NASA[[#This Row],['[Frustration']]]="","",(NASA[[#This Row],['[Frustration']]])*5)</f>
        <v/>
      </c>
      <c r="P142" s="5" t="str">
        <f>IF(NASA[[#This Row],[ID]]="","",SUM(AD142,AJ142,AQ142,AV142,BC142))</f>
        <v/>
      </c>
      <c r="Q142" s="1" t="str">
        <f>IF(NASA[[#This Row],[ID]]="","",SUM(AE142,AM142,AT142,BA142,BD142))</f>
        <v/>
      </c>
      <c r="R142" s="1" t="str">
        <f>IF(NASA[[#This Row],[ID]]="","",SUM(AF142,AK142,AR142,AX142,BF142))</f>
        <v/>
      </c>
      <c r="S142" s="1" t="str">
        <f>IF(NASA[[#This Row],[ID]]="","",SUM(AG142,AN142,AU142,AW142,BE142))</f>
        <v/>
      </c>
      <c r="T142" s="1" t="str">
        <f>IF(NASA[[#This Row],[ID]]="","",SUM(AH142,AL142,AP142,AY142,BG142))</f>
        <v/>
      </c>
      <c r="U142" s="1" t="str">
        <f>IF(NASA[[#This Row],[ID]]="","",SUM(AI142,AO142,AS142,AZ142,BB142))</f>
        <v/>
      </c>
      <c r="V142" s="5" t="str">
        <f>IF(NASA[[#This Row],[ID]]="","",SUM(P142:U142))</f>
        <v/>
      </c>
      <c r="AB142" t="str">
        <f>IF(A142="","",NASA[[#This Row],[ID]])</f>
        <v/>
      </c>
      <c r="AC142" t="str">
        <f>IF(B142="","",NASA[[#This Row],[Feature ID]])</f>
        <v/>
      </c>
      <c r="AD142" t="str">
        <f>IF(NASA[[#This Row],[ID]]="","",IF(J142&gt;K142,1,0))</f>
        <v/>
      </c>
      <c r="AE142" t="str">
        <f>IF(NASA[[#This Row],[ID]]="","",IF(J142&gt;K142,0,1))</f>
        <v/>
      </c>
      <c r="AF142" t="str">
        <f>IF(NASA[[#This Row],[ID]]="","",IF(L142&gt;M142,1,0))</f>
        <v/>
      </c>
      <c r="AG142" t="str">
        <f>IF(NASA[[#This Row],[ID]]="","",IF(L142&gt;M142,0,1))</f>
        <v/>
      </c>
      <c r="AH142" t="str">
        <f>IF(NASA[[#This Row],[ID]]="","",IF(N142&gt;O142,1,0))</f>
        <v/>
      </c>
      <c r="AI142" t="str">
        <f>IF(NASA[[#This Row],[ID]]="","",IF(N142&gt;O142,0,1))</f>
        <v/>
      </c>
      <c r="AJ142" t="str">
        <f>IF(NASA[[#This Row],[ID]]="","",IF(J142&gt;L142,1,0))</f>
        <v/>
      </c>
      <c r="AK142" t="str">
        <f>IF(NASA[[#This Row],[ID]]="","",IF(J142&gt;L142,0,1))</f>
        <v/>
      </c>
      <c r="AL142" t="str">
        <f>IF(NASA[[#This Row],[ID]]="","",IF(N142&gt;K142,1,0))</f>
        <v/>
      </c>
      <c r="AM142" t="str">
        <f>IF(NASA[[#This Row],[ID]]="","",IF(N142&gt;K142,0,1))</f>
        <v/>
      </c>
      <c r="AN142" t="str">
        <f>IF(NASA[[#This Row],[ID]]="","",IF(M142&gt;O142,1,0))</f>
        <v/>
      </c>
      <c r="AO142" t="str">
        <f>IF(NASA[[#This Row],[ID]]="","",IF(M142&gt;O142,0,1))</f>
        <v/>
      </c>
      <c r="AP142" t="str">
        <f>IF(NASA[[#This Row],[ID]]="","",IF(N142&gt;J142,1,0))</f>
        <v/>
      </c>
      <c r="AQ142" t="str">
        <f>IF(NASA[[#This Row],[ID]]="","",IF(N142&gt;J142,0,1))</f>
        <v/>
      </c>
      <c r="AR142" t="str">
        <f>IF(NASA[[#This Row],[ID]]="","",IF(L142&gt;O142,1,0))</f>
        <v/>
      </c>
      <c r="AS142" t="str">
        <f>IF(NASA[[#This Row],[ID]]="","",IF(L142&gt;O142,0,1))</f>
        <v/>
      </c>
      <c r="AT142" t="str">
        <f>IF(NASA[[#This Row],[ID]]="","",IF(K142&gt;M142,1,0))</f>
        <v/>
      </c>
      <c r="AU142" t="str">
        <f>IF(NASA[[#This Row],[ID]]="","",IF(K142&gt;M142,0,1))</f>
        <v/>
      </c>
      <c r="AV142" t="str">
        <f>IF(NASA[[#This Row],[ID]]="","",IF(J142&gt;M142,1,0))</f>
        <v/>
      </c>
      <c r="AW142" t="str">
        <f>IF(NASA[[#This Row],[ID]]="","",IF(J142&gt;M142,0,1))</f>
        <v/>
      </c>
      <c r="AX142" t="str">
        <f>IF(NASA[[#This Row],[ID]]="","",IF(L142&gt;N142,1,0))</f>
        <v/>
      </c>
      <c r="AY142" t="str">
        <f>IF(NASA[[#This Row],[ID]]="","",IF(L142&gt;N142,0,1))</f>
        <v/>
      </c>
      <c r="AZ142" t="str">
        <f>IF(NASA[[#This Row],[ID]]="","",IF(O142&gt;K142,1,0))</f>
        <v/>
      </c>
      <c r="BA142" t="str">
        <f>IF(NASA[[#This Row],[ID]]="","",IF(O142&gt;K142,0,1))</f>
        <v/>
      </c>
      <c r="BB142" t="str">
        <f>IF(NASA[[#This Row],[ID]]="","",IF(O142&gt;J142,1,0))</f>
        <v/>
      </c>
      <c r="BC142" t="str">
        <f>IF(NASA[[#This Row],[ID]]="","",IF(O142&gt;J142,0,1))</f>
        <v/>
      </c>
      <c r="BD142" t="str">
        <f>IF(NASA[[#This Row],[ID]]="","",IF(K142&gt;M142,1,0))</f>
        <v/>
      </c>
      <c r="BE142" t="str">
        <f>IF(NASA[[#This Row],[ID]]="","",IF(K142&gt;M142,0,1))</f>
        <v/>
      </c>
      <c r="BF142" t="str">
        <f>IF(NASA[[#This Row],[ID]]="","",IF(L142&gt;N142,1,0))</f>
        <v/>
      </c>
      <c r="BG142" t="str">
        <f>IF(NASA[[#This Row],[ID]]="","",IF(L142&gt;N142,0,1))</f>
        <v/>
      </c>
    </row>
    <row r="143" spans="1:59" x14ac:dyDescent="0.25">
      <c r="A143" s="31"/>
      <c r="B143" s="32"/>
      <c r="C143" s="32"/>
      <c r="D143" s="32"/>
      <c r="E143" s="32"/>
      <c r="F143" s="32"/>
      <c r="G143" s="34" t="str">
        <f>IF(NASA[[#This Row],['[Performance']]]="","",20-NASA[[#This Row],['[Performance']]]+1)</f>
        <v/>
      </c>
      <c r="H143" s="32"/>
      <c r="I143" s="35"/>
      <c r="J143" s="5" t="str">
        <f>IF(NASA[[#This Row],['[Mental Demand']]]="","",(NASA[[#This Row],['[Mental Demand']]])*5)</f>
        <v/>
      </c>
      <c r="K143" s="1" t="str">
        <f>IF(NASA[[#This Row],['[Physical Demand']]]="","",(NASA[[#This Row],['[Physical Demand']]])*5)</f>
        <v/>
      </c>
      <c r="L143" s="1" t="str">
        <f>IF(NASA[[#This Row],['[Temporal Demand']]]="","",(NASA[[#This Row],['[Temporal Demand']]])*5)</f>
        <v/>
      </c>
      <c r="M143" s="1" t="str">
        <f>IF(NASA[[#This Row],[Performance*]]="","",(NASA[[#This Row],[Performance*]])*5)</f>
        <v/>
      </c>
      <c r="N143" s="1" t="str">
        <f>IF(NASA[[#This Row],['[Effort']]]="","",(NASA[[#This Row],['[Effort']]])*5)</f>
        <v/>
      </c>
      <c r="O143" s="1" t="str">
        <f>IF(NASA[[#This Row],['[Frustration']]]="","",(NASA[[#This Row],['[Frustration']]])*5)</f>
        <v/>
      </c>
      <c r="P143" s="5" t="str">
        <f>IF(NASA[[#This Row],[ID]]="","",SUM(AD143,AJ143,AQ143,AV143,BC143))</f>
        <v/>
      </c>
      <c r="Q143" s="1" t="str">
        <f>IF(NASA[[#This Row],[ID]]="","",SUM(AE143,AM143,AT143,BA143,BD143))</f>
        <v/>
      </c>
      <c r="R143" s="1" t="str">
        <f>IF(NASA[[#This Row],[ID]]="","",SUM(AF143,AK143,AR143,AX143,BF143))</f>
        <v/>
      </c>
      <c r="S143" s="1" t="str">
        <f>IF(NASA[[#This Row],[ID]]="","",SUM(AG143,AN143,AU143,AW143,BE143))</f>
        <v/>
      </c>
      <c r="T143" s="1" t="str">
        <f>IF(NASA[[#This Row],[ID]]="","",SUM(AH143,AL143,AP143,AY143,BG143))</f>
        <v/>
      </c>
      <c r="U143" s="1" t="str">
        <f>IF(NASA[[#This Row],[ID]]="","",SUM(AI143,AO143,AS143,AZ143,BB143))</f>
        <v/>
      </c>
      <c r="V143" s="5" t="str">
        <f>IF(NASA[[#This Row],[ID]]="","",SUM(P143:U143))</f>
        <v/>
      </c>
      <c r="AB143" t="str">
        <f>IF(A143="","",NASA[[#This Row],[ID]])</f>
        <v/>
      </c>
      <c r="AC143" t="str">
        <f>IF(B143="","",NASA[[#This Row],[Feature ID]])</f>
        <v/>
      </c>
      <c r="AD143" t="str">
        <f>IF(NASA[[#This Row],[ID]]="","",IF(J143&gt;K143,1,0))</f>
        <v/>
      </c>
      <c r="AE143" t="str">
        <f>IF(NASA[[#This Row],[ID]]="","",IF(J143&gt;K143,0,1))</f>
        <v/>
      </c>
      <c r="AF143" t="str">
        <f>IF(NASA[[#This Row],[ID]]="","",IF(L143&gt;M143,1,0))</f>
        <v/>
      </c>
      <c r="AG143" t="str">
        <f>IF(NASA[[#This Row],[ID]]="","",IF(L143&gt;M143,0,1))</f>
        <v/>
      </c>
      <c r="AH143" t="str">
        <f>IF(NASA[[#This Row],[ID]]="","",IF(N143&gt;O143,1,0))</f>
        <v/>
      </c>
      <c r="AI143" t="str">
        <f>IF(NASA[[#This Row],[ID]]="","",IF(N143&gt;O143,0,1))</f>
        <v/>
      </c>
      <c r="AJ143" t="str">
        <f>IF(NASA[[#This Row],[ID]]="","",IF(J143&gt;L143,1,0))</f>
        <v/>
      </c>
      <c r="AK143" t="str">
        <f>IF(NASA[[#This Row],[ID]]="","",IF(J143&gt;L143,0,1))</f>
        <v/>
      </c>
      <c r="AL143" t="str">
        <f>IF(NASA[[#This Row],[ID]]="","",IF(N143&gt;K143,1,0))</f>
        <v/>
      </c>
      <c r="AM143" t="str">
        <f>IF(NASA[[#This Row],[ID]]="","",IF(N143&gt;K143,0,1))</f>
        <v/>
      </c>
      <c r="AN143" t="str">
        <f>IF(NASA[[#This Row],[ID]]="","",IF(M143&gt;O143,1,0))</f>
        <v/>
      </c>
      <c r="AO143" t="str">
        <f>IF(NASA[[#This Row],[ID]]="","",IF(M143&gt;O143,0,1))</f>
        <v/>
      </c>
      <c r="AP143" t="str">
        <f>IF(NASA[[#This Row],[ID]]="","",IF(N143&gt;J143,1,0))</f>
        <v/>
      </c>
      <c r="AQ143" t="str">
        <f>IF(NASA[[#This Row],[ID]]="","",IF(N143&gt;J143,0,1))</f>
        <v/>
      </c>
      <c r="AR143" t="str">
        <f>IF(NASA[[#This Row],[ID]]="","",IF(L143&gt;O143,1,0))</f>
        <v/>
      </c>
      <c r="AS143" t="str">
        <f>IF(NASA[[#This Row],[ID]]="","",IF(L143&gt;O143,0,1))</f>
        <v/>
      </c>
      <c r="AT143" t="str">
        <f>IF(NASA[[#This Row],[ID]]="","",IF(K143&gt;M143,1,0))</f>
        <v/>
      </c>
      <c r="AU143" t="str">
        <f>IF(NASA[[#This Row],[ID]]="","",IF(K143&gt;M143,0,1))</f>
        <v/>
      </c>
      <c r="AV143" t="str">
        <f>IF(NASA[[#This Row],[ID]]="","",IF(J143&gt;M143,1,0))</f>
        <v/>
      </c>
      <c r="AW143" t="str">
        <f>IF(NASA[[#This Row],[ID]]="","",IF(J143&gt;M143,0,1))</f>
        <v/>
      </c>
      <c r="AX143" t="str">
        <f>IF(NASA[[#This Row],[ID]]="","",IF(L143&gt;N143,1,0))</f>
        <v/>
      </c>
      <c r="AY143" t="str">
        <f>IF(NASA[[#This Row],[ID]]="","",IF(L143&gt;N143,0,1))</f>
        <v/>
      </c>
      <c r="AZ143" t="str">
        <f>IF(NASA[[#This Row],[ID]]="","",IF(O143&gt;K143,1,0))</f>
        <v/>
      </c>
      <c r="BA143" t="str">
        <f>IF(NASA[[#This Row],[ID]]="","",IF(O143&gt;K143,0,1))</f>
        <v/>
      </c>
      <c r="BB143" t="str">
        <f>IF(NASA[[#This Row],[ID]]="","",IF(O143&gt;J143,1,0))</f>
        <v/>
      </c>
      <c r="BC143" t="str">
        <f>IF(NASA[[#This Row],[ID]]="","",IF(O143&gt;J143,0,1))</f>
        <v/>
      </c>
      <c r="BD143" t="str">
        <f>IF(NASA[[#This Row],[ID]]="","",IF(K143&gt;M143,1,0))</f>
        <v/>
      </c>
      <c r="BE143" t="str">
        <f>IF(NASA[[#This Row],[ID]]="","",IF(K143&gt;M143,0,1))</f>
        <v/>
      </c>
      <c r="BF143" t="str">
        <f>IF(NASA[[#This Row],[ID]]="","",IF(L143&gt;N143,1,0))</f>
        <v/>
      </c>
      <c r="BG143" t="str">
        <f>IF(NASA[[#This Row],[ID]]="","",IF(L143&gt;N143,0,1))</f>
        <v/>
      </c>
    </row>
    <row r="144" spans="1:59" x14ac:dyDescent="0.25">
      <c r="A144" s="31"/>
      <c r="B144" s="32"/>
      <c r="C144" s="32"/>
      <c r="D144" s="32"/>
      <c r="E144" s="32"/>
      <c r="F144" s="32"/>
      <c r="G144" s="34" t="str">
        <f>IF(NASA[[#This Row],['[Performance']]]="","",20-NASA[[#This Row],['[Performance']]]+1)</f>
        <v/>
      </c>
      <c r="H144" s="32"/>
      <c r="I144" s="35"/>
      <c r="J144" s="5" t="str">
        <f>IF(NASA[[#This Row],['[Mental Demand']]]="","",(NASA[[#This Row],['[Mental Demand']]])*5)</f>
        <v/>
      </c>
      <c r="K144" s="1" t="str">
        <f>IF(NASA[[#This Row],['[Physical Demand']]]="","",(NASA[[#This Row],['[Physical Demand']]])*5)</f>
        <v/>
      </c>
      <c r="L144" s="1" t="str">
        <f>IF(NASA[[#This Row],['[Temporal Demand']]]="","",(NASA[[#This Row],['[Temporal Demand']]])*5)</f>
        <v/>
      </c>
      <c r="M144" s="1" t="str">
        <f>IF(NASA[[#This Row],[Performance*]]="","",(NASA[[#This Row],[Performance*]])*5)</f>
        <v/>
      </c>
      <c r="N144" s="1" t="str">
        <f>IF(NASA[[#This Row],['[Effort']]]="","",(NASA[[#This Row],['[Effort']]])*5)</f>
        <v/>
      </c>
      <c r="O144" s="1" t="str">
        <f>IF(NASA[[#This Row],['[Frustration']]]="","",(NASA[[#This Row],['[Frustration']]])*5)</f>
        <v/>
      </c>
      <c r="P144" s="5" t="str">
        <f>IF(NASA[[#This Row],[ID]]="","",SUM(AD144,AJ144,AQ144,AV144,BC144))</f>
        <v/>
      </c>
      <c r="Q144" s="1" t="str">
        <f>IF(NASA[[#This Row],[ID]]="","",SUM(AE144,AM144,AT144,BA144,BD144))</f>
        <v/>
      </c>
      <c r="R144" s="1" t="str">
        <f>IF(NASA[[#This Row],[ID]]="","",SUM(AF144,AK144,AR144,AX144,BF144))</f>
        <v/>
      </c>
      <c r="S144" s="1" t="str">
        <f>IF(NASA[[#This Row],[ID]]="","",SUM(AG144,AN144,AU144,AW144,BE144))</f>
        <v/>
      </c>
      <c r="T144" s="1" t="str">
        <f>IF(NASA[[#This Row],[ID]]="","",SUM(AH144,AL144,AP144,AY144,BG144))</f>
        <v/>
      </c>
      <c r="U144" s="1" t="str">
        <f>IF(NASA[[#This Row],[ID]]="","",SUM(AI144,AO144,AS144,AZ144,BB144))</f>
        <v/>
      </c>
      <c r="V144" s="5" t="str">
        <f>IF(NASA[[#This Row],[ID]]="","",SUM(P144:U144))</f>
        <v/>
      </c>
      <c r="AB144" t="str">
        <f>IF(A144="","",NASA[[#This Row],[ID]])</f>
        <v/>
      </c>
      <c r="AC144" t="str">
        <f>IF(B144="","",NASA[[#This Row],[Feature ID]])</f>
        <v/>
      </c>
      <c r="AD144" t="str">
        <f>IF(NASA[[#This Row],[ID]]="","",IF(J144&gt;K144,1,0))</f>
        <v/>
      </c>
      <c r="AE144" t="str">
        <f>IF(NASA[[#This Row],[ID]]="","",IF(J144&gt;K144,0,1))</f>
        <v/>
      </c>
      <c r="AF144" t="str">
        <f>IF(NASA[[#This Row],[ID]]="","",IF(L144&gt;M144,1,0))</f>
        <v/>
      </c>
      <c r="AG144" t="str">
        <f>IF(NASA[[#This Row],[ID]]="","",IF(L144&gt;M144,0,1))</f>
        <v/>
      </c>
      <c r="AH144" t="str">
        <f>IF(NASA[[#This Row],[ID]]="","",IF(N144&gt;O144,1,0))</f>
        <v/>
      </c>
      <c r="AI144" t="str">
        <f>IF(NASA[[#This Row],[ID]]="","",IF(N144&gt;O144,0,1))</f>
        <v/>
      </c>
      <c r="AJ144" t="str">
        <f>IF(NASA[[#This Row],[ID]]="","",IF(J144&gt;L144,1,0))</f>
        <v/>
      </c>
      <c r="AK144" t="str">
        <f>IF(NASA[[#This Row],[ID]]="","",IF(J144&gt;L144,0,1))</f>
        <v/>
      </c>
      <c r="AL144" t="str">
        <f>IF(NASA[[#This Row],[ID]]="","",IF(N144&gt;K144,1,0))</f>
        <v/>
      </c>
      <c r="AM144" t="str">
        <f>IF(NASA[[#This Row],[ID]]="","",IF(N144&gt;K144,0,1))</f>
        <v/>
      </c>
      <c r="AN144" t="str">
        <f>IF(NASA[[#This Row],[ID]]="","",IF(M144&gt;O144,1,0))</f>
        <v/>
      </c>
      <c r="AO144" t="str">
        <f>IF(NASA[[#This Row],[ID]]="","",IF(M144&gt;O144,0,1))</f>
        <v/>
      </c>
      <c r="AP144" t="str">
        <f>IF(NASA[[#This Row],[ID]]="","",IF(N144&gt;J144,1,0))</f>
        <v/>
      </c>
      <c r="AQ144" t="str">
        <f>IF(NASA[[#This Row],[ID]]="","",IF(N144&gt;J144,0,1))</f>
        <v/>
      </c>
      <c r="AR144" t="str">
        <f>IF(NASA[[#This Row],[ID]]="","",IF(L144&gt;O144,1,0))</f>
        <v/>
      </c>
      <c r="AS144" t="str">
        <f>IF(NASA[[#This Row],[ID]]="","",IF(L144&gt;O144,0,1))</f>
        <v/>
      </c>
      <c r="AT144" t="str">
        <f>IF(NASA[[#This Row],[ID]]="","",IF(K144&gt;M144,1,0))</f>
        <v/>
      </c>
      <c r="AU144" t="str">
        <f>IF(NASA[[#This Row],[ID]]="","",IF(K144&gt;M144,0,1))</f>
        <v/>
      </c>
      <c r="AV144" t="str">
        <f>IF(NASA[[#This Row],[ID]]="","",IF(J144&gt;M144,1,0))</f>
        <v/>
      </c>
      <c r="AW144" t="str">
        <f>IF(NASA[[#This Row],[ID]]="","",IF(J144&gt;M144,0,1))</f>
        <v/>
      </c>
      <c r="AX144" t="str">
        <f>IF(NASA[[#This Row],[ID]]="","",IF(L144&gt;N144,1,0))</f>
        <v/>
      </c>
      <c r="AY144" t="str">
        <f>IF(NASA[[#This Row],[ID]]="","",IF(L144&gt;N144,0,1))</f>
        <v/>
      </c>
      <c r="AZ144" t="str">
        <f>IF(NASA[[#This Row],[ID]]="","",IF(O144&gt;K144,1,0))</f>
        <v/>
      </c>
      <c r="BA144" t="str">
        <f>IF(NASA[[#This Row],[ID]]="","",IF(O144&gt;K144,0,1))</f>
        <v/>
      </c>
      <c r="BB144" t="str">
        <f>IF(NASA[[#This Row],[ID]]="","",IF(O144&gt;J144,1,0))</f>
        <v/>
      </c>
      <c r="BC144" t="str">
        <f>IF(NASA[[#This Row],[ID]]="","",IF(O144&gt;J144,0,1))</f>
        <v/>
      </c>
      <c r="BD144" t="str">
        <f>IF(NASA[[#This Row],[ID]]="","",IF(K144&gt;M144,1,0))</f>
        <v/>
      </c>
      <c r="BE144" t="str">
        <f>IF(NASA[[#This Row],[ID]]="","",IF(K144&gt;M144,0,1))</f>
        <v/>
      </c>
      <c r="BF144" t="str">
        <f>IF(NASA[[#This Row],[ID]]="","",IF(L144&gt;N144,1,0))</f>
        <v/>
      </c>
      <c r="BG144" t="str">
        <f>IF(NASA[[#This Row],[ID]]="","",IF(L144&gt;N144,0,1))</f>
        <v/>
      </c>
    </row>
    <row r="145" spans="1:59" x14ac:dyDescent="0.25">
      <c r="A145" s="31"/>
      <c r="B145" s="32"/>
      <c r="C145" s="32"/>
      <c r="D145" s="32"/>
      <c r="E145" s="32"/>
      <c r="F145" s="32"/>
      <c r="G145" s="34" t="str">
        <f>IF(NASA[[#This Row],['[Performance']]]="","",20-NASA[[#This Row],['[Performance']]]+1)</f>
        <v/>
      </c>
      <c r="H145" s="32"/>
      <c r="I145" s="35"/>
      <c r="J145" s="5" t="str">
        <f>IF(NASA[[#This Row],['[Mental Demand']]]="","",(NASA[[#This Row],['[Mental Demand']]])*5)</f>
        <v/>
      </c>
      <c r="K145" s="1" t="str">
        <f>IF(NASA[[#This Row],['[Physical Demand']]]="","",(NASA[[#This Row],['[Physical Demand']]])*5)</f>
        <v/>
      </c>
      <c r="L145" s="1" t="str">
        <f>IF(NASA[[#This Row],['[Temporal Demand']]]="","",(NASA[[#This Row],['[Temporal Demand']]])*5)</f>
        <v/>
      </c>
      <c r="M145" s="1" t="str">
        <f>IF(NASA[[#This Row],[Performance*]]="","",(NASA[[#This Row],[Performance*]])*5)</f>
        <v/>
      </c>
      <c r="N145" s="1" t="str">
        <f>IF(NASA[[#This Row],['[Effort']]]="","",(NASA[[#This Row],['[Effort']]])*5)</f>
        <v/>
      </c>
      <c r="O145" s="1" t="str">
        <f>IF(NASA[[#This Row],['[Frustration']]]="","",(NASA[[#This Row],['[Frustration']]])*5)</f>
        <v/>
      </c>
      <c r="P145" s="5" t="str">
        <f>IF(NASA[[#This Row],[ID]]="","",SUM(AD145,AJ145,AQ145,AV145,BC145))</f>
        <v/>
      </c>
      <c r="Q145" s="1" t="str">
        <f>IF(NASA[[#This Row],[ID]]="","",SUM(AE145,AM145,AT145,BA145,BD145))</f>
        <v/>
      </c>
      <c r="R145" s="1" t="str">
        <f>IF(NASA[[#This Row],[ID]]="","",SUM(AF145,AK145,AR145,AX145,BF145))</f>
        <v/>
      </c>
      <c r="S145" s="1" t="str">
        <f>IF(NASA[[#This Row],[ID]]="","",SUM(AG145,AN145,AU145,AW145,BE145))</f>
        <v/>
      </c>
      <c r="T145" s="1" t="str">
        <f>IF(NASA[[#This Row],[ID]]="","",SUM(AH145,AL145,AP145,AY145,BG145))</f>
        <v/>
      </c>
      <c r="U145" s="1" t="str">
        <f>IF(NASA[[#This Row],[ID]]="","",SUM(AI145,AO145,AS145,AZ145,BB145))</f>
        <v/>
      </c>
      <c r="V145" s="5" t="str">
        <f>IF(NASA[[#This Row],[ID]]="","",SUM(P145:U145))</f>
        <v/>
      </c>
      <c r="AB145" t="str">
        <f>IF(A145="","",NASA[[#This Row],[ID]])</f>
        <v/>
      </c>
      <c r="AC145" t="str">
        <f>IF(B145="","",NASA[[#This Row],[Feature ID]])</f>
        <v/>
      </c>
      <c r="AD145" t="str">
        <f>IF(NASA[[#This Row],[ID]]="","",IF(J145&gt;K145,1,0))</f>
        <v/>
      </c>
      <c r="AE145" t="str">
        <f>IF(NASA[[#This Row],[ID]]="","",IF(J145&gt;K145,0,1))</f>
        <v/>
      </c>
      <c r="AF145" t="str">
        <f>IF(NASA[[#This Row],[ID]]="","",IF(L145&gt;M145,1,0))</f>
        <v/>
      </c>
      <c r="AG145" t="str">
        <f>IF(NASA[[#This Row],[ID]]="","",IF(L145&gt;M145,0,1))</f>
        <v/>
      </c>
      <c r="AH145" t="str">
        <f>IF(NASA[[#This Row],[ID]]="","",IF(N145&gt;O145,1,0))</f>
        <v/>
      </c>
      <c r="AI145" t="str">
        <f>IF(NASA[[#This Row],[ID]]="","",IF(N145&gt;O145,0,1))</f>
        <v/>
      </c>
      <c r="AJ145" t="str">
        <f>IF(NASA[[#This Row],[ID]]="","",IF(J145&gt;L145,1,0))</f>
        <v/>
      </c>
      <c r="AK145" t="str">
        <f>IF(NASA[[#This Row],[ID]]="","",IF(J145&gt;L145,0,1))</f>
        <v/>
      </c>
      <c r="AL145" t="str">
        <f>IF(NASA[[#This Row],[ID]]="","",IF(N145&gt;K145,1,0))</f>
        <v/>
      </c>
      <c r="AM145" t="str">
        <f>IF(NASA[[#This Row],[ID]]="","",IF(N145&gt;K145,0,1))</f>
        <v/>
      </c>
      <c r="AN145" t="str">
        <f>IF(NASA[[#This Row],[ID]]="","",IF(M145&gt;O145,1,0))</f>
        <v/>
      </c>
      <c r="AO145" t="str">
        <f>IF(NASA[[#This Row],[ID]]="","",IF(M145&gt;O145,0,1))</f>
        <v/>
      </c>
      <c r="AP145" t="str">
        <f>IF(NASA[[#This Row],[ID]]="","",IF(N145&gt;J145,1,0))</f>
        <v/>
      </c>
      <c r="AQ145" t="str">
        <f>IF(NASA[[#This Row],[ID]]="","",IF(N145&gt;J145,0,1))</f>
        <v/>
      </c>
      <c r="AR145" t="str">
        <f>IF(NASA[[#This Row],[ID]]="","",IF(L145&gt;O145,1,0))</f>
        <v/>
      </c>
      <c r="AS145" t="str">
        <f>IF(NASA[[#This Row],[ID]]="","",IF(L145&gt;O145,0,1))</f>
        <v/>
      </c>
      <c r="AT145" t="str">
        <f>IF(NASA[[#This Row],[ID]]="","",IF(K145&gt;M145,1,0))</f>
        <v/>
      </c>
      <c r="AU145" t="str">
        <f>IF(NASA[[#This Row],[ID]]="","",IF(K145&gt;M145,0,1))</f>
        <v/>
      </c>
      <c r="AV145" t="str">
        <f>IF(NASA[[#This Row],[ID]]="","",IF(J145&gt;M145,1,0))</f>
        <v/>
      </c>
      <c r="AW145" t="str">
        <f>IF(NASA[[#This Row],[ID]]="","",IF(J145&gt;M145,0,1))</f>
        <v/>
      </c>
      <c r="AX145" t="str">
        <f>IF(NASA[[#This Row],[ID]]="","",IF(L145&gt;N145,1,0))</f>
        <v/>
      </c>
      <c r="AY145" t="str">
        <f>IF(NASA[[#This Row],[ID]]="","",IF(L145&gt;N145,0,1))</f>
        <v/>
      </c>
      <c r="AZ145" t="str">
        <f>IF(NASA[[#This Row],[ID]]="","",IF(O145&gt;K145,1,0))</f>
        <v/>
      </c>
      <c r="BA145" t="str">
        <f>IF(NASA[[#This Row],[ID]]="","",IF(O145&gt;K145,0,1))</f>
        <v/>
      </c>
      <c r="BB145" t="str">
        <f>IF(NASA[[#This Row],[ID]]="","",IF(O145&gt;J145,1,0))</f>
        <v/>
      </c>
      <c r="BC145" t="str">
        <f>IF(NASA[[#This Row],[ID]]="","",IF(O145&gt;J145,0,1))</f>
        <v/>
      </c>
      <c r="BD145" t="str">
        <f>IF(NASA[[#This Row],[ID]]="","",IF(K145&gt;M145,1,0))</f>
        <v/>
      </c>
      <c r="BE145" t="str">
        <f>IF(NASA[[#This Row],[ID]]="","",IF(K145&gt;M145,0,1))</f>
        <v/>
      </c>
      <c r="BF145" t="str">
        <f>IF(NASA[[#This Row],[ID]]="","",IF(L145&gt;N145,1,0))</f>
        <v/>
      </c>
      <c r="BG145" t="str">
        <f>IF(NASA[[#This Row],[ID]]="","",IF(L145&gt;N145,0,1))</f>
        <v/>
      </c>
    </row>
    <row r="146" spans="1:59" x14ac:dyDescent="0.25">
      <c r="A146" s="31"/>
      <c r="B146" s="32"/>
      <c r="C146" s="32"/>
      <c r="D146" s="32"/>
      <c r="E146" s="32"/>
      <c r="F146" s="32"/>
      <c r="G146" s="34" t="str">
        <f>IF(NASA[[#This Row],['[Performance']]]="","",20-NASA[[#This Row],['[Performance']]]+1)</f>
        <v/>
      </c>
      <c r="H146" s="32"/>
      <c r="I146" s="35"/>
      <c r="J146" s="5" t="str">
        <f>IF(NASA[[#This Row],['[Mental Demand']]]="","",(NASA[[#This Row],['[Mental Demand']]])*5)</f>
        <v/>
      </c>
      <c r="K146" s="1" t="str">
        <f>IF(NASA[[#This Row],['[Physical Demand']]]="","",(NASA[[#This Row],['[Physical Demand']]])*5)</f>
        <v/>
      </c>
      <c r="L146" s="1" t="str">
        <f>IF(NASA[[#This Row],['[Temporal Demand']]]="","",(NASA[[#This Row],['[Temporal Demand']]])*5)</f>
        <v/>
      </c>
      <c r="M146" s="1" t="str">
        <f>IF(NASA[[#This Row],[Performance*]]="","",(NASA[[#This Row],[Performance*]])*5)</f>
        <v/>
      </c>
      <c r="N146" s="1" t="str">
        <f>IF(NASA[[#This Row],['[Effort']]]="","",(NASA[[#This Row],['[Effort']]])*5)</f>
        <v/>
      </c>
      <c r="O146" s="1" t="str">
        <f>IF(NASA[[#This Row],['[Frustration']]]="","",(NASA[[#This Row],['[Frustration']]])*5)</f>
        <v/>
      </c>
      <c r="P146" s="5" t="str">
        <f>IF(NASA[[#This Row],[ID]]="","",SUM(AD146,AJ146,AQ146,AV146,BC146))</f>
        <v/>
      </c>
      <c r="Q146" s="1" t="str">
        <f>IF(NASA[[#This Row],[ID]]="","",SUM(AE146,AM146,AT146,BA146,BD146))</f>
        <v/>
      </c>
      <c r="R146" s="1" t="str">
        <f>IF(NASA[[#This Row],[ID]]="","",SUM(AF146,AK146,AR146,AX146,BF146))</f>
        <v/>
      </c>
      <c r="S146" s="1" t="str">
        <f>IF(NASA[[#This Row],[ID]]="","",SUM(AG146,AN146,AU146,AW146,BE146))</f>
        <v/>
      </c>
      <c r="T146" s="1" t="str">
        <f>IF(NASA[[#This Row],[ID]]="","",SUM(AH146,AL146,AP146,AY146,BG146))</f>
        <v/>
      </c>
      <c r="U146" s="1" t="str">
        <f>IF(NASA[[#This Row],[ID]]="","",SUM(AI146,AO146,AS146,AZ146,BB146))</f>
        <v/>
      </c>
      <c r="V146" s="5" t="str">
        <f>IF(NASA[[#This Row],[ID]]="","",SUM(P146:U146))</f>
        <v/>
      </c>
      <c r="AB146" t="str">
        <f>IF(A146="","",NASA[[#This Row],[ID]])</f>
        <v/>
      </c>
      <c r="AC146" t="str">
        <f>IF(B146="","",NASA[[#This Row],[Feature ID]])</f>
        <v/>
      </c>
      <c r="AD146" t="str">
        <f>IF(NASA[[#This Row],[ID]]="","",IF(J146&gt;K146,1,0))</f>
        <v/>
      </c>
      <c r="AE146" t="str">
        <f>IF(NASA[[#This Row],[ID]]="","",IF(J146&gt;K146,0,1))</f>
        <v/>
      </c>
      <c r="AF146" t="str">
        <f>IF(NASA[[#This Row],[ID]]="","",IF(L146&gt;M146,1,0))</f>
        <v/>
      </c>
      <c r="AG146" t="str">
        <f>IF(NASA[[#This Row],[ID]]="","",IF(L146&gt;M146,0,1))</f>
        <v/>
      </c>
      <c r="AH146" t="str">
        <f>IF(NASA[[#This Row],[ID]]="","",IF(N146&gt;O146,1,0))</f>
        <v/>
      </c>
      <c r="AI146" t="str">
        <f>IF(NASA[[#This Row],[ID]]="","",IF(N146&gt;O146,0,1))</f>
        <v/>
      </c>
      <c r="AJ146" t="str">
        <f>IF(NASA[[#This Row],[ID]]="","",IF(J146&gt;L146,1,0))</f>
        <v/>
      </c>
      <c r="AK146" t="str">
        <f>IF(NASA[[#This Row],[ID]]="","",IF(J146&gt;L146,0,1))</f>
        <v/>
      </c>
      <c r="AL146" t="str">
        <f>IF(NASA[[#This Row],[ID]]="","",IF(N146&gt;K146,1,0))</f>
        <v/>
      </c>
      <c r="AM146" t="str">
        <f>IF(NASA[[#This Row],[ID]]="","",IF(N146&gt;K146,0,1))</f>
        <v/>
      </c>
      <c r="AN146" t="str">
        <f>IF(NASA[[#This Row],[ID]]="","",IF(M146&gt;O146,1,0))</f>
        <v/>
      </c>
      <c r="AO146" t="str">
        <f>IF(NASA[[#This Row],[ID]]="","",IF(M146&gt;O146,0,1))</f>
        <v/>
      </c>
      <c r="AP146" t="str">
        <f>IF(NASA[[#This Row],[ID]]="","",IF(N146&gt;J146,1,0))</f>
        <v/>
      </c>
      <c r="AQ146" t="str">
        <f>IF(NASA[[#This Row],[ID]]="","",IF(N146&gt;J146,0,1))</f>
        <v/>
      </c>
      <c r="AR146" t="str">
        <f>IF(NASA[[#This Row],[ID]]="","",IF(L146&gt;O146,1,0))</f>
        <v/>
      </c>
      <c r="AS146" t="str">
        <f>IF(NASA[[#This Row],[ID]]="","",IF(L146&gt;O146,0,1))</f>
        <v/>
      </c>
      <c r="AT146" t="str">
        <f>IF(NASA[[#This Row],[ID]]="","",IF(K146&gt;M146,1,0))</f>
        <v/>
      </c>
      <c r="AU146" t="str">
        <f>IF(NASA[[#This Row],[ID]]="","",IF(K146&gt;M146,0,1))</f>
        <v/>
      </c>
      <c r="AV146" t="str">
        <f>IF(NASA[[#This Row],[ID]]="","",IF(J146&gt;M146,1,0))</f>
        <v/>
      </c>
      <c r="AW146" t="str">
        <f>IF(NASA[[#This Row],[ID]]="","",IF(J146&gt;M146,0,1))</f>
        <v/>
      </c>
      <c r="AX146" t="str">
        <f>IF(NASA[[#This Row],[ID]]="","",IF(L146&gt;N146,1,0))</f>
        <v/>
      </c>
      <c r="AY146" t="str">
        <f>IF(NASA[[#This Row],[ID]]="","",IF(L146&gt;N146,0,1))</f>
        <v/>
      </c>
      <c r="AZ146" t="str">
        <f>IF(NASA[[#This Row],[ID]]="","",IF(O146&gt;K146,1,0))</f>
        <v/>
      </c>
      <c r="BA146" t="str">
        <f>IF(NASA[[#This Row],[ID]]="","",IF(O146&gt;K146,0,1))</f>
        <v/>
      </c>
      <c r="BB146" t="str">
        <f>IF(NASA[[#This Row],[ID]]="","",IF(O146&gt;J146,1,0))</f>
        <v/>
      </c>
      <c r="BC146" t="str">
        <f>IF(NASA[[#This Row],[ID]]="","",IF(O146&gt;J146,0,1))</f>
        <v/>
      </c>
      <c r="BD146" t="str">
        <f>IF(NASA[[#This Row],[ID]]="","",IF(K146&gt;M146,1,0))</f>
        <v/>
      </c>
      <c r="BE146" t="str">
        <f>IF(NASA[[#This Row],[ID]]="","",IF(K146&gt;M146,0,1))</f>
        <v/>
      </c>
      <c r="BF146" t="str">
        <f>IF(NASA[[#This Row],[ID]]="","",IF(L146&gt;N146,1,0))</f>
        <v/>
      </c>
      <c r="BG146" t="str">
        <f>IF(NASA[[#This Row],[ID]]="","",IF(L146&gt;N146,0,1))</f>
        <v/>
      </c>
    </row>
    <row r="147" spans="1:59" x14ac:dyDescent="0.25">
      <c r="A147" s="31"/>
      <c r="B147" s="32"/>
      <c r="C147" s="32"/>
      <c r="D147" s="32"/>
      <c r="E147" s="32"/>
      <c r="F147" s="32"/>
      <c r="G147" s="34" t="str">
        <f>IF(NASA[[#This Row],['[Performance']]]="","",20-NASA[[#This Row],['[Performance']]]+1)</f>
        <v/>
      </c>
      <c r="H147" s="32"/>
      <c r="I147" s="35"/>
      <c r="J147" s="5" t="str">
        <f>IF(NASA[[#This Row],['[Mental Demand']]]="","",(NASA[[#This Row],['[Mental Demand']]])*5)</f>
        <v/>
      </c>
      <c r="K147" s="1" t="str">
        <f>IF(NASA[[#This Row],['[Physical Demand']]]="","",(NASA[[#This Row],['[Physical Demand']]])*5)</f>
        <v/>
      </c>
      <c r="L147" s="1" t="str">
        <f>IF(NASA[[#This Row],['[Temporal Demand']]]="","",(NASA[[#This Row],['[Temporal Demand']]])*5)</f>
        <v/>
      </c>
      <c r="M147" s="1" t="str">
        <f>IF(NASA[[#This Row],[Performance*]]="","",(NASA[[#This Row],[Performance*]])*5)</f>
        <v/>
      </c>
      <c r="N147" s="1" t="str">
        <f>IF(NASA[[#This Row],['[Effort']]]="","",(NASA[[#This Row],['[Effort']]])*5)</f>
        <v/>
      </c>
      <c r="O147" s="1" t="str">
        <f>IF(NASA[[#This Row],['[Frustration']]]="","",(NASA[[#This Row],['[Frustration']]])*5)</f>
        <v/>
      </c>
      <c r="P147" s="5" t="str">
        <f>IF(NASA[[#This Row],[ID]]="","",SUM(AD147,AJ147,AQ147,AV147,BC147))</f>
        <v/>
      </c>
      <c r="Q147" s="1" t="str">
        <f>IF(NASA[[#This Row],[ID]]="","",SUM(AE147,AM147,AT147,BA147,BD147))</f>
        <v/>
      </c>
      <c r="R147" s="1" t="str">
        <f>IF(NASA[[#This Row],[ID]]="","",SUM(AF147,AK147,AR147,AX147,BF147))</f>
        <v/>
      </c>
      <c r="S147" s="1" t="str">
        <f>IF(NASA[[#This Row],[ID]]="","",SUM(AG147,AN147,AU147,AW147,BE147))</f>
        <v/>
      </c>
      <c r="T147" s="1" t="str">
        <f>IF(NASA[[#This Row],[ID]]="","",SUM(AH147,AL147,AP147,AY147,BG147))</f>
        <v/>
      </c>
      <c r="U147" s="1" t="str">
        <f>IF(NASA[[#This Row],[ID]]="","",SUM(AI147,AO147,AS147,AZ147,BB147))</f>
        <v/>
      </c>
      <c r="V147" s="5" t="str">
        <f>IF(NASA[[#This Row],[ID]]="","",SUM(P147:U147))</f>
        <v/>
      </c>
      <c r="AB147" t="str">
        <f>IF(A147="","",NASA[[#This Row],[ID]])</f>
        <v/>
      </c>
      <c r="AC147" t="str">
        <f>IF(B147="","",NASA[[#This Row],[Feature ID]])</f>
        <v/>
      </c>
      <c r="AD147" t="str">
        <f>IF(NASA[[#This Row],[ID]]="","",IF(J147&gt;K147,1,0))</f>
        <v/>
      </c>
      <c r="AE147" t="str">
        <f>IF(NASA[[#This Row],[ID]]="","",IF(J147&gt;K147,0,1))</f>
        <v/>
      </c>
      <c r="AF147" t="str">
        <f>IF(NASA[[#This Row],[ID]]="","",IF(L147&gt;M147,1,0))</f>
        <v/>
      </c>
      <c r="AG147" t="str">
        <f>IF(NASA[[#This Row],[ID]]="","",IF(L147&gt;M147,0,1))</f>
        <v/>
      </c>
      <c r="AH147" t="str">
        <f>IF(NASA[[#This Row],[ID]]="","",IF(N147&gt;O147,1,0))</f>
        <v/>
      </c>
      <c r="AI147" t="str">
        <f>IF(NASA[[#This Row],[ID]]="","",IF(N147&gt;O147,0,1))</f>
        <v/>
      </c>
      <c r="AJ147" t="str">
        <f>IF(NASA[[#This Row],[ID]]="","",IF(J147&gt;L147,1,0))</f>
        <v/>
      </c>
      <c r="AK147" t="str">
        <f>IF(NASA[[#This Row],[ID]]="","",IF(J147&gt;L147,0,1))</f>
        <v/>
      </c>
      <c r="AL147" t="str">
        <f>IF(NASA[[#This Row],[ID]]="","",IF(N147&gt;K147,1,0))</f>
        <v/>
      </c>
      <c r="AM147" t="str">
        <f>IF(NASA[[#This Row],[ID]]="","",IF(N147&gt;K147,0,1))</f>
        <v/>
      </c>
      <c r="AN147" t="str">
        <f>IF(NASA[[#This Row],[ID]]="","",IF(M147&gt;O147,1,0))</f>
        <v/>
      </c>
      <c r="AO147" t="str">
        <f>IF(NASA[[#This Row],[ID]]="","",IF(M147&gt;O147,0,1))</f>
        <v/>
      </c>
      <c r="AP147" t="str">
        <f>IF(NASA[[#This Row],[ID]]="","",IF(N147&gt;J147,1,0))</f>
        <v/>
      </c>
      <c r="AQ147" t="str">
        <f>IF(NASA[[#This Row],[ID]]="","",IF(N147&gt;J147,0,1))</f>
        <v/>
      </c>
      <c r="AR147" t="str">
        <f>IF(NASA[[#This Row],[ID]]="","",IF(L147&gt;O147,1,0))</f>
        <v/>
      </c>
      <c r="AS147" t="str">
        <f>IF(NASA[[#This Row],[ID]]="","",IF(L147&gt;O147,0,1))</f>
        <v/>
      </c>
      <c r="AT147" t="str">
        <f>IF(NASA[[#This Row],[ID]]="","",IF(K147&gt;M147,1,0))</f>
        <v/>
      </c>
      <c r="AU147" t="str">
        <f>IF(NASA[[#This Row],[ID]]="","",IF(K147&gt;M147,0,1))</f>
        <v/>
      </c>
      <c r="AV147" t="str">
        <f>IF(NASA[[#This Row],[ID]]="","",IF(J147&gt;M147,1,0))</f>
        <v/>
      </c>
      <c r="AW147" t="str">
        <f>IF(NASA[[#This Row],[ID]]="","",IF(J147&gt;M147,0,1))</f>
        <v/>
      </c>
      <c r="AX147" t="str">
        <f>IF(NASA[[#This Row],[ID]]="","",IF(L147&gt;N147,1,0))</f>
        <v/>
      </c>
      <c r="AY147" t="str">
        <f>IF(NASA[[#This Row],[ID]]="","",IF(L147&gt;N147,0,1))</f>
        <v/>
      </c>
      <c r="AZ147" t="str">
        <f>IF(NASA[[#This Row],[ID]]="","",IF(O147&gt;K147,1,0))</f>
        <v/>
      </c>
      <c r="BA147" t="str">
        <f>IF(NASA[[#This Row],[ID]]="","",IF(O147&gt;K147,0,1))</f>
        <v/>
      </c>
      <c r="BB147" t="str">
        <f>IF(NASA[[#This Row],[ID]]="","",IF(O147&gt;J147,1,0))</f>
        <v/>
      </c>
      <c r="BC147" t="str">
        <f>IF(NASA[[#This Row],[ID]]="","",IF(O147&gt;J147,0,1))</f>
        <v/>
      </c>
      <c r="BD147" t="str">
        <f>IF(NASA[[#This Row],[ID]]="","",IF(K147&gt;M147,1,0))</f>
        <v/>
      </c>
      <c r="BE147" t="str">
        <f>IF(NASA[[#This Row],[ID]]="","",IF(K147&gt;M147,0,1))</f>
        <v/>
      </c>
      <c r="BF147" t="str">
        <f>IF(NASA[[#This Row],[ID]]="","",IF(L147&gt;N147,1,0))</f>
        <v/>
      </c>
      <c r="BG147" t="str">
        <f>IF(NASA[[#This Row],[ID]]="","",IF(L147&gt;N147,0,1))</f>
        <v/>
      </c>
    </row>
    <row r="148" spans="1:59" x14ac:dyDescent="0.25">
      <c r="A148" s="31"/>
      <c r="B148" s="32"/>
      <c r="C148" s="32"/>
      <c r="D148" s="32"/>
      <c r="E148" s="32"/>
      <c r="F148" s="32"/>
      <c r="G148" s="34" t="str">
        <f>IF(NASA[[#This Row],['[Performance']]]="","",20-NASA[[#This Row],['[Performance']]]+1)</f>
        <v/>
      </c>
      <c r="H148" s="32"/>
      <c r="I148" s="35"/>
      <c r="J148" s="5" t="str">
        <f>IF(NASA[[#This Row],['[Mental Demand']]]="","",(NASA[[#This Row],['[Mental Demand']]])*5)</f>
        <v/>
      </c>
      <c r="K148" s="1" t="str">
        <f>IF(NASA[[#This Row],['[Physical Demand']]]="","",(NASA[[#This Row],['[Physical Demand']]])*5)</f>
        <v/>
      </c>
      <c r="L148" s="1" t="str">
        <f>IF(NASA[[#This Row],['[Temporal Demand']]]="","",(NASA[[#This Row],['[Temporal Demand']]])*5)</f>
        <v/>
      </c>
      <c r="M148" s="1" t="str">
        <f>IF(NASA[[#This Row],[Performance*]]="","",(NASA[[#This Row],[Performance*]])*5)</f>
        <v/>
      </c>
      <c r="N148" s="1" t="str">
        <f>IF(NASA[[#This Row],['[Effort']]]="","",(NASA[[#This Row],['[Effort']]])*5)</f>
        <v/>
      </c>
      <c r="O148" s="1" t="str">
        <f>IF(NASA[[#This Row],['[Frustration']]]="","",(NASA[[#This Row],['[Frustration']]])*5)</f>
        <v/>
      </c>
      <c r="P148" s="5" t="str">
        <f>IF(NASA[[#This Row],[ID]]="","",SUM(AD148,AJ148,AQ148,AV148,BC148))</f>
        <v/>
      </c>
      <c r="Q148" s="1" t="str">
        <f>IF(NASA[[#This Row],[ID]]="","",SUM(AE148,AM148,AT148,BA148,BD148))</f>
        <v/>
      </c>
      <c r="R148" s="1" t="str">
        <f>IF(NASA[[#This Row],[ID]]="","",SUM(AF148,AK148,AR148,AX148,BF148))</f>
        <v/>
      </c>
      <c r="S148" s="1" t="str">
        <f>IF(NASA[[#This Row],[ID]]="","",SUM(AG148,AN148,AU148,AW148,BE148))</f>
        <v/>
      </c>
      <c r="T148" s="1" t="str">
        <f>IF(NASA[[#This Row],[ID]]="","",SUM(AH148,AL148,AP148,AY148,BG148))</f>
        <v/>
      </c>
      <c r="U148" s="1" t="str">
        <f>IF(NASA[[#This Row],[ID]]="","",SUM(AI148,AO148,AS148,AZ148,BB148))</f>
        <v/>
      </c>
      <c r="V148" s="5" t="str">
        <f>IF(NASA[[#This Row],[ID]]="","",SUM(P148:U148))</f>
        <v/>
      </c>
      <c r="AB148" t="str">
        <f>IF(A148="","",NASA[[#This Row],[ID]])</f>
        <v/>
      </c>
      <c r="AC148" t="str">
        <f>IF(B148="","",NASA[[#This Row],[Feature ID]])</f>
        <v/>
      </c>
      <c r="AD148" t="str">
        <f>IF(NASA[[#This Row],[ID]]="","",IF(J148&gt;K148,1,0))</f>
        <v/>
      </c>
      <c r="AE148" t="str">
        <f>IF(NASA[[#This Row],[ID]]="","",IF(J148&gt;K148,0,1))</f>
        <v/>
      </c>
      <c r="AF148" t="str">
        <f>IF(NASA[[#This Row],[ID]]="","",IF(L148&gt;M148,1,0))</f>
        <v/>
      </c>
      <c r="AG148" t="str">
        <f>IF(NASA[[#This Row],[ID]]="","",IF(L148&gt;M148,0,1))</f>
        <v/>
      </c>
      <c r="AH148" t="str">
        <f>IF(NASA[[#This Row],[ID]]="","",IF(N148&gt;O148,1,0))</f>
        <v/>
      </c>
      <c r="AI148" t="str">
        <f>IF(NASA[[#This Row],[ID]]="","",IF(N148&gt;O148,0,1))</f>
        <v/>
      </c>
      <c r="AJ148" t="str">
        <f>IF(NASA[[#This Row],[ID]]="","",IF(J148&gt;L148,1,0))</f>
        <v/>
      </c>
      <c r="AK148" t="str">
        <f>IF(NASA[[#This Row],[ID]]="","",IF(J148&gt;L148,0,1))</f>
        <v/>
      </c>
      <c r="AL148" t="str">
        <f>IF(NASA[[#This Row],[ID]]="","",IF(N148&gt;K148,1,0))</f>
        <v/>
      </c>
      <c r="AM148" t="str">
        <f>IF(NASA[[#This Row],[ID]]="","",IF(N148&gt;K148,0,1))</f>
        <v/>
      </c>
      <c r="AN148" t="str">
        <f>IF(NASA[[#This Row],[ID]]="","",IF(M148&gt;O148,1,0))</f>
        <v/>
      </c>
      <c r="AO148" t="str">
        <f>IF(NASA[[#This Row],[ID]]="","",IF(M148&gt;O148,0,1))</f>
        <v/>
      </c>
      <c r="AP148" t="str">
        <f>IF(NASA[[#This Row],[ID]]="","",IF(N148&gt;J148,1,0))</f>
        <v/>
      </c>
      <c r="AQ148" t="str">
        <f>IF(NASA[[#This Row],[ID]]="","",IF(N148&gt;J148,0,1))</f>
        <v/>
      </c>
      <c r="AR148" t="str">
        <f>IF(NASA[[#This Row],[ID]]="","",IF(L148&gt;O148,1,0))</f>
        <v/>
      </c>
      <c r="AS148" t="str">
        <f>IF(NASA[[#This Row],[ID]]="","",IF(L148&gt;O148,0,1))</f>
        <v/>
      </c>
      <c r="AT148" t="str">
        <f>IF(NASA[[#This Row],[ID]]="","",IF(K148&gt;M148,1,0))</f>
        <v/>
      </c>
      <c r="AU148" t="str">
        <f>IF(NASA[[#This Row],[ID]]="","",IF(K148&gt;M148,0,1))</f>
        <v/>
      </c>
      <c r="AV148" t="str">
        <f>IF(NASA[[#This Row],[ID]]="","",IF(J148&gt;M148,1,0))</f>
        <v/>
      </c>
      <c r="AW148" t="str">
        <f>IF(NASA[[#This Row],[ID]]="","",IF(J148&gt;M148,0,1))</f>
        <v/>
      </c>
      <c r="AX148" t="str">
        <f>IF(NASA[[#This Row],[ID]]="","",IF(L148&gt;N148,1,0))</f>
        <v/>
      </c>
      <c r="AY148" t="str">
        <f>IF(NASA[[#This Row],[ID]]="","",IF(L148&gt;N148,0,1))</f>
        <v/>
      </c>
      <c r="AZ148" t="str">
        <f>IF(NASA[[#This Row],[ID]]="","",IF(O148&gt;K148,1,0))</f>
        <v/>
      </c>
      <c r="BA148" t="str">
        <f>IF(NASA[[#This Row],[ID]]="","",IF(O148&gt;K148,0,1))</f>
        <v/>
      </c>
      <c r="BB148" t="str">
        <f>IF(NASA[[#This Row],[ID]]="","",IF(O148&gt;J148,1,0))</f>
        <v/>
      </c>
      <c r="BC148" t="str">
        <f>IF(NASA[[#This Row],[ID]]="","",IF(O148&gt;J148,0,1))</f>
        <v/>
      </c>
      <c r="BD148" t="str">
        <f>IF(NASA[[#This Row],[ID]]="","",IF(K148&gt;M148,1,0))</f>
        <v/>
      </c>
      <c r="BE148" t="str">
        <f>IF(NASA[[#This Row],[ID]]="","",IF(K148&gt;M148,0,1))</f>
        <v/>
      </c>
      <c r="BF148" t="str">
        <f>IF(NASA[[#This Row],[ID]]="","",IF(L148&gt;N148,1,0))</f>
        <v/>
      </c>
      <c r="BG148" t="str">
        <f>IF(NASA[[#This Row],[ID]]="","",IF(L148&gt;N148,0,1))</f>
        <v/>
      </c>
    </row>
    <row r="149" spans="1:59" x14ac:dyDescent="0.25">
      <c r="A149" s="31"/>
      <c r="B149" s="32"/>
      <c r="C149" s="32"/>
      <c r="D149" s="32"/>
      <c r="E149" s="32"/>
      <c r="F149" s="32"/>
      <c r="G149" s="34" t="str">
        <f>IF(NASA[[#This Row],['[Performance']]]="","",20-NASA[[#This Row],['[Performance']]]+1)</f>
        <v/>
      </c>
      <c r="H149" s="32"/>
      <c r="I149" s="35"/>
      <c r="J149" s="5" t="str">
        <f>IF(NASA[[#This Row],['[Mental Demand']]]="","",(NASA[[#This Row],['[Mental Demand']]])*5)</f>
        <v/>
      </c>
      <c r="K149" s="1" t="str">
        <f>IF(NASA[[#This Row],['[Physical Demand']]]="","",(NASA[[#This Row],['[Physical Demand']]])*5)</f>
        <v/>
      </c>
      <c r="L149" s="1" t="str">
        <f>IF(NASA[[#This Row],['[Temporal Demand']]]="","",(NASA[[#This Row],['[Temporal Demand']]])*5)</f>
        <v/>
      </c>
      <c r="M149" s="1" t="str">
        <f>IF(NASA[[#This Row],[Performance*]]="","",(NASA[[#This Row],[Performance*]])*5)</f>
        <v/>
      </c>
      <c r="N149" s="1" t="str">
        <f>IF(NASA[[#This Row],['[Effort']]]="","",(NASA[[#This Row],['[Effort']]])*5)</f>
        <v/>
      </c>
      <c r="O149" s="1" t="str">
        <f>IF(NASA[[#This Row],['[Frustration']]]="","",(NASA[[#This Row],['[Frustration']]])*5)</f>
        <v/>
      </c>
      <c r="P149" s="5" t="str">
        <f>IF(NASA[[#This Row],[ID]]="","",SUM(AD149,AJ149,AQ149,AV149,BC149))</f>
        <v/>
      </c>
      <c r="Q149" s="1" t="str">
        <f>IF(NASA[[#This Row],[ID]]="","",SUM(AE149,AM149,AT149,BA149,BD149))</f>
        <v/>
      </c>
      <c r="R149" s="1" t="str">
        <f>IF(NASA[[#This Row],[ID]]="","",SUM(AF149,AK149,AR149,AX149,BF149))</f>
        <v/>
      </c>
      <c r="S149" s="1" t="str">
        <f>IF(NASA[[#This Row],[ID]]="","",SUM(AG149,AN149,AU149,AW149,BE149))</f>
        <v/>
      </c>
      <c r="T149" s="1" t="str">
        <f>IF(NASA[[#This Row],[ID]]="","",SUM(AH149,AL149,AP149,AY149,BG149))</f>
        <v/>
      </c>
      <c r="U149" s="1" t="str">
        <f>IF(NASA[[#This Row],[ID]]="","",SUM(AI149,AO149,AS149,AZ149,BB149))</f>
        <v/>
      </c>
      <c r="V149" s="5" t="str">
        <f>IF(NASA[[#This Row],[ID]]="","",SUM(P149:U149))</f>
        <v/>
      </c>
      <c r="AB149" t="str">
        <f>IF(A149="","",NASA[[#This Row],[ID]])</f>
        <v/>
      </c>
      <c r="AC149" t="str">
        <f>IF(B149="","",NASA[[#This Row],[Feature ID]])</f>
        <v/>
      </c>
      <c r="AD149" t="str">
        <f>IF(NASA[[#This Row],[ID]]="","",IF(J149&gt;K149,1,0))</f>
        <v/>
      </c>
      <c r="AE149" t="str">
        <f>IF(NASA[[#This Row],[ID]]="","",IF(J149&gt;K149,0,1))</f>
        <v/>
      </c>
      <c r="AF149" t="str">
        <f>IF(NASA[[#This Row],[ID]]="","",IF(L149&gt;M149,1,0))</f>
        <v/>
      </c>
      <c r="AG149" t="str">
        <f>IF(NASA[[#This Row],[ID]]="","",IF(L149&gt;M149,0,1))</f>
        <v/>
      </c>
      <c r="AH149" t="str">
        <f>IF(NASA[[#This Row],[ID]]="","",IF(N149&gt;O149,1,0))</f>
        <v/>
      </c>
      <c r="AI149" t="str">
        <f>IF(NASA[[#This Row],[ID]]="","",IF(N149&gt;O149,0,1))</f>
        <v/>
      </c>
      <c r="AJ149" t="str">
        <f>IF(NASA[[#This Row],[ID]]="","",IF(J149&gt;L149,1,0))</f>
        <v/>
      </c>
      <c r="AK149" t="str">
        <f>IF(NASA[[#This Row],[ID]]="","",IF(J149&gt;L149,0,1))</f>
        <v/>
      </c>
      <c r="AL149" t="str">
        <f>IF(NASA[[#This Row],[ID]]="","",IF(N149&gt;K149,1,0))</f>
        <v/>
      </c>
      <c r="AM149" t="str">
        <f>IF(NASA[[#This Row],[ID]]="","",IF(N149&gt;K149,0,1))</f>
        <v/>
      </c>
      <c r="AN149" t="str">
        <f>IF(NASA[[#This Row],[ID]]="","",IF(M149&gt;O149,1,0))</f>
        <v/>
      </c>
      <c r="AO149" t="str">
        <f>IF(NASA[[#This Row],[ID]]="","",IF(M149&gt;O149,0,1))</f>
        <v/>
      </c>
      <c r="AP149" t="str">
        <f>IF(NASA[[#This Row],[ID]]="","",IF(N149&gt;J149,1,0))</f>
        <v/>
      </c>
      <c r="AQ149" t="str">
        <f>IF(NASA[[#This Row],[ID]]="","",IF(N149&gt;J149,0,1))</f>
        <v/>
      </c>
      <c r="AR149" t="str">
        <f>IF(NASA[[#This Row],[ID]]="","",IF(L149&gt;O149,1,0))</f>
        <v/>
      </c>
      <c r="AS149" t="str">
        <f>IF(NASA[[#This Row],[ID]]="","",IF(L149&gt;O149,0,1))</f>
        <v/>
      </c>
      <c r="AT149" t="str">
        <f>IF(NASA[[#This Row],[ID]]="","",IF(K149&gt;M149,1,0))</f>
        <v/>
      </c>
      <c r="AU149" t="str">
        <f>IF(NASA[[#This Row],[ID]]="","",IF(K149&gt;M149,0,1))</f>
        <v/>
      </c>
      <c r="AV149" t="str">
        <f>IF(NASA[[#This Row],[ID]]="","",IF(J149&gt;M149,1,0))</f>
        <v/>
      </c>
      <c r="AW149" t="str">
        <f>IF(NASA[[#This Row],[ID]]="","",IF(J149&gt;M149,0,1))</f>
        <v/>
      </c>
      <c r="AX149" t="str">
        <f>IF(NASA[[#This Row],[ID]]="","",IF(L149&gt;N149,1,0))</f>
        <v/>
      </c>
      <c r="AY149" t="str">
        <f>IF(NASA[[#This Row],[ID]]="","",IF(L149&gt;N149,0,1))</f>
        <v/>
      </c>
      <c r="AZ149" t="str">
        <f>IF(NASA[[#This Row],[ID]]="","",IF(O149&gt;K149,1,0))</f>
        <v/>
      </c>
      <c r="BA149" t="str">
        <f>IF(NASA[[#This Row],[ID]]="","",IF(O149&gt;K149,0,1))</f>
        <v/>
      </c>
      <c r="BB149" t="str">
        <f>IF(NASA[[#This Row],[ID]]="","",IF(O149&gt;J149,1,0))</f>
        <v/>
      </c>
      <c r="BC149" t="str">
        <f>IF(NASA[[#This Row],[ID]]="","",IF(O149&gt;J149,0,1))</f>
        <v/>
      </c>
      <c r="BD149" t="str">
        <f>IF(NASA[[#This Row],[ID]]="","",IF(K149&gt;M149,1,0))</f>
        <v/>
      </c>
      <c r="BE149" t="str">
        <f>IF(NASA[[#This Row],[ID]]="","",IF(K149&gt;M149,0,1))</f>
        <v/>
      </c>
      <c r="BF149" t="str">
        <f>IF(NASA[[#This Row],[ID]]="","",IF(L149&gt;N149,1,0))</f>
        <v/>
      </c>
      <c r="BG149" t="str">
        <f>IF(NASA[[#This Row],[ID]]="","",IF(L149&gt;N149,0,1))</f>
        <v/>
      </c>
    </row>
    <row r="150" spans="1:59" x14ac:dyDescent="0.25">
      <c r="A150" s="31"/>
      <c r="B150" s="32"/>
      <c r="C150" s="32"/>
      <c r="D150" s="32"/>
      <c r="E150" s="32"/>
      <c r="F150" s="32"/>
      <c r="G150" s="34" t="str">
        <f>IF(NASA[[#This Row],['[Performance']]]="","",20-NASA[[#This Row],['[Performance']]]+1)</f>
        <v/>
      </c>
      <c r="H150" s="32"/>
      <c r="I150" s="35"/>
      <c r="J150" s="5" t="str">
        <f>IF(NASA[[#This Row],['[Mental Demand']]]="","",(NASA[[#This Row],['[Mental Demand']]])*5)</f>
        <v/>
      </c>
      <c r="K150" s="1" t="str">
        <f>IF(NASA[[#This Row],['[Physical Demand']]]="","",(NASA[[#This Row],['[Physical Demand']]])*5)</f>
        <v/>
      </c>
      <c r="L150" s="1" t="str">
        <f>IF(NASA[[#This Row],['[Temporal Demand']]]="","",(NASA[[#This Row],['[Temporal Demand']]])*5)</f>
        <v/>
      </c>
      <c r="M150" s="1" t="str">
        <f>IF(NASA[[#This Row],[Performance*]]="","",(NASA[[#This Row],[Performance*]])*5)</f>
        <v/>
      </c>
      <c r="N150" s="1" t="str">
        <f>IF(NASA[[#This Row],['[Effort']]]="","",(NASA[[#This Row],['[Effort']]])*5)</f>
        <v/>
      </c>
      <c r="O150" s="1" t="str">
        <f>IF(NASA[[#This Row],['[Frustration']]]="","",(NASA[[#This Row],['[Frustration']]])*5)</f>
        <v/>
      </c>
      <c r="P150" s="5" t="str">
        <f>IF(NASA[[#This Row],[ID]]="","",SUM(AD150,AJ150,AQ150,AV150,BC150))</f>
        <v/>
      </c>
      <c r="Q150" s="1" t="str">
        <f>IF(NASA[[#This Row],[ID]]="","",SUM(AE150,AM150,AT150,BA150,BD150))</f>
        <v/>
      </c>
      <c r="R150" s="1" t="str">
        <f>IF(NASA[[#This Row],[ID]]="","",SUM(AF150,AK150,AR150,AX150,BF150))</f>
        <v/>
      </c>
      <c r="S150" s="1" t="str">
        <f>IF(NASA[[#This Row],[ID]]="","",SUM(AG150,AN150,AU150,AW150,BE150))</f>
        <v/>
      </c>
      <c r="T150" s="1" t="str">
        <f>IF(NASA[[#This Row],[ID]]="","",SUM(AH150,AL150,AP150,AY150,BG150))</f>
        <v/>
      </c>
      <c r="U150" s="1" t="str">
        <f>IF(NASA[[#This Row],[ID]]="","",SUM(AI150,AO150,AS150,AZ150,BB150))</f>
        <v/>
      </c>
      <c r="V150" s="5" t="str">
        <f>IF(NASA[[#This Row],[ID]]="","",SUM(P150:U150))</f>
        <v/>
      </c>
      <c r="AB150" t="str">
        <f>IF(A150="","",NASA[[#This Row],[ID]])</f>
        <v/>
      </c>
      <c r="AC150" t="str">
        <f>IF(B150="","",NASA[[#This Row],[Feature ID]])</f>
        <v/>
      </c>
      <c r="AD150" t="str">
        <f>IF(NASA[[#This Row],[ID]]="","",IF(J150&gt;K150,1,0))</f>
        <v/>
      </c>
      <c r="AE150" t="str">
        <f>IF(NASA[[#This Row],[ID]]="","",IF(J150&gt;K150,0,1))</f>
        <v/>
      </c>
      <c r="AF150" t="str">
        <f>IF(NASA[[#This Row],[ID]]="","",IF(L150&gt;M150,1,0))</f>
        <v/>
      </c>
      <c r="AG150" t="str">
        <f>IF(NASA[[#This Row],[ID]]="","",IF(L150&gt;M150,0,1))</f>
        <v/>
      </c>
      <c r="AH150" t="str">
        <f>IF(NASA[[#This Row],[ID]]="","",IF(N150&gt;O150,1,0))</f>
        <v/>
      </c>
      <c r="AI150" t="str">
        <f>IF(NASA[[#This Row],[ID]]="","",IF(N150&gt;O150,0,1))</f>
        <v/>
      </c>
      <c r="AJ150" t="str">
        <f>IF(NASA[[#This Row],[ID]]="","",IF(J150&gt;L150,1,0))</f>
        <v/>
      </c>
      <c r="AK150" t="str">
        <f>IF(NASA[[#This Row],[ID]]="","",IF(J150&gt;L150,0,1))</f>
        <v/>
      </c>
      <c r="AL150" t="str">
        <f>IF(NASA[[#This Row],[ID]]="","",IF(N150&gt;K150,1,0))</f>
        <v/>
      </c>
      <c r="AM150" t="str">
        <f>IF(NASA[[#This Row],[ID]]="","",IF(N150&gt;K150,0,1))</f>
        <v/>
      </c>
      <c r="AN150" t="str">
        <f>IF(NASA[[#This Row],[ID]]="","",IF(M150&gt;O150,1,0))</f>
        <v/>
      </c>
      <c r="AO150" t="str">
        <f>IF(NASA[[#This Row],[ID]]="","",IF(M150&gt;O150,0,1))</f>
        <v/>
      </c>
      <c r="AP150" t="str">
        <f>IF(NASA[[#This Row],[ID]]="","",IF(N150&gt;J150,1,0))</f>
        <v/>
      </c>
      <c r="AQ150" t="str">
        <f>IF(NASA[[#This Row],[ID]]="","",IF(N150&gt;J150,0,1))</f>
        <v/>
      </c>
      <c r="AR150" t="str">
        <f>IF(NASA[[#This Row],[ID]]="","",IF(L150&gt;O150,1,0))</f>
        <v/>
      </c>
      <c r="AS150" t="str">
        <f>IF(NASA[[#This Row],[ID]]="","",IF(L150&gt;O150,0,1))</f>
        <v/>
      </c>
      <c r="AT150" t="str">
        <f>IF(NASA[[#This Row],[ID]]="","",IF(K150&gt;M150,1,0))</f>
        <v/>
      </c>
      <c r="AU150" t="str">
        <f>IF(NASA[[#This Row],[ID]]="","",IF(K150&gt;M150,0,1))</f>
        <v/>
      </c>
      <c r="AV150" t="str">
        <f>IF(NASA[[#This Row],[ID]]="","",IF(J150&gt;M150,1,0))</f>
        <v/>
      </c>
      <c r="AW150" t="str">
        <f>IF(NASA[[#This Row],[ID]]="","",IF(J150&gt;M150,0,1))</f>
        <v/>
      </c>
      <c r="AX150" t="str">
        <f>IF(NASA[[#This Row],[ID]]="","",IF(L150&gt;N150,1,0))</f>
        <v/>
      </c>
      <c r="AY150" t="str">
        <f>IF(NASA[[#This Row],[ID]]="","",IF(L150&gt;N150,0,1))</f>
        <v/>
      </c>
      <c r="AZ150" t="str">
        <f>IF(NASA[[#This Row],[ID]]="","",IF(O150&gt;K150,1,0))</f>
        <v/>
      </c>
      <c r="BA150" t="str">
        <f>IF(NASA[[#This Row],[ID]]="","",IF(O150&gt;K150,0,1))</f>
        <v/>
      </c>
      <c r="BB150" t="str">
        <f>IF(NASA[[#This Row],[ID]]="","",IF(O150&gt;J150,1,0))</f>
        <v/>
      </c>
      <c r="BC150" t="str">
        <f>IF(NASA[[#This Row],[ID]]="","",IF(O150&gt;J150,0,1))</f>
        <v/>
      </c>
      <c r="BD150" t="str">
        <f>IF(NASA[[#This Row],[ID]]="","",IF(K150&gt;M150,1,0))</f>
        <v/>
      </c>
      <c r="BE150" t="str">
        <f>IF(NASA[[#This Row],[ID]]="","",IF(K150&gt;M150,0,1))</f>
        <v/>
      </c>
      <c r="BF150" t="str">
        <f>IF(NASA[[#This Row],[ID]]="","",IF(L150&gt;N150,1,0))</f>
        <v/>
      </c>
      <c r="BG150" t="str">
        <f>IF(NASA[[#This Row],[ID]]="","",IF(L150&gt;N150,0,1))</f>
        <v/>
      </c>
    </row>
    <row r="151" spans="1:59" x14ac:dyDescent="0.25">
      <c r="A151" s="31"/>
      <c r="B151" s="32"/>
      <c r="C151" s="32"/>
      <c r="D151" s="32"/>
      <c r="E151" s="32"/>
      <c r="F151" s="32"/>
      <c r="G151" s="34" t="str">
        <f>IF(NASA[[#This Row],['[Performance']]]="","",20-NASA[[#This Row],['[Performance']]]+1)</f>
        <v/>
      </c>
      <c r="H151" s="32"/>
      <c r="I151" s="35"/>
      <c r="J151" s="5" t="str">
        <f>IF(NASA[[#This Row],['[Mental Demand']]]="","",(NASA[[#This Row],['[Mental Demand']]])*5)</f>
        <v/>
      </c>
      <c r="K151" s="1" t="str">
        <f>IF(NASA[[#This Row],['[Physical Demand']]]="","",(NASA[[#This Row],['[Physical Demand']]])*5)</f>
        <v/>
      </c>
      <c r="L151" s="1" t="str">
        <f>IF(NASA[[#This Row],['[Temporal Demand']]]="","",(NASA[[#This Row],['[Temporal Demand']]])*5)</f>
        <v/>
      </c>
      <c r="M151" s="1" t="str">
        <f>IF(NASA[[#This Row],[Performance*]]="","",(NASA[[#This Row],[Performance*]])*5)</f>
        <v/>
      </c>
      <c r="N151" s="1" t="str">
        <f>IF(NASA[[#This Row],['[Effort']]]="","",(NASA[[#This Row],['[Effort']]])*5)</f>
        <v/>
      </c>
      <c r="O151" s="1" t="str">
        <f>IF(NASA[[#This Row],['[Frustration']]]="","",(NASA[[#This Row],['[Frustration']]])*5)</f>
        <v/>
      </c>
      <c r="P151" s="5" t="str">
        <f>IF(NASA[[#This Row],[ID]]="","",SUM(AD151,AJ151,AQ151,AV151,BC151))</f>
        <v/>
      </c>
      <c r="Q151" s="1" t="str">
        <f>IF(NASA[[#This Row],[ID]]="","",SUM(AE151,AM151,AT151,BA151,BD151))</f>
        <v/>
      </c>
      <c r="R151" s="1" t="str">
        <f>IF(NASA[[#This Row],[ID]]="","",SUM(AF151,AK151,AR151,AX151,BF151))</f>
        <v/>
      </c>
      <c r="S151" s="1" t="str">
        <f>IF(NASA[[#This Row],[ID]]="","",SUM(AG151,AN151,AU151,AW151,BE151))</f>
        <v/>
      </c>
      <c r="T151" s="1" t="str">
        <f>IF(NASA[[#This Row],[ID]]="","",SUM(AH151,AL151,AP151,AY151,BG151))</f>
        <v/>
      </c>
      <c r="U151" s="1" t="str">
        <f>IF(NASA[[#This Row],[ID]]="","",SUM(AI151,AO151,AS151,AZ151,BB151))</f>
        <v/>
      </c>
      <c r="V151" s="5" t="str">
        <f>IF(NASA[[#This Row],[ID]]="","",SUM(P151:U151))</f>
        <v/>
      </c>
      <c r="AB151" t="str">
        <f>IF(A151="","",NASA[[#This Row],[ID]])</f>
        <v/>
      </c>
      <c r="AC151" t="str">
        <f>IF(B151="","",NASA[[#This Row],[Feature ID]])</f>
        <v/>
      </c>
      <c r="AD151" t="str">
        <f>IF(NASA[[#This Row],[ID]]="","",IF(J151&gt;K151,1,0))</f>
        <v/>
      </c>
      <c r="AE151" t="str">
        <f>IF(NASA[[#This Row],[ID]]="","",IF(J151&gt;K151,0,1))</f>
        <v/>
      </c>
      <c r="AF151" t="str">
        <f>IF(NASA[[#This Row],[ID]]="","",IF(L151&gt;M151,1,0))</f>
        <v/>
      </c>
      <c r="AG151" t="str">
        <f>IF(NASA[[#This Row],[ID]]="","",IF(L151&gt;M151,0,1))</f>
        <v/>
      </c>
      <c r="AH151" t="str">
        <f>IF(NASA[[#This Row],[ID]]="","",IF(N151&gt;O151,1,0))</f>
        <v/>
      </c>
      <c r="AI151" t="str">
        <f>IF(NASA[[#This Row],[ID]]="","",IF(N151&gt;O151,0,1))</f>
        <v/>
      </c>
      <c r="AJ151" t="str">
        <f>IF(NASA[[#This Row],[ID]]="","",IF(J151&gt;L151,1,0))</f>
        <v/>
      </c>
      <c r="AK151" t="str">
        <f>IF(NASA[[#This Row],[ID]]="","",IF(J151&gt;L151,0,1))</f>
        <v/>
      </c>
      <c r="AL151" t="str">
        <f>IF(NASA[[#This Row],[ID]]="","",IF(N151&gt;K151,1,0))</f>
        <v/>
      </c>
      <c r="AM151" t="str">
        <f>IF(NASA[[#This Row],[ID]]="","",IF(N151&gt;K151,0,1))</f>
        <v/>
      </c>
      <c r="AN151" t="str">
        <f>IF(NASA[[#This Row],[ID]]="","",IF(M151&gt;O151,1,0))</f>
        <v/>
      </c>
      <c r="AO151" t="str">
        <f>IF(NASA[[#This Row],[ID]]="","",IF(M151&gt;O151,0,1))</f>
        <v/>
      </c>
      <c r="AP151" t="str">
        <f>IF(NASA[[#This Row],[ID]]="","",IF(N151&gt;J151,1,0))</f>
        <v/>
      </c>
      <c r="AQ151" t="str">
        <f>IF(NASA[[#This Row],[ID]]="","",IF(N151&gt;J151,0,1))</f>
        <v/>
      </c>
      <c r="AR151" t="str">
        <f>IF(NASA[[#This Row],[ID]]="","",IF(L151&gt;O151,1,0))</f>
        <v/>
      </c>
      <c r="AS151" t="str">
        <f>IF(NASA[[#This Row],[ID]]="","",IF(L151&gt;O151,0,1))</f>
        <v/>
      </c>
      <c r="AT151" t="str">
        <f>IF(NASA[[#This Row],[ID]]="","",IF(K151&gt;M151,1,0))</f>
        <v/>
      </c>
      <c r="AU151" t="str">
        <f>IF(NASA[[#This Row],[ID]]="","",IF(K151&gt;M151,0,1))</f>
        <v/>
      </c>
      <c r="AV151" t="str">
        <f>IF(NASA[[#This Row],[ID]]="","",IF(J151&gt;M151,1,0))</f>
        <v/>
      </c>
      <c r="AW151" t="str">
        <f>IF(NASA[[#This Row],[ID]]="","",IF(J151&gt;M151,0,1))</f>
        <v/>
      </c>
      <c r="AX151" t="str">
        <f>IF(NASA[[#This Row],[ID]]="","",IF(L151&gt;N151,1,0))</f>
        <v/>
      </c>
      <c r="AY151" t="str">
        <f>IF(NASA[[#This Row],[ID]]="","",IF(L151&gt;N151,0,1))</f>
        <v/>
      </c>
      <c r="AZ151" t="str">
        <f>IF(NASA[[#This Row],[ID]]="","",IF(O151&gt;K151,1,0))</f>
        <v/>
      </c>
      <c r="BA151" t="str">
        <f>IF(NASA[[#This Row],[ID]]="","",IF(O151&gt;K151,0,1))</f>
        <v/>
      </c>
      <c r="BB151" t="str">
        <f>IF(NASA[[#This Row],[ID]]="","",IF(O151&gt;J151,1,0))</f>
        <v/>
      </c>
      <c r="BC151" t="str">
        <f>IF(NASA[[#This Row],[ID]]="","",IF(O151&gt;J151,0,1))</f>
        <v/>
      </c>
      <c r="BD151" t="str">
        <f>IF(NASA[[#This Row],[ID]]="","",IF(K151&gt;M151,1,0))</f>
        <v/>
      </c>
      <c r="BE151" t="str">
        <f>IF(NASA[[#This Row],[ID]]="","",IF(K151&gt;M151,0,1))</f>
        <v/>
      </c>
      <c r="BF151" t="str">
        <f>IF(NASA[[#This Row],[ID]]="","",IF(L151&gt;N151,1,0))</f>
        <v/>
      </c>
      <c r="BG151" t="str">
        <f>IF(NASA[[#This Row],[ID]]="","",IF(L151&gt;N151,0,1))</f>
        <v/>
      </c>
    </row>
    <row r="152" spans="1:59" x14ac:dyDescent="0.25">
      <c r="A152" s="31"/>
      <c r="B152" s="32"/>
      <c r="C152" s="32"/>
      <c r="D152" s="32"/>
      <c r="E152" s="32"/>
      <c r="F152" s="32"/>
      <c r="G152" s="34" t="str">
        <f>IF(NASA[[#This Row],['[Performance']]]="","",20-NASA[[#This Row],['[Performance']]]+1)</f>
        <v/>
      </c>
      <c r="H152" s="32"/>
      <c r="I152" s="35"/>
      <c r="J152" s="5" t="str">
        <f>IF(NASA[[#This Row],['[Mental Demand']]]="","",(NASA[[#This Row],['[Mental Demand']]])*5)</f>
        <v/>
      </c>
      <c r="K152" s="1" t="str">
        <f>IF(NASA[[#This Row],['[Physical Demand']]]="","",(NASA[[#This Row],['[Physical Demand']]])*5)</f>
        <v/>
      </c>
      <c r="L152" s="1" t="str">
        <f>IF(NASA[[#This Row],['[Temporal Demand']]]="","",(NASA[[#This Row],['[Temporal Demand']]])*5)</f>
        <v/>
      </c>
      <c r="M152" s="1" t="str">
        <f>IF(NASA[[#This Row],[Performance*]]="","",(NASA[[#This Row],[Performance*]])*5)</f>
        <v/>
      </c>
      <c r="N152" s="1" t="str">
        <f>IF(NASA[[#This Row],['[Effort']]]="","",(NASA[[#This Row],['[Effort']]])*5)</f>
        <v/>
      </c>
      <c r="O152" s="1" t="str">
        <f>IF(NASA[[#This Row],['[Frustration']]]="","",(NASA[[#This Row],['[Frustration']]])*5)</f>
        <v/>
      </c>
      <c r="P152" s="5" t="str">
        <f>IF(NASA[[#This Row],[ID]]="","",SUM(AD152,AJ152,AQ152,AV152,BC152))</f>
        <v/>
      </c>
      <c r="Q152" s="1" t="str">
        <f>IF(NASA[[#This Row],[ID]]="","",SUM(AE152,AM152,AT152,BA152,BD152))</f>
        <v/>
      </c>
      <c r="R152" s="1" t="str">
        <f>IF(NASA[[#This Row],[ID]]="","",SUM(AF152,AK152,AR152,AX152,BF152))</f>
        <v/>
      </c>
      <c r="S152" s="1" t="str">
        <f>IF(NASA[[#This Row],[ID]]="","",SUM(AG152,AN152,AU152,AW152,BE152))</f>
        <v/>
      </c>
      <c r="T152" s="1" t="str">
        <f>IF(NASA[[#This Row],[ID]]="","",SUM(AH152,AL152,AP152,AY152,BG152))</f>
        <v/>
      </c>
      <c r="U152" s="1" t="str">
        <f>IF(NASA[[#This Row],[ID]]="","",SUM(AI152,AO152,AS152,AZ152,BB152))</f>
        <v/>
      </c>
      <c r="V152" s="5" t="str">
        <f>IF(NASA[[#This Row],[ID]]="","",SUM(P152:U152))</f>
        <v/>
      </c>
      <c r="AB152" t="str">
        <f>IF(A152="","",NASA[[#This Row],[ID]])</f>
        <v/>
      </c>
      <c r="AC152" t="str">
        <f>IF(B152="","",NASA[[#This Row],[Feature ID]])</f>
        <v/>
      </c>
      <c r="AD152" t="str">
        <f>IF(NASA[[#This Row],[ID]]="","",IF(J152&gt;K152,1,0))</f>
        <v/>
      </c>
      <c r="AE152" t="str">
        <f>IF(NASA[[#This Row],[ID]]="","",IF(J152&gt;K152,0,1))</f>
        <v/>
      </c>
      <c r="AF152" t="str">
        <f>IF(NASA[[#This Row],[ID]]="","",IF(L152&gt;M152,1,0))</f>
        <v/>
      </c>
      <c r="AG152" t="str">
        <f>IF(NASA[[#This Row],[ID]]="","",IF(L152&gt;M152,0,1))</f>
        <v/>
      </c>
      <c r="AH152" t="str">
        <f>IF(NASA[[#This Row],[ID]]="","",IF(N152&gt;O152,1,0))</f>
        <v/>
      </c>
      <c r="AI152" t="str">
        <f>IF(NASA[[#This Row],[ID]]="","",IF(N152&gt;O152,0,1))</f>
        <v/>
      </c>
      <c r="AJ152" t="str">
        <f>IF(NASA[[#This Row],[ID]]="","",IF(J152&gt;L152,1,0))</f>
        <v/>
      </c>
      <c r="AK152" t="str">
        <f>IF(NASA[[#This Row],[ID]]="","",IF(J152&gt;L152,0,1))</f>
        <v/>
      </c>
      <c r="AL152" t="str">
        <f>IF(NASA[[#This Row],[ID]]="","",IF(N152&gt;K152,1,0))</f>
        <v/>
      </c>
      <c r="AM152" t="str">
        <f>IF(NASA[[#This Row],[ID]]="","",IF(N152&gt;K152,0,1))</f>
        <v/>
      </c>
      <c r="AN152" t="str">
        <f>IF(NASA[[#This Row],[ID]]="","",IF(M152&gt;O152,1,0))</f>
        <v/>
      </c>
      <c r="AO152" t="str">
        <f>IF(NASA[[#This Row],[ID]]="","",IF(M152&gt;O152,0,1))</f>
        <v/>
      </c>
      <c r="AP152" t="str">
        <f>IF(NASA[[#This Row],[ID]]="","",IF(N152&gt;J152,1,0))</f>
        <v/>
      </c>
      <c r="AQ152" t="str">
        <f>IF(NASA[[#This Row],[ID]]="","",IF(N152&gt;J152,0,1))</f>
        <v/>
      </c>
      <c r="AR152" t="str">
        <f>IF(NASA[[#This Row],[ID]]="","",IF(L152&gt;O152,1,0))</f>
        <v/>
      </c>
      <c r="AS152" t="str">
        <f>IF(NASA[[#This Row],[ID]]="","",IF(L152&gt;O152,0,1))</f>
        <v/>
      </c>
      <c r="AT152" t="str">
        <f>IF(NASA[[#This Row],[ID]]="","",IF(K152&gt;M152,1,0))</f>
        <v/>
      </c>
      <c r="AU152" t="str">
        <f>IF(NASA[[#This Row],[ID]]="","",IF(K152&gt;M152,0,1))</f>
        <v/>
      </c>
      <c r="AV152" t="str">
        <f>IF(NASA[[#This Row],[ID]]="","",IF(J152&gt;M152,1,0))</f>
        <v/>
      </c>
      <c r="AW152" t="str">
        <f>IF(NASA[[#This Row],[ID]]="","",IF(J152&gt;M152,0,1))</f>
        <v/>
      </c>
      <c r="AX152" t="str">
        <f>IF(NASA[[#This Row],[ID]]="","",IF(L152&gt;N152,1,0))</f>
        <v/>
      </c>
      <c r="AY152" t="str">
        <f>IF(NASA[[#This Row],[ID]]="","",IF(L152&gt;N152,0,1))</f>
        <v/>
      </c>
      <c r="AZ152" t="str">
        <f>IF(NASA[[#This Row],[ID]]="","",IF(O152&gt;K152,1,0))</f>
        <v/>
      </c>
      <c r="BA152" t="str">
        <f>IF(NASA[[#This Row],[ID]]="","",IF(O152&gt;K152,0,1))</f>
        <v/>
      </c>
      <c r="BB152" t="str">
        <f>IF(NASA[[#This Row],[ID]]="","",IF(O152&gt;J152,1,0))</f>
        <v/>
      </c>
      <c r="BC152" t="str">
        <f>IF(NASA[[#This Row],[ID]]="","",IF(O152&gt;J152,0,1))</f>
        <v/>
      </c>
      <c r="BD152" t="str">
        <f>IF(NASA[[#This Row],[ID]]="","",IF(K152&gt;M152,1,0))</f>
        <v/>
      </c>
      <c r="BE152" t="str">
        <f>IF(NASA[[#This Row],[ID]]="","",IF(K152&gt;M152,0,1))</f>
        <v/>
      </c>
      <c r="BF152" t="str">
        <f>IF(NASA[[#This Row],[ID]]="","",IF(L152&gt;N152,1,0))</f>
        <v/>
      </c>
      <c r="BG152" t="str">
        <f>IF(NASA[[#This Row],[ID]]="","",IF(L152&gt;N152,0,1))</f>
        <v/>
      </c>
    </row>
    <row r="153" spans="1:59" x14ac:dyDescent="0.25">
      <c r="A153" s="31"/>
      <c r="B153" s="32"/>
      <c r="C153" s="32"/>
      <c r="D153" s="32"/>
      <c r="E153" s="32"/>
      <c r="F153" s="32"/>
      <c r="G153" s="34" t="str">
        <f>IF(NASA[[#This Row],['[Performance']]]="","",20-NASA[[#This Row],['[Performance']]]+1)</f>
        <v/>
      </c>
      <c r="H153" s="32"/>
      <c r="I153" s="35"/>
      <c r="J153" s="5" t="str">
        <f>IF(NASA[[#This Row],['[Mental Demand']]]="","",(NASA[[#This Row],['[Mental Demand']]])*5)</f>
        <v/>
      </c>
      <c r="K153" s="1" t="str">
        <f>IF(NASA[[#This Row],['[Physical Demand']]]="","",(NASA[[#This Row],['[Physical Demand']]])*5)</f>
        <v/>
      </c>
      <c r="L153" s="1" t="str">
        <f>IF(NASA[[#This Row],['[Temporal Demand']]]="","",(NASA[[#This Row],['[Temporal Demand']]])*5)</f>
        <v/>
      </c>
      <c r="M153" s="1" t="str">
        <f>IF(NASA[[#This Row],[Performance*]]="","",(NASA[[#This Row],[Performance*]])*5)</f>
        <v/>
      </c>
      <c r="N153" s="1" t="str">
        <f>IF(NASA[[#This Row],['[Effort']]]="","",(NASA[[#This Row],['[Effort']]])*5)</f>
        <v/>
      </c>
      <c r="O153" s="1" t="str">
        <f>IF(NASA[[#This Row],['[Frustration']]]="","",(NASA[[#This Row],['[Frustration']]])*5)</f>
        <v/>
      </c>
      <c r="P153" s="5" t="str">
        <f>IF(NASA[[#This Row],[ID]]="","",SUM(AD153,AJ153,AQ153,AV153,BC153))</f>
        <v/>
      </c>
      <c r="Q153" s="1" t="str">
        <f>IF(NASA[[#This Row],[ID]]="","",SUM(AE153,AM153,AT153,BA153,BD153))</f>
        <v/>
      </c>
      <c r="R153" s="1" t="str">
        <f>IF(NASA[[#This Row],[ID]]="","",SUM(AF153,AK153,AR153,AX153,BF153))</f>
        <v/>
      </c>
      <c r="S153" s="1" t="str">
        <f>IF(NASA[[#This Row],[ID]]="","",SUM(AG153,AN153,AU153,AW153,BE153))</f>
        <v/>
      </c>
      <c r="T153" s="1" t="str">
        <f>IF(NASA[[#This Row],[ID]]="","",SUM(AH153,AL153,AP153,AY153,BG153))</f>
        <v/>
      </c>
      <c r="U153" s="1" t="str">
        <f>IF(NASA[[#This Row],[ID]]="","",SUM(AI153,AO153,AS153,AZ153,BB153))</f>
        <v/>
      </c>
      <c r="V153" s="5" t="str">
        <f>IF(NASA[[#This Row],[ID]]="","",SUM(P153:U153))</f>
        <v/>
      </c>
      <c r="AB153" t="str">
        <f>IF(A153="","",NASA[[#This Row],[ID]])</f>
        <v/>
      </c>
      <c r="AC153" t="str">
        <f>IF(B153="","",NASA[[#This Row],[Feature ID]])</f>
        <v/>
      </c>
      <c r="AD153" t="str">
        <f>IF(NASA[[#This Row],[ID]]="","",IF(J153&gt;K153,1,0))</f>
        <v/>
      </c>
      <c r="AE153" t="str">
        <f>IF(NASA[[#This Row],[ID]]="","",IF(J153&gt;K153,0,1))</f>
        <v/>
      </c>
      <c r="AF153" t="str">
        <f>IF(NASA[[#This Row],[ID]]="","",IF(L153&gt;M153,1,0))</f>
        <v/>
      </c>
      <c r="AG153" t="str">
        <f>IF(NASA[[#This Row],[ID]]="","",IF(L153&gt;M153,0,1))</f>
        <v/>
      </c>
      <c r="AH153" t="str">
        <f>IF(NASA[[#This Row],[ID]]="","",IF(N153&gt;O153,1,0))</f>
        <v/>
      </c>
      <c r="AI153" t="str">
        <f>IF(NASA[[#This Row],[ID]]="","",IF(N153&gt;O153,0,1))</f>
        <v/>
      </c>
      <c r="AJ153" t="str">
        <f>IF(NASA[[#This Row],[ID]]="","",IF(J153&gt;L153,1,0))</f>
        <v/>
      </c>
      <c r="AK153" t="str">
        <f>IF(NASA[[#This Row],[ID]]="","",IF(J153&gt;L153,0,1))</f>
        <v/>
      </c>
      <c r="AL153" t="str">
        <f>IF(NASA[[#This Row],[ID]]="","",IF(N153&gt;K153,1,0))</f>
        <v/>
      </c>
      <c r="AM153" t="str">
        <f>IF(NASA[[#This Row],[ID]]="","",IF(N153&gt;K153,0,1))</f>
        <v/>
      </c>
      <c r="AN153" t="str">
        <f>IF(NASA[[#This Row],[ID]]="","",IF(M153&gt;O153,1,0))</f>
        <v/>
      </c>
      <c r="AO153" t="str">
        <f>IF(NASA[[#This Row],[ID]]="","",IF(M153&gt;O153,0,1))</f>
        <v/>
      </c>
      <c r="AP153" t="str">
        <f>IF(NASA[[#This Row],[ID]]="","",IF(N153&gt;J153,1,0))</f>
        <v/>
      </c>
      <c r="AQ153" t="str">
        <f>IF(NASA[[#This Row],[ID]]="","",IF(N153&gt;J153,0,1))</f>
        <v/>
      </c>
      <c r="AR153" t="str">
        <f>IF(NASA[[#This Row],[ID]]="","",IF(L153&gt;O153,1,0))</f>
        <v/>
      </c>
      <c r="AS153" t="str">
        <f>IF(NASA[[#This Row],[ID]]="","",IF(L153&gt;O153,0,1))</f>
        <v/>
      </c>
      <c r="AT153" t="str">
        <f>IF(NASA[[#This Row],[ID]]="","",IF(K153&gt;M153,1,0))</f>
        <v/>
      </c>
      <c r="AU153" t="str">
        <f>IF(NASA[[#This Row],[ID]]="","",IF(K153&gt;M153,0,1))</f>
        <v/>
      </c>
      <c r="AV153" t="str">
        <f>IF(NASA[[#This Row],[ID]]="","",IF(J153&gt;M153,1,0))</f>
        <v/>
      </c>
      <c r="AW153" t="str">
        <f>IF(NASA[[#This Row],[ID]]="","",IF(J153&gt;M153,0,1))</f>
        <v/>
      </c>
      <c r="AX153" t="str">
        <f>IF(NASA[[#This Row],[ID]]="","",IF(L153&gt;N153,1,0))</f>
        <v/>
      </c>
      <c r="AY153" t="str">
        <f>IF(NASA[[#This Row],[ID]]="","",IF(L153&gt;N153,0,1))</f>
        <v/>
      </c>
      <c r="AZ153" t="str">
        <f>IF(NASA[[#This Row],[ID]]="","",IF(O153&gt;K153,1,0))</f>
        <v/>
      </c>
      <c r="BA153" t="str">
        <f>IF(NASA[[#This Row],[ID]]="","",IF(O153&gt;K153,0,1))</f>
        <v/>
      </c>
      <c r="BB153" t="str">
        <f>IF(NASA[[#This Row],[ID]]="","",IF(O153&gt;J153,1,0))</f>
        <v/>
      </c>
      <c r="BC153" t="str">
        <f>IF(NASA[[#This Row],[ID]]="","",IF(O153&gt;J153,0,1))</f>
        <v/>
      </c>
      <c r="BD153" t="str">
        <f>IF(NASA[[#This Row],[ID]]="","",IF(K153&gt;M153,1,0))</f>
        <v/>
      </c>
      <c r="BE153" t="str">
        <f>IF(NASA[[#This Row],[ID]]="","",IF(K153&gt;M153,0,1))</f>
        <v/>
      </c>
      <c r="BF153" t="str">
        <f>IF(NASA[[#This Row],[ID]]="","",IF(L153&gt;N153,1,0))</f>
        <v/>
      </c>
      <c r="BG153" t="str">
        <f>IF(NASA[[#This Row],[ID]]="","",IF(L153&gt;N153,0,1))</f>
        <v/>
      </c>
    </row>
    <row r="154" spans="1:59" x14ac:dyDescent="0.25">
      <c r="A154" s="31"/>
      <c r="B154" s="32"/>
      <c r="C154" s="32"/>
      <c r="D154" s="32"/>
      <c r="E154" s="32"/>
      <c r="F154" s="32"/>
      <c r="G154" s="34" t="str">
        <f>IF(NASA[[#This Row],['[Performance']]]="","",20-NASA[[#This Row],['[Performance']]]+1)</f>
        <v/>
      </c>
      <c r="H154" s="32"/>
      <c r="I154" s="35"/>
      <c r="J154" s="5" t="str">
        <f>IF(NASA[[#This Row],['[Mental Demand']]]="","",(NASA[[#This Row],['[Mental Demand']]])*5)</f>
        <v/>
      </c>
      <c r="K154" s="1" t="str">
        <f>IF(NASA[[#This Row],['[Physical Demand']]]="","",(NASA[[#This Row],['[Physical Demand']]])*5)</f>
        <v/>
      </c>
      <c r="L154" s="1" t="str">
        <f>IF(NASA[[#This Row],['[Temporal Demand']]]="","",(NASA[[#This Row],['[Temporal Demand']]])*5)</f>
        <v/>
      </c>
      <c r="M154" s="1" t="str">
        <f>IF(NASA[[#This Row],[Performance*]]="","",(NASA[[#This Row],[Performance*]])*5)</f>
        <v/>
      </c>
      <c r="N154" s="1" t="str">
        <f>IF(NASA[[#This Row],['[Effort']]]="","",(NASA[[#This Row],['[Effort']]])*5)</f>
        <v/>
      </c>
      <c r="O154" s="1" t="str">
        <f>IF(NASA[[#This Row],['[Frustration']]]="","",(NASA[[#This Row],['[Frustration']]])*5)</f>
        <v/>
      </c>
      <c r="P154" s="5" t="str">
        <f>IF(NASA[[#This Row],[ID]]="","",SUM(AD154,AJ154,AQ154,AV154,BC154))</f>
        <v/>
      </c>
      <c r="Q154" s="1" t="str">
        <f>IF(NASA[[#This Row],[ID]]="","",SUM(AE154,AM154,AT154,BA154,BD154))</f>
        <v/>
      </c>
      <c r="R154" s="1" t="str">
        <f>IF(NASA[[#This Row],[ID]]="","",SUM(AF154,AK154,AR154,AX154,BF154))</f>
        <v/>
      </c>
      <c r="S154" s="1" t="str">
        <f>IF(NASA[[#This Row],[ID]]="","",SUM(AG154,AN154,AU154,AW154,BE154))</f>
        <v/>
      </c>
      <c r="T154" s="1" t="str">
        <f>IF(NASA[[#This Row],[ID]]="","",SUM(AH154,AL154,AP154,AY154,BG154))</f>
        <v/>
      </c>
      <c r="U154" s="1" t="str">
        <f>IF(NASA[[#This Row],[ID]]="","",SUM(AI154,AO154,AS154,AZ154,BB154))</f>
        <v/>
      </c>
      <c r="V154" s="5" t="str">
        <f>IF(NASA[[#This Row],[ID]]="","",SUM(P154:U154))</f>
        <v/>
      </c>
      <c r="AB154" t="str">
        <f>IF(A154="","",NASA[[#This Row],[ID]])</f>
        <v/>
      </c>
      <c r="AC154" t="str">
        <f>IF(B154="","",NASA[[#This Row],[Feature ID]])</f>
        <v/>
      </c>
      <c r="AD154" t="str">
        <f>IF(NASA[[#This Row],[ID]]="","",IF(J154&gt;K154,1,0))</f>
        <v/>
      </c>
      <c r="AE154" t="str">
        <f>IF(NASA[[#This Row],[ID]]="","",IF(J154&gt;K154,0,1))</f>
        <v/>
      </c>
      <c r="AF154" t="str">
        <f>IF(NASA[[#This Row],[ID]]="","",IF(L154&gt;M154,1,0))</f>
        <v/>
      </c>
      <c r="AG154" t="str">
        <f>IF(NASA[[#This Row],[ID]]="","",IF(L154&gt;M154,0,1))</f>
        <v/>
      </c>
      <c r="AH154" t="str">
        <f>IF(NASA[[#This Row],[ID]]="","",IF(N154&gt;O154,1,0))</f>
        <v/>
      </c>
      <c r="AI154" t="str">
        <f>IF(NASA[[#This Row],[ID]]="","",IF(N154&gt;O154,0,1))</f>
        <v/>
      </c>
      <c r="AJ154" t="str">
        <f>IF(NASA[[#This Row],[ID]]="","",IF(J154&gt;L154,1,0))</f>
        <v/>
      </c>
      <c r="AK154" t="str">
        <f>IF(NASA[[#This Row],[ID]]="","",IF(J154&gt;L154,0,1))</f>
        <v/>
      </c>
      <c r="AL154" t="str">
        <f>IF(NASA[[#This Row],[ID]]="","",IF(N154&gt;K154,1,0))</f>
        <v/>
      </c>
      <c r="AM154" t="str">
        <f>IF(NASA[[#This Row],[ID]]="","",IF(N154&gt;K154,0,1))</f>
        <v/>
      </c>
      <c r="AN154" t="str">
        <f>IF(NASA[[#This Row],[ID]]="","",IF(M154&gt;O154,1,0))</f>
        <v/>
      </c>
      <c r="AO154" t="str">
        <f>IF(NASA[[#This Row],[ID]]="","",IF(M154&gt;O154,0,1))</f>
        <v/>
      </c>
      <c r="AP154" t="str">
        <f>IF(NASA[[#This Row],[ID]]="","",IF(N154&gt;J154,1,0))</f>
        <v/>
      </c>
      <c r="AQ154" t="str">
        <f>IF(NASA[[#This Row],[ID]]="","",IF(N154&gt;J154,0,1))</f>
        <v/>
      </c>
      <c r="AR154" t="str">
        <f>IF(NASA[[#This Row],[ID]]="","",IF(L154&gt;O154,1,0))</f>
        <v/>
      </c>
      <c r="AS154" t="str">
        <f>IF(NASA[[#This Row],[ID]]="","",IF(L154&gt;O154,0,1))</f>
        <v/>
      </c>
      <c r="AT154" t="str">
        <f>IF(NASA[[#This Row],[ID]]="","",IF(K154&gt;M154,1,0))</f>
        <v/>
      </c>
      <c r="AU154" t="str">
        <f>IF(NASA[[#This Row],[ID]]="","",IF(K154&gt;M154,0,1))</f>
        <v/>
      </c>
      <c r="AV154" t="str">
        <f>IF(NASA[[#This Row],[ID]]="","",IF(J154&gt;M154,1,0))</f>
        <v/>
      </c>
      <c r="AW154" t="str">
        <f>IF(NASA[[#This Row],[ID]]="","",IF(J154&gt;M154,0,1))</f>
        <v/>
      </c>
      <c r="AX154" t="str">
        <f>IF(NASA[[#This Row],[ID]]="","",IF(L154&gt;N154,1,0))</f>
        <v/>
      </c>
      <c r="AY154" t="str">
        <f>IF(NASA[[#This Row],[ID]]="","",IF(L154&gt;N154,0,1))</f>
        <v/>
      </c>
      <c r="AZ154" t="str">
        <f>IF(NASA[[#This Row],[ID]]="","",IF(O154&gt;K154,1,0))</f>
        <v/>
      </c>
      <c r="BA154" t="str">
        <f>IF(NASA[[#This Row],[ID]]="","",IF(O154&gt;K154,0,1))</f>
        <v/>
      </c>
      <c r="BB154" t="str">
        <f>IF(NASA[[#This Row],[ID]]="","",IF(O154&gt;J154,1,0))</f>
        <v/>
      </c>
      <c r="BC154" t="str">
        <f>IF(NASA[[#This Row],[ID]]="","",IF(O154&gt;J154,0,1))</f>
        <v/>
      </c>
      <c r="BD154" t="str">
        <f>IF(NASA[[#This Row],[ID]]="","",IF(K154&gt;M154,1,0))</f>
        <v/>
      </c>
      <c r="BE154" t="str">
        <f>IF(NASA[[#This Row],[ID]]="","",IF(K154&gt;M154,0,1))</f>
        <v/>
      </c>
      <c r="BF154" t="str">
        <f>IF(NASA[[#This Row],[ID]]="","",IF(L154&gt;N154,1,0))</f>
        <v/>
      </c>
      <c r="BG154" t="str">
        <f>IF(NASA[[#This Row],[ID]]="","",IF(L154&gt;N154,0,1))</f>
        <v/>
      </c>
    </row>
    <row r="155" spans="1:59" x14ac:dyDescent="0.25">
      <c r="A155" s="31"/>
      <c r="B155" s="32"/>
      <c r="C155" s="32"/>
      <c r="D155" s="32"/>
      <c r="E155" s="32"/>
      <c r="F155" s="32"/>
      <c r="G155" s="34" t="str">
        <f>IF(NASA[[#This Row],['[Performance']]]="","",20-NASA[[#This Row],['[Performance']]]+1)</f>
        <v/>
      </c>
      <c r="H155" s="32"/>
      <c r="I155" s="35"/>
      <c r="J155" s="5" t="str">
        <f>IF(NASA[[#This Row],['[Mental Demand']]]="","",(NASA[[#This Row],['[Mental Demand']]])*5)</f>
        <v/>
      </c>
      <c r="K155" s="1" t="str">
        <f>IF(NASA[[#This Row],['[Physical Demand']]]="","",(NASA[[#This Row],['[Physical Demand']]])*5)</f>
        <v/>
      </c>
      <c r="L155" s="1" t="str">
        <f>IF(NASA[[#This Row],['[Temporal Demand']]]="","",(NASA[[#This Row],['[Temporal Demand']]])*5)</f>
        <v/>
      </c>
      <c r="M155" s="1" t="str">
        <f>IF(NASA[[#This Row],[Performance*]]="","",(NASA[[#This Row],[Performance*]])*5)</f>
        <v/>
      </c>
      <c r="N155" s="1" t="str">
        <f>IF(NASA[[#This Row],['[Effort']]]="","",(NASA[[#This Row],['[Effort']]])*5)</f>
        <v/>
      </c>
      <c r="O155" s="1" t="str">
        <f>IF(NASA[[#This Row],['[Frustration']]]="","",(NASA[[#This Row],['[Frustration']]])*5)</f>
        <v/>
      </c>
      <c r="P155" s="5" t="str">
        <f>IF(NASA[[#This Row],[ID]]="","",SUM(AD155,AJ155,AQ155,AV155,BC155))</f>
        <v/>
      </c>
      <c r="Q155" s="1" t="str">
        <f>IF(NASA[[#This Row],[ID]]="","",SUM(AE155,AM155,AT155,BA155,BD155))</f>
        <v/>
      </c>
      <c r="R155" s="1" t="str">
        <f>IF(NASA[[#This Row],[ID]]="","",SUM(AF155,AK155,AR155,AX155,BF155))</f>
        <v/>
      </c>
      <c r="S155" s="1" t="str">
        <f>IF(NASA[[#This Row],[ID]]="","",SUM(AG155,AN155,AU155,AW155,BE155))</f>
        <v/>
      </c>
      <c r="T155" s="1" t="str">
        <f>IF(NASA[[#This Row],[ID]]="","",SUM(AH155,AL155,AP155,AY155,BG155))</f>
        <v/>
      </c>
      <c r="U155" s="1" t="str">
        <f>IF(NASA[[#This Row],[ID]]="","",SUM(AI155,AO155,AS155,AZ155,BB155))</f>
        <v/>
      </c>
      <c r="V155" s="5" t="str">
        <f>IF(NASA[[#This Row],[ID]]="","",SUM(P155:U155))</f>
        <v/>
      </c>
      <c r="AB155" t="str">
        <f>IF(A155="","",NASA[[#This Row],[ID]])</f>
        <v/>
      </c>
      <c r="AC155" t="str">
        <f>IF(B155="","",NASA[[#This Row],[Feature ID]])</f>
        <v/>
      </c>
      <c r="AD155" t="str">
        <f>IF(NASA[[#This Row],[ID]]="","",IF(J155&gt;K155,1,0))</f>
        <v/>
      </c>
      <c r="AE155" t="str">
        <f>IF(NASA[[#This Row],[ID]]="","",IF(J155&gt;K155,0,1))</f>
        <v/>
      </c>
      <c r="AF155" t="str">
        <f>IF(NASA[[#This Row],[ID]]="","",IF(L155&gt;M155,1,0))</f>
        <v/>
      </c>
      <c r="AG155" t="str">
        <f>IF(NASA[[#This Row],[ID]]="","",IF(L155&gt;M155,0,1))</f>
        <v/>
      </c>
      <c r="AH155" t="str">
        <f>IF(NASA[[#This Row],[ID]]="","",IF(N155&gt;O155,1,0))</f>
        <v/>
      </c>
      <c r="AI155" t="str">
        <f>IF(NASA[[#This Row],[ID]]="","",IF(N155&gt;O155,0,1))</f>
        <v/>
      </c>
      <c r="AJ155" t="str">
        <f>IF(NASA[[#This Row],[ID]]="","",IF(J155&gt;L155,1,0))</f>
        <v/>
      </c>
      <c r="AK155" t="str">
        <f>IF(NASA[[#This Row],[ID]]="","",IF(J155&gt;L155,0,1))</f>
        <v/>
      </c>
      <c r="AL155" t="str">
        <f>IF(NASA[[#This Row],[ID]]="","",IF(N155&gt;K155,1,0))</f>
        <v/>
      </c>
      <c r="AM155" t="str">
        <f>IF(NASA[[#This Row],[ID]]="","",IF(N155&gt;K155,0,1))</f>
        <v/>
      </c>
      <c r="AN155" t="str">
        <f>IF(NASA[[#This Row],[ID]]="","",IF(M155&gt;O155,1,0))</f>
        <v/>
      </c>
      <c r="AO155" t="str">
        <f>IF(NASA[[#This Row],[ID]]="","",IF(M155&gt;O155,0,1))</f>
        <v/>
      </c>
      <c r="AP155" t="str">
        <f>IF(NASA[[#This Row],[ID]]="","",IF(N155&gt;J155,1,0))</f>
        <v/>
      </c>
      <c r="AQ155" t="str">
        <f>IF(NASA[[#This Row],[ID]]="","",IF(N155&gt;J155,0,1))</f>
        <v/>
      </c>
      <c r="AR155" t="str">
        <f>IF(NASA[[#This Row],[ID]]="","",IF(L155&gt;O155,1,0))</f>
        <v/>
      </c>
      <c r="AS155" t="str">
        <f>IF(NASA[[#This Row],[ID]]="","",IF(L155&gt;O155,0,1))</f>
        <v/>
      </c>
      <c r="AT155" t="str">
        <f>IF(NASA[[#This Row],[ID]]="","",IF(K155&gt;M155,1,0))</f>
        <v/>
      </c>
      <c r="AU155" t="str">
        <f>IF(NASA[[#This Row],[ID]]="","",IF(K155&gt;M155,0,1))</f>
        <v/>
      </c>
      <c r="AV155" t="str">
        <f>IF(NASA[[#This Row],[ID]]="","",IF(J155&gt;M155,1,0))</f>
        <v/>
      </c>
      <c r="AW155" t="str">
        <f>IF(NASA[[#This Row],[ID]]="","",IF(J155&gt;M155,0,1))</f>
        <v/>
      </c>
      <c r="AX155" t="str">
        <f>IF(NASA[[#This Row],[ID]]="","",IF(L155&gt;N155,1,0))</f>
        <v/>
      </c>
      <c r="AY155" t="str">
        <f>IF(NASA[[#This Row],[ID]]="","",IF(L155&gt;N155,0,1))</f>
        <v/>
      </c>
      <c r="AZ155" t="str">
        <f>IF(NASA[[#This Row],[ID]]="","",IF(O155&gt;K155,1,0))</f>
        <v/>
      </c>
      <c r="BA155" t="str">
        <f>IF(NASA[[#This Row],[ID]]="","",IF(O155&gt;K155,0,1))</f>
        <v/>
      </c>
      <c r="BB155" t="str">
        <f>IF(NASA[[#This Row],[ID]]="","",IF(O155&gt;J155,1,0))</f>
        <v/>
      </c>
      <c r="BC155" t="str">
        <f>IF(NASA[[#This Row],[ID]]="","",IF(O155&gt;J155,0,1))</f>
        <v/>
      </c>
      <c r="BD155" t="str">
        <f>IF(NASA[[#This Row],[ID]]="","",IF(K155&gt;M155,1,0))</f>
        <v/>
      </c>
      <c r="BE155" t="str">
        <f>IF(NASA[[#This Row],[ID]]="","",IF(K155&gt;M155,0,1))</f>
        <v/>
      </c>
      <c r="BF155" t="str">
        <f>IF(NASA[[#This Row],[ID]]="","",IF(L155&gt;N155,1,0))</f>
        <v/>
      </c>
      <c r="BG155" t="str">
        <f>IF(NASA[[#This Row],[ID]]="","",IF(L155&gt;N155,0,1))</f>
        <v/>
      </c>
    </row>
    <row r="156" spans="1:59" x14ac:dyDescent="0.25">
      <c r="A156" s="31"/>
      <c r="B156" s="32"/>
      <c r="C156" s="32"/>
      <c r="D156" s="32"/>
      <c r="E156" s="32"/>
      <c r="F156" s="32"/>
      <c r="G156" s="34" t="str">
        <f>IF(NASA[[#This Row],['[Performance']]]="","",20-NASA[[#This Row],['[Performance']]]+1)</f>
        <v/>
      </c>
      <c r="H156" s="32"/>
      <c r="I156" s="35"/>
      <c r="J156" s="5" t="str">
        <f>IF(NASA[[#This Row],['[Mental Demand']]]="","",(NASA[[#This Row],['[Mental Demand']]])*5)</f>
        <v/>
      </c>
      <c r="K156" s="1" t="str">
        <f>IF(NASA[[#This Row],['[Physical Demand']]]="","",(NASA[[#This Row],['[Physical Demand']]])*5)</f>
        <v/>
      </c>
      <c r="L156" s="1" t="str">
        <f>IF(NASA[[#This Row],['[Temporal Demand']]]="","",(NASA[[#This Row],['[Temporal Demand']]])*5)</f>
        <v/>
      </c>
      <c r="M156" s="1" t="str">
        <f>IF(NASA[[#This Row],[Performance*]]="","",(NASA[[#This Row],[Performance*]])*5)</f>
        <v/>
      </c>
      <c r="N156" s="1" t="str">
        <f>IF(NASA[[#This Row],['[Effort']]]="","",(NASA[[#This Row],['[Effort']]])*5)</f>
        <v/>
      </c>
      <c r="O156" s="1" t="str">
        <f>IF(NASA[[#This Row],['[Frustration']]]="","",(NASA[[#This Row],['[Frustration']]])*5)</f>
        <v/>
      </c>
      <c r="P156" s="5" t="str">
        <f>IF(NASA[[#This Row],[ID]]="","",SUM(AD156,AJ156,AQ156,AV156,BC156))</f>
        <v/>
      </c>
      <c r="Q156" s="1" t="str">
        <f>IF(NASA[[#This Row],[ID]]="","",SUM(AE156,AM156,AT156,BA156,BD156))</f>
        <v/>
      </c>
      <c r="R156" s="1" t="str">
        <f>IF(NASA[[#This Row],[ID]]="","",SUM(AF156,AK156,AR156,AX156,BF156))</f>
        <v/>
      </c>
      <c r="S156" s="1" t="str">
        <f>IF(NASA[[#This Row],[ID]]="","",SUM(AG156,AN156,AU156,AW156,BE156))</f>
        <v/>
      </c>
      <c r="T156" s="1" t="str">
        <f>IF(NASA[[#This Row],[ID]]="","",SUM(AH156,AL156,AP156,AY156,BG156))</f>
        <v/>
      </c>
      <c r="U156" s="1" t="str">
        <f>IF(NASA[[#This Row],[ID]]="","",SUM(AI156,AO156,AS156,AZ156,BB156))</f>
        <v/>
      </c>
      <c r="V156" s="5" t="str">
        <f>IF(NASA[[#This Row],[ID]]="","",SUM(P156:U156))</f>
        <v/>
      </c>
      <c r="AB156" t="str">
        <f>IF(A156="","",NASA[[#This Row],[ID]])</f>
        <v/>
      </c>
      <c r="AC156" t="str">
        <f>IF(B156="","",NASA[[#This Row],[Feature ID]])</f>
        <v/>
      </c>
      <c r="AD156" t="str">
        <f>IF(NASA[[#This Row],[ID]]="","",IF(J156&gt;K156,1,0))</f>
        <v/>
      </c>
      <c r="AE156" t="str">
        <f>IF(NASA[[#This Row],[ID]]="","",IF(J156&gt;K156,0,1))</f>
        <v/>
      </c>
      <c r="AF156" t="str">
        <f>IF(NASA[[#This Row],[ID]]="","",IF(L156&gt;M156,1,0))</f>
        <v/>
      </c>
      <c r="AG156" t="str">
        <f>IF(NASA[[#This Row],[ID]]="","",IF(L156&gt;M156,0,1))</f>
        <v/>
      </c>
      <c r="AH156" t="str">
        <f>IF(NASA[[#This Row],[ID]]="","",IF(N156&gt;O156,1,0))</f>
        <v/>
      </c>
      <c r="AI156" t="str">
        <f>IF(NASA[[#This Row],[ID]]="","",IF(N156&gt;O156,0,1))</f>
        <v/>
      </c>
      <c r="AJ156" t="str">
        <f>IF(NASA[[#This Row],[ID]]="","",IF(J156&gt;L156,1,0))</f>
        <v/>
      </c>
      <c r="AK156" t="str">
        <f>IF(NASA[[#This Row],[ID]]="","",IF(J156&gt;L156,0,1))</f>
        <v/>
      </c>
      <c r="AL156" t="str">
        <f>IF(NASA[[#This Row],[ID]]="","",IF(N156&gt;K156,1,0))</f>
        <v/>
      </c>
      <c r="AM156" t="str">
        <f>IF(NASA[[#This Row],[ID]]="","",IF(N156&gt;K156,0,1))</f>
        <v/>
      </c>
      <c r="AN156" t="str">
        <f>IF(NASA[[#This Row],[ID]]="","",IF(M156&gt;O156,1,0))</f>
        <v/>
      </c>
      <c r="AO156" t="str">
        <f>IF(NASA[[#This Row],[ID]]="","",IF(M156&gt;O156,0,1))</f>
        <v/>
      </c>
      <c r="AP156" t="str">
        <f>IF(NASA[[#This Row],[ID]]="","",IF(N156&gt;J156,1,0))</f>
        <v/>
      </c>
      <c r="AQ156" t="str">
        <f>IF(NASA[[#This Row],[ID]]="","",IF(N156&gt;J156,0,1))</f>
        <v/>
      </c>
      <c r="AR156" t="str">
        <f>IF(NASA[[#This Row],[ID]]="","",IF(L156&gt;O156,1,0))</f>
        <v/>
      </c>
      <c r="AS156" t="str">
        <f>IF(NASA[[#This Row],[ID]]="","",IF(L156&gt;O156,0,1))</f>
        <v/>
      </c>
      <c r="AT156" t="str">
        <f>IF(NASA[[#This Row],[ID]]="","",IF(K156&gt;M156,1,0))</f>
        <v/>
      </c>
      <c r="AU156" t="str">
        <f>IF(NASA[[#This Row],[ID]]="","",IF(K156&gt;M156,0,1))</f>
        <v/>
      </c>
      <c r="AV156" t="str">
        <f>IF(NASA[[#This Row],[ID]]="","",IF(J156&gt;M156,1,0))</f>
        <v/>
      </c>
      <c r="AW156" t="str">
        <f>IF(NASA[[#This Row],[ID]]="","",IF(J156&gt;M156,0,1))</f>
        <v/>
      </c>
      <c r="AX156" t="str">
        <f>IF(NASA[[#This Row],[ID]]="","",IF(L156&gt;N156,1,0))</f>
        <v/>
      </c>
      <c r="AY156" t="str">
        <f>IF(NASA[[#This Row],[ID]]="","",IF(L156&gt;N156,0,1))</f>
        <v/>
      </c>
      <c r="AZ156" t="str">
        <f>IF(NASA[[#This Row],[ID]]="","",IF(O156&gt;K156,1,0))</f>
        <v/>
      </c>
      <c r="BA156" t="str">
        <f>IF(NASA[[#This Row],[ID]]="","",IF(O156&gt;K156,0,1))</f>
        <v/>
      </c>
      <c r="BB156" t="str">
        <f>IF(NASA[[#This Row],[ID]]="","",IF(O156&gt;J156,1,0))</f>
        <v/>
      </c>
      <c r="BC156" t="str">
        <f>IF(NASA[[#This Row],[ID]]="","",IF(O156&gt;J156,0,1))</f>
        <v/>
      </c>
      <c r="BD156" t="str">
        <f>IF(NASA[[#This Row],[ID]]="","",IF(K156&gt;M156,1,0))</f>
        <v/>
      </c>
      <c r="BE156" t="str">
        <f>IF(NASA[[#This Row],[ID]]="","",IF(K156&gt;M156,0,1))</f>
        <v/>
      </c>
      <c r="BF156" t="str">
        <f>IF(NASA[[#This Row],[ID]]="","",IF(L156&gt;N156,1,0))</f>
        <v/>
      </c>
      <c r="BG156" t="str">
        <f>IF(NASA[[#This Row],[ID]]="","",IF(L156&gt;N156,0,1))</f>
        <v/>
      </c>
    </row>
    <row r="157" spans="1:59" x14ac:dyDescent="0.25">
      <c r="A157" s="31"/>
      <c r="B157" s="32"/>
      <c r="C157" s="32"/>
      <c r="D157" s="32"/>
      <c r="E157" s="32"/>
      <c r="F157" s="32"/>
      <c r="G157" s="34" t="str">
        <f>IF(NASA[[#This Row],['[Performance']]]="","",20-NASA[[#This Row],['[Performance']]]+1)</f>
        <v/>
      </c>
      <c r="H157" s="32"/>
      <c r="I157" s="35"/>
      <c r="J157" s="5" t="str">
        <f>IF(NASA[[#This Row],['[Mental Demand']]]="","",(NASA[[#This Row],['[Mental Demand']]])*5)</f>
        <v/>
      </c>
      <c r="K157" s="1" t="str">
        <f>IF(NASA[[#This Row],['[Physical Demand']]]="","",(NASA[[#This Row],['[Physical Demand']]])*5)</f>
        <v/>
      </c>
      <c r="L157" s="1" t="str">
        <f>IF(NASA[[#This Row],['[Temporal Demand']]]="","",(NASA[[#This Row],['[Temporal Demand']]])*5)</f>
        <v/>
      </c>
      <c r="M157" s="1" t="str">
        <f>IF(NASA[[#This Row],[Performance*]]="","",(NASA[[#This Row],[Performance*]])*5)</f>
        <v/>
      </c>
      <c r="N157" s="1" t="str">
        <f>IF(NASA[[#This Row],['[Effort']]]="","",(NASA[[#This Row],['[Effort']]])*5)</f>
        <v/>
      </c>
      <c r="O157" s="1" t="str">
        <f>IF(NASA[[#This Row],['[Frustration']]]="","",(NASA[[#This Row],['[Frustration']]])*5)</f>
        <v/>
      </c>
      <c r="P157" s="5" t="str">
        <f>IF(NASA[[#This Row],[ID]]="","",SUM(AD157,AJ157,AQ157,AV157,BC157))</f>
        <v/>
      </c>
      <c r="Q157" s="1" t="str">
        <f>IF(NASA[[#This Row],[ID]]="","",SUM(AE157,AM157,AT157,BA157,BD157))</f>
        <v/>
      </c>
      <c r="R157" s="1" t="str">
        <f>IF(NASA[[#This Row],[ID]]="","",SUM(AF157,AK157,AR157,AX157,BF157))</f>
        <v/>
      </c>
      <c r="S157" s="1" t="str">
        <f>IF(NASA[[#This Row],[ID]]="","",SUM(AG157,AN157,AU157,AW157,BE157))</f>
        <v/>
      </c>
      <c r="T157" s="1" t="str">
        <f>IF(NASA[[#This Row],[ID]]="","",SUM(AH157,AL157,AP157,AY157,BG157))</f>
        <v/>
      </c>
      <c r="U157" s="1" t="str">
        <f>IF(NASA[[#This Row],[ID]]="","",SUM(AI157,AO157,AS157,AZ157,BB157))</f>
        <v/>
      </c>
      <c r="V157" s="5" t="str">
        <f>IF(NASA[[#This Row],[ID]]="","",SUM(P157:U157))</f>
        <v/>
      </c>
      <c r="AB157" t="str">
        <f>IF(A157="","",NASA[[#This Row],[ID]])</f>
        <v/>
      </c>
      <c r="AC157" t="str">
        <f>IF(B157="","",NASA[[#This Row],[Feature ID]])</f>
        <v/>
      </c>
      <c r="AD157" t="str">
        <f>IF(NASA[[#This Row],[ID]]="","",IF(J157&gt;K157,1,0))</f>
        <v/>
      </c>
      <c r="AE157" t="str">
        <f>IF(NASA[[#This Row],[ID]]="","",IF(J157&gt;K157,0,1))</f>
        <v/>
      </c>
      <c r="AF157" t="str">
        <f>IF(NASA[[#This Row],[ID]]="","",IF(L157&gt;M157,1,0))</f>
        <v/>
      </c>
      <c r="AG157" t="str">
        <f>IF(NASA[[#This Row],[ID]]="","",IF(L157&gt;M157,0,1))</f>
        <v/>
      </c>
      <c r="AH157" t="str">
        <f>IF(NASA[[#This Row],[ID]]="","",IF(N157&gt;O157,1,0))</f>
        <v/>
      </c>
      <c r="AI157" t="str">
        <f>IF(NASA[[#This Row],[ID]]="","",IF(N157&gt;O157,0,1))</f>
        <v/>
      </c>
      <c r="AJ157" t="str">
        <f>IF(NASA[[#This Row],[ID]]="","",IF(J157&gt;L157,1,0))</f>
        <v/>
      </c>
      <c r="AK157" t="str">
        <f>IF(NASA[[#This Row],[ID]]="","",IF(J157&gt;L157,0,1))</f>
        <v/>
      </c>
      <c r="AL157" t="str">
        <f>IF(NASA[[#This Row],[ID]]="","",IF(N157&gt;K157,1,0))</f>
        <v/>
      </c>
      <c r="AM157" t="str">
        <f>IF(NASA[[#This Row],[ID]]="","",IF(N157&gt;K157,0,1))</f>
        <v/>
      </c>
      <c r="AN157" t="str">
        <f>IF(NASA[[#This Row],[ID]]="","",IF(M157&gt;O157,1,0))</f>
        <v/>
      </c>
      <c r="AO157" t="str">
        <f>IF(NASA[[#This Row],[ID]]="","",IF(M157&gt;O157,0,1))</f>
        <v/>
      </c>
      <c r="AP157" t="str">
        <f>IF(NASA[[#This Row],[ID]]="","",IF(N157&gt;J157,1,0))</f>
        <v/>
      </c>
      <c r="AQ157" t="str">
        <f>IF(NASA[[#This Row],[ID]]="","",IF(N157&gt;J157,0,1))</f>
        <v/>
      </c>
      <c r="AR157" t="str">
        <f>IF(NASA[[#This Row],[ID]]="","",IF(L157&gt;O157,1,0))</f>
        <v/>
      </c>
      <c r="AS157" t="str">
        <f>IF(NASA[[#This Row],[ID]]="","",IF(L157&gt;O157,0,1))</f>
        <v/>
      </c>
      <c r="AT157" t="str">
        <f>IF(NASA[[#This Row],[ID]]="","",IF(K157&gt;M157,1,0))</f>
        <v/>
      </c>
      <c r="AU157" t="str">
        <f>IF(NASA[[#This Row],[ID]]="","",IF(K157&gt;M157,0,1))</f>
        <v/>
      </c>
      <c r="AV157" t="str">
        <f>IF(NASA[[#This Row],[ID]]="","",IF(J157&gt;M157,1,0))</f>
        <v/>
      </c>
      <c r="AW157" t="str">
        <f>IF(NASA[[#This Row],[ID]]="","",IF(J157&gt;M157,0,1))</f>
        <v/>
      </c>
      <c r="AX157" t="str">
        <f>IF(NASA[[#This Row],[ID]]="","",IF(L157&gt;N157,1,0))</f>
        <v/>
      </c>
      <c r="AY157" t="str">
        <f>IF(NASA[[#This Row],[ID]]="","",IF(L157&gt;N157,0,1))</f>
        <v/>
      </c>
      <c r="AZ157" t="str">
        <f>IF(NASA[[#This Row],[ID]]="","",IF(O157&gt;K157,1,0))</f>
        <v/>
      </c>
      <c r="BA157" t="str">
        <f>IF(NASA[[#This Row],[ID]]="","",IF(O157&gt;K157,0,1))</f>
        <v/>
      </c>
      <c r="BB157" t="str">
        <f>IF(NASA[[#This Row],[ID]]="","",IF(O157&gt;J157,1,0))</f>
        <v/>
      </c>
      <c r="BC157" t="str">
        <f>IF(NASA[[#This Row],[ID]]="","",IF(O157&gt;J157,0,1))</f>
        <v/>
      </c>
      <c r="BD157" t="str">
        <f>IF(NASA[[#This Row],[ID]]="","",IF(K157&gt;M157,1,0))</f>
        <v/>
      </c>
      <c r="BE157" t="str">
        <f>IF(NASA[[#This Row],[ID]]="","",IF(K157&gt;M157,0,1))</f>
        <v/>
      </c>
      <c r="BF157" t="str">
        <f>IF(NASA[[#This Row],[ID]]="","",IF(L157&gt;N157,1,0))</f>
        <v/>
      </c>
      <c r="BG157" t="str">
        <f>IF(NASA[[#This Row],[ID]]="","",IF(L157&gt;N157,0,1))</f>
        <v/>
      </c>
    </row>
    <row r="158" spans="1:59" x14ac:dyDescent="0.25">
      <c r="A158" s="31"/>
      <c r="B158" s="32"/>
      <c r="C158" s="32"/>
      <c r="D158" s="32"/>
      <c r="E158" s="32"/>
      <c r="F158" s="32"/>
      <c r="G158" s="34" t="str">
        <f>IF(NASA[[#This Row],['[Performance']]]="","",20-NASA[[#This Row],['[Performance']]]+1)</f>
        <v/>
      </c>
      <c r="H158" s="32"/>
      <c r="I158" s="35"/>
      <c r="J158" s="5" t="str">
        <f>IF(NASA[[#This Row],['[Mental Demand']]]="","",(NASA[[#This Row],['[Mental Demand']]])*5)</f>
        <v/>
      </c>
      <c r="K158" s="1" t="str">
        <f>IF(NASA[[#This Row],['[Physical Demand']]]="","",(NASA[[#This Row],['[Physical Demand']]])*5)</f>
        <v/>
      </c>
      <c r="L158" s="1" t="str">
        <f>IF(NASA[[#This Row],['[Temporal Demand']]]="","",(NASA[[#This Row],['[Temporal Demand']]])*5)</f>
        <v/>
      </c>
      <c r="M158" s="1" t="str">
        <f>IF(NASA[[#This Row],[Performance*]]="","",(NASA[[#This Row],[Performance*]])*5)</f>
        <v/>
      </c>
      <c r="N158" s="1" t="str">
        <f>IF(NASA[[#This Row],['[Effort']]]="","",(NASA[[#This Row],['[Effort']]])*5)</f>
        <v/>
      </c>
      <c r="O158" s="1" t="str">
        <f>IF(NASA[[#This Row],['[Frustration']]]="","",(NASA[[#This Row],['[Frustration']]])*5)</f>
        <v/>
      </c>
      <c r="P158" s="5" t="str">
        <f>IF(NASA[[#This Row],[ID]]="","",SUM(AD158,AJ158,AQ158,AV158,BC158))</f>
        <v/>
      </c>
      <c r="Q158" s="1" t="str">
        <f>IF(NASA[[#This Row],[ID]]="","",SUM(AE158,AM158,AT158,BA158,BD158))</f>
        <v/>
      </c>
      <c r="R158" s="1" t="str">
        <f>IF(NASA[[#This Row],[ID]]="","",SUM(AF158,AK158,AR158,AX158,BF158))</f>
        <v/>
      </c>
      <c r="S158" s="1" t="str">
        <f>IF(NASA[[#This Row],[ID]]="","",SUM(AG158,AN158,AU158,AW158,BE158))</f>
        <v/>
      </c>
      <c r="T158" s="1" t="str">
        <f>IF(NASA[[#This Row],[ID]]="","",SUM(AH158,AL158,AP158,AY158,BG158))</f>
        <v/>
      </c>
      <c r="U158" s="1" t="str">
        <f>IF(NASA[[#This Row],[ID]]="","",SUM(AI158,AO158,AS158,AZ158,BB158))</f>
        <v/>
      </c>
      <c r="V158" s="5" t="str">
        <f>IF(NASA[[#This Row],[ID]]="","",SUM(P158:U158))</f>
        <v/>
      </c>
      <c r="AB158" t="str">
        <f>IF(A158="","",NASA[[#This Row],[ID]])</f>
        <v/>
      </c>
      <c r="AC158" t="str">
        <f>IF(B158="","",NASA[[#This Row],[Feature ID]])</f>
        <v/>
      </c>
      <c r="AD158" t="str">
        <f>IF(NASA[[#This Row],[ID]]="","",IF(J158&gt;K158,1,0))</f>
        <v/>
      </c>
      <c r="AE158" t="str">
        <f>IF(NASA[[#This Row],[ID]]="","",IF(J158&gt;K158,0,1))</f>
        <v/>
      </c>
      <c r="AF158" t="str">
        <f>IF(NASA[[#This Row],[ID]]="","",IF(L158&gt;M158,1,0))</f>
        <v/>
      </c>
      <c r="AG158" t="str">
        <f>IF(NASA[[#This Row],[ID]]="","",IF(L158&gt;M158,0,1))</f>
        <v/>
      </c>
      <c r="AH158" t="str">
        <f>IF(NASA[[#This Row],[ID]]="","",IF(N158&gt;O158,1,0))</f>
        <v/>
      </c>
      <c r="AI158" t="str">
        <f>IF(NASA[[#This Row],[ID]]="","",IF(N158&gt;O158,0,1))</f>
        <v/>
      </c>
      <c r="AJ158" t="str">
        <f>IF(NASA[[#This Row],[ID]]="","",IF(J158&gt;L158,1,0))</f>
        <v/>
      </c>
      <c r="AK158" t="str">
        <f>IF(NASA[[#This Row],[ID]]="","",IF(J158&gt;L158,0,1))</f>
        <v/>
      </c>
      <c r="AL158" t="str">
        <f>IF(NASA[[#This Row],[ID]]="","",IF(N158&gt;K158,1,0))</f>
        <v/>
      </c>
      <c r="AM158" t="str">
        <f>IF(NASA[[#This Row],[ID]]="","",IF(N158&gt;K158,0,1))</f>
        <v/>
      </c>
      <c r="AN158" t="str">
        <f>IF(NASA[[#This Row],[ID]]="","",IF(M158&gt;O158,1,0))</f>
        <v/>
      </c>
      <c r="AO158" t="str">
        <f>IF(NASA[[#This Row],[ID]]="","",IF(M158&gt;O158,0,1))</f>
        <v/>
      </c>
      <c r="AP158" t="str">
        <f>IF(NASA[[#This Row],[ID]]="","",IF(N158&gt;J158,1,0))</f>
        <v/>
      </c>
      <c r="AQ158" t="str">
        <f>IF(NASA[[#This Row],[ID]]="","",IF(N158&gt;J158,0,1))</f>
        <v/>
      </c>
      <c r="AR158" t="str">
        <f>IF(NASA[[#This Row],[ID]]="","",IF(L158&gt;O158,1,0))</f>
        <v/>
      </c>
      <c r="AS158" t="str">
        <f>IF(NASA[[#This Row],[ID]]="","",IF(L158&gt;O158,0,1))</f>
        <v/>
      </c>
      <c r="AT158" t="str">
        <f>IF(NASA[[#This Row],[ID]]="","",IF(K158&gt;M158,1,0))</f>
        <v/>
      </c>
      <c r="AU158" t="str">
        <f>IF(NASA[[#This Row],[ID]]="","",IF(K158&gt;M158,0,1))</f>
        <v/>
      </c>
      <c r="AV158" t="str">
        <f>IF(NASA[[#This Row],[ID]]="","",IF(J158&gt;M158,1,0))</f>
        <v/>
      </c>
      <c r="AW158" t="str">
        <f>IF(NASA[[#This Row],[ID]]="","",IF(J158&gt;M158,0,1))</f>
        <v/>
      </c>
      <c r="AX158" t="str">
        <f>IF(NASA[[#This Row],[ID]]="","",IF(L158&gt;N158,1,0))</f>
        <v/>
      </c>
      <c r="AY158" t="str">
        <f>IF(NASA[[#This Row],[ID]]="","",IF(L158&gt;N158,0,1))</f>
        <v/>
      </c>
      <c r="AZ158" t="str">
        <f>IF(NASA[[#This Row],[ID]]="","",IF(O158&gt;K158,1,0))</f>
        <v/>
      </c>
      <c r="BA158" t="str">
        <f>IF(NASA[[#This Row],[ID]]="","",IF(O158&gt;K158,0,1))</f>
        <v/>
      </c>
      <c r="BB158" t="str">
        <f>IF(NASA[[#This Row],[ID]]="","",IF(O158&gt;J158,1,0))</f>
        <v/>
      </c>
      <c r="BC158" t="str">
        <f>IF(NASA[[#This Row],[ID]]="","",IF(O158&gt;J158,0,1))</f>
        <v/>
      </c>
      <c r="BD158" t="str">
        <f>IF(NASA[[#This Row],[ID]]="","",IF(K158&gt;M158,1,0))</f>
        <v/>
      </c>
      <c r="BE158" t="str">
        <f>IF(NASA[[#This Row],[ID]]="","",IF(K158&gt;M158,0,1))</f>
        <v/>
      </c>
      <c r="BF158" t="str">
        <f>IF(NASA[[#This Row],[ID]]="","",IF(L158&gt;N158,1,0))</f>
        <v/>
      </c>
      <c r="BG158" t="str">
        <f>IF(NASA[[#This Row],[ID]]="","",IF(L158&gt;N158,0,1))</f>
        <v/>
      </c>
    </row>
    <row r="159" spans="1:59" x14ac:dyDescent="0.25">
      <c r="A159" s="31"/>
      <c r="B159" s="32"/>
      <c r="C159" s="32"/>
      <c r="D159" s="32"/>
      <c r="E159" s="32"/>
      <c r="F159" s="32"/>
      <c r="G159" s="34" t="str">
        <f>IF(NASA[[#This Row],['[Performance']]]="","",20-NASA[[#This Row],['[Performance']]]+1)</f>
        <v/>
      </c>
      <c r="H159" s="32"/>
      <c r="I159" s="35"/>
      <c r="J159" s="5" t="str">
        <f>IF(NASA[[#This Row],['[Mental Demand']]]="","",(NASA[[#This Row],['[Mental Demand']]])*5)</f>
        <v/>
      </c>
      <c r="K159" s="1" t="str">
        <f>IF(NASA[[#This Row],['[Physical Demand']]]="","",(NASA[[#This Row],['[Physical Demand']]])*5)</f>
        <v/>
      </c>
      <c r="L159" s="1" t="str">
        <f>IF(NASA[[#This Row],['[Temporal Demand']]]="","",(NASA[[#This Row],['[Temporal Demand']]])*5)</f>
        <v/>
      </c>
      <c r="M159" s="1" t="str">
        <f>IF(NASA[[#This Row],[Performance*]]="","",(NASA[[#This Row],[Performance*]])*5)</f>
        <v/>
      </c>
      <c r="N159" s="1" t="str">
        <f>IF(NASA[[#This Row],['[Effort']]]="","",(NASA[[#This Row],['[Effort']]])*5)</f>
        <v/>
      </c>
      <c r="O159" s="1" t="str">
        <f>IF(NASA[[#This Row],['[Frustration']]]="","",(NASA[[#This Row],['[Frustration']]])*5)</f>
        <v/>
      </c>
      <c r="P159" s="5" t="str">
        <f>IF(NASA[[#This Row],[ID]]="","",SUM(AD159,AJ159,AQ159,AV159,BC159))</f>
        <v/>
      </c>
      <c r="Q159" s="1" t="str">
        <f>IF(NASA[[#This Row],[ID]]="","",SUM(AE159,AM159,AT159,BA159,BD159))</f>
        <v/>
      </c>
      <c r="R159" s="1" t="str">
        <f>IF(NASA[[#This Row],[ID]]="","",SUM(AF159,AK159,AR159,AX159,BF159))</f>
        <v/>
      </c>
      <c r="S159" s="1" t="str">
        <f>IF(NASA[[#This Row],[ID]]="","",SUM(AG159,AN159,AU159,AW159,BE159))</f>
        <v/>
      </c>
      <c r="T159" s="1" t="str">
        <f>IF(NASA[[#This Row],[ID]]="","",SUM(AH159,AL159,AP159,AY159,BG159))</f>
        <v/>
      </c>
      <c r="U159" s="1" t="str">
        <f>IF(NASA[[#This Row],[ID]]="","",SUM(AI159,AO159,AS159,AZ159,BB159))</f>
        <v/>
      </c>
      <c r="V159" s="5" t="str">
        <f>IF(NASA[[#This Row],[ID]]="","",SUM(P159:U159))</f>
        <v/>
      </c>
      <c r="AB159" t="str">
        <f>IF(A159="","",NASA[[#This Row],[ID]])</f>
        <v/>
      </c>
      <c r="AC159" t="str">
        <f>IF(B159="","",NASA[[#This Row],[Feature ID]])</f>
        <v/>
      </c>
      <c r="AD159" t="str">
        <f>IF(NASA[[#This Row],[ID]]="","",IF(J159&gt;K159,1,0))</f>
        <v/>
      </c>
      <c r="AE159" t="str">
        <f>IF(NASA[[#This Row],[ID]]="","",IF(J159&gt;K159,0,1))</f>
        <v/>
      </c>
      <c r="AF159" t="str">
        <f>IF(NASA[[#This Row],[ID]]="","",IF(L159&gt;M159,1,0))</f>
        <v/>
      </c>
      <c r="AG159" t="str">
        <f>IF(NASA[[#This Row],[ID]]="","",IF(L159&gt;M159,0,1))</f>
        <v/>
      </c>
      <c r="AH159" t="str">
        <f>IF(NASA[[#This Row],[ID]]="","",IF(N159&gt;O159,1,0))</f>
        <v/>
      </c>
      <c r="AI159" t="str">
        <f>IF(NASA[[#This Row],[ID]]="","",IF(N159&gt;O159,0,1))</f>
        <v/>
      </c>
      <c r="AJ159" t="str">
        <f>IF(NASA[[#This Row],[ID]]="","",IF(J159&gt;L159,1,0))</f>
        <v/>
      </c>
      <c r="AK159" t="str">
        <f>IF(NASA[[#This Row],[ID]]="","",IF(J159&gt;L159,0,1))</f>
        <v/>
      </c>
      <c r="AL159" t="str">
        <f>IF(NASA[[#This Row],[ID]]="","",IF(N159&gt;K159,1,0))</f>
        <v/>
      </c>
      <c r="AM159" t="str">
        <f>IF(NASA[[#This Row],[ID]]="","",IF(N159&gt;K159,0,1))</f>
        <v/>
      </c>
      <c r="AN159" t="str">
        <f>IF(NASA[[#This Row],[ID]]="","",IF(M159&gt;O159,1,0))</f>
        <v/>
      </c>
      <c r="AO159" t="str">
        <f>IF(NASA[[#This Row],[ID]]="","",IF(M159&gt;O159,0,1))</f>
        <v/>
      </c>
      <c r="AP159" t="str">
        <f>IF(NASA[[#This Row],[ID]]="","",IF(N159&gt;J159,1,0))</f>
        <v/>
      </c>
      <c r="AQ159" t="str">
        <f>IF(NASA[[#This Row],[ID]]="","",IF(N159&gt;J159,0,1))</f>
        <v/>
      </c>
      <c r="AR159" t="str">
        <f>IF(NASA[[#This Row],[ID]]="","",IF(L159&gt;O159,1,0))</f>
        <v/>
      </c>
      <c r="AS159" t="str">
        <f>IF(NASA[[#This Row],[ID]]="","",IF(L159&gt;O159,0,1))</f>
        <v/>
      </c>
      <c r="AT159" t="str">
        <f>IF(NASA[[#This Row],[ID]]="","",IF(K159&gt;M159,1,0))</f>
        <v/>
      </c>
      <c r="AU159" t="str">
        <f>IF(NASA[[#This Row],[ID]]="","",IF(K159&gt;M159,0,1))</f>
        <v/>
      </c>
      <c r="AV159" t="str">
        <f>IF(NASA[[#This Row],[ID]]="","",IF(J159&gt;M159,1,0))</f>
        <v/>
      </c>
      <c r="AW159" t="str">
        <f>IF(NASA[[#This Row],[ID]]="","",IF(J159&gt;M159,0,1))</f>
        <v/>
      </c>
      <c r="AX159" t="str">
        <f>IF(NASA[[#This Row],[ID]]="","",IF(L159&gt;N159,1,0))</f>
        <v/>
      </c>
      <c r="AY159" t="str">
        <f>IF(NASA[[#This Row],[ID]]="","",IF(L159&gt;N159,0,1))</f>
        <v/>
      </c>
      <c r="AZ159" t="str">
        <f>IF(NASA[[#This Row],[ID]]="","",IF(O159&gt;K159,1,0))</f>
        <v/>
      </c>
      <c r="BA159" t="str">
        <f>IF(NASA[[#This Row],[ID]]="","",IF(O159&gt;K159,0,1))</f>
        <v/>
      </c>
      <c r="BB159" t="str">
        <f>IF(NASA[[#This Row],[ID]]="","",IF(O159&gt;J159,1,0))</f>
        <v/>
      </c>
      <c r="BC159" t="str">
        <f>IF(NASA[[#This Row],[ID]]="","",IF(O159&gt;J159,0,1))</f>
        <v/>
      </c>
      <c r="BD159" t="str">
        <f>IF(NASA[[#This Row],[ID]]="","",IF(K159&gt;M159,1,0))</f>
        <v/>
      </c>
      <c r="BE159" t="str">
        <f>IF(NASA[[#This Row],[ID]]="","",IF(K159&gt;M159,0,1))</f>
        <v/>
      </c>
      <c r="BF159" t="str">
        <f>IF(NASA[[#This Row],[ID]]="","",IF(L159&gt;N159,1,0))</f>
        <v/>
      </c>
      <c r="BG159" t="str">
        <f>IF(NASA[[#This Row],[ID]]="","",IF(L159&gt;N159,0,1))</f>
        <v/>
      </c>
    </row>
    <row r="160" spans="1:59" x14ac:dyDescent="0.25">
      <c r="A160" s="31"/>
      <c r="B160" s="32"/>
      <c r="C160" s="32"/>
      <c r="D160" s="32"/>
      <c r="E160" s="32"/>
      <c r="F160" s="32"/>
      <c r="G160" s="34" t="str">
        <f>IF(NASA[[#This Row],['[Performance']]]="","",20-NASA[[#This Row],['[Performance']]]+1)</f>
        <v/>
      </c>
      <c r="H160" s="32"/>
      <c r="I160" s="35"/>
      <c r="J160" s="5" t="str">
        <f>IF(NASA[[#This Row],['[Mental Demand']]]="","",(NASA[[#This Row],['[Mental Demand']]])*5)</f>
        <v/>
      </c>
      <c r="K160" s="1" t="str">
        <f>IF(NASA[[#This Row],['[Physical Demand']]]="","",(NASA[[#This Row],['[Physical Demand']]])*5)</f>
        <v/>
      </c>
      <c r="L160" s="1" t="str">
        <f>IF(NASA[[#This Row],['[Temporal Demand']]]="","",(NASA[[#This Row],['[Temporal Demand']]])*5)</f>
        <v/>
      </c>
      <c r="M160" s="1" t="str">
        <f>IF(NASA[[#This Row],[Performance*]]="","",(NASA[[#This Row],[Performance*]])*5)</f>
        <v/>
      </c>
      <c r="N160" s="1" t="str">
        <f>IF(NASA[[#This Row],['[Effort']]]="","",(NASA[[#This Row],['[Effort']]])*5)</f>
        <v/>
      </c>
      <c r="O160" s="1" t="str">
        <f>IF(NASA[[#This Row],['[Frustration']]]="","",(NASA[[#This Row],['[Frustration']]])*5)</f>
        <v/>
      </c>
      <c r="P160" s="5" t="str">
        <f>IF(NASA[[#This Row],[ID]]="","",SUM(AD160,AJ160,AQ160,AV160,BC160))</f>
        <v/>
      </c>
      <c r="Q160" s="1" t="str">
        <f>IF(NASA[[#This Row],[ID]]="","",SUM(AE160,AM160,AT160,BA160,BD160))</f>
        <v/>
      </c>
      <c r="R160" s="1" t="str">
        <f>IF(NASA[[#This Row],[ID]]="","",SUM(AF160,AK160,AR160,AX160,BF160))</f>
        <v/>
      </c>
      <c r="S160" s="1" t="str">
        <f>IF(NASA[[#This Row],[ID]]="","",SUM(AG160,AN160,AU160,AW160,BE160))</f>
        <v/>
      </c>
      <c r="T160" s="1" t="str">
        <f>IF(NASA[[#This Row],[ID]]="","",SUM(AH160,AL160,AP160,AY160,BG160))</f>
        <v/>
      </c>
      <c r="U160" s="1" t="str">
        <f>IF(NASA[[#This Row],[ID]]="","",SUM(AI160,AO160,AS160,AZ160,BB160))</f>
        <v/>
      </c>
      <c r="V160" s="5" t="str">
        <f>IF(NASA[[#This Row],[ID]]="","",SUM(P160:U160))</f>
        <v/>
      </c>
      <c r="AB160" t="str">
        <f>IF(A160="","",NASA[[#This Row],[ID]])</f>
        <v/>
      </c>
      <c r="AC160" t="str">
        <f>IF(B160="","",NASA[[#This Row],[Feature ID]])</f>
        <v/>
      </c>
      <c r="AD160" t="str">
        <f>IF(NASA[[#This Row],[ID]]="","",IF(J160&gt;K160,1,0))</f>
        <v/>
      </c>
      <c r="AE160" t="str">
        <f>IF(NASA[[#This Row],[ID]]="","",IF(J160&gt;K160,0,1))</f>
        <v/>
      </c>
      <c r="AF160" t="str">
        <f>IF(NASA[[#This Row],[ID]]="","",IF(L160&gt;M160,1,0))</f>
        <v/>
      </c>
      <c r="AG160" t="str">
        <f>IF(NASA[[#This Row],[ID]]="","",IF(L160&gt;M160,0,1))</f>
        <v/>
      </c>
      <c r="AH160" t="str">
        <f>IF(NASA[[#This Row],[ID]]="","",IF(N160&gt;O160,1,0))</f>
        <v/>
      </c>
      <c r="AI160" t="str">
        <f>IF(NASA[[#This Row],[ID]]="","",IF(N160&gt;O160,0,1))</f>
        <v/>
      </c>
      <c r="AJ160" t="str">
        <f>IF(NASA[[#This Row],[ID]]="","",IF(J160&gt;L160,1,0))</f>
        <v/>
      </c>
      <c r="AK160" t="str">
        <f>IF(NASA[[#This Row],[ID]]="","",IF(J160&gt;L160,0,1))</f>
        <v/>
      </c>
      <c r="AL160" t="str">
        <f>IF(NASA[[#This Row],[ID]]="","",IF(N160&gt;K160,1,0))</f>
        <v/>
      </c>
      <c r="AM160" t="str">
        <f>IF(NASA[[#This Row],[ID]]="","",IF(N160&gt;K160,0,1))</f>
        <v/>
      </c>
      <c r="AN160" t="str">
        <f>IF(NASA[[#This Row],[ID]]="","",IF(M160&gt;O160,1,0))</f>
        <v/>
      </c>
      <c r="AO160" t="str">
        <f>IF(NASA[[#This Row],[ID]]="","",IF(M160&gt;O160,0,1))</f>
        <v/>
      </c>
      <c r="AP160" t="str">
        <f>IF(NASA[[#This Row],[ID]]="","",IF(N160&gt;J160,1,0))</f>
        <v/>
      </c>
      <c r="AQ160" t="str">
        <f>IF(NASA[[#This Row],[ID]]="","",IF(N160&gt;J160,0,1))</f>
        <v/>
      </c>
      <c r="AR160" t="str">
        <f>IF(NASA[[#This Row],[ID]]="","",IF(L160&gt;O160,1,0))</f>
        <v/>
      </c>
      <c r="AS160" t="str">
        <f>IF(NASA[[#This Row],[ID]]="","",IF(L160&gt;O160,0,1))</f>
        <v/>
      </c>
      <c r="AT160" t="str">
        <f>IF(NASA[[#This Row],[ID]]="","",IF(K160&gt;M160,1,0))</f>
        <v/>
      </c>
      <c r="AU160" t="str">
        <f>IF(NASA[[#This Row],[ID]]="","",IF(K160&gt;M160,0,1))</f>
        <v/>
      </c>
      <c r="AV160" t="str">
        <f>IF(NASA[[#This Row],[ID]]="","",IF(J160&gt;M160,1,0))</f>
        <v/>
      </c>
      <c r="AW160" t="str">
        <f>IF(NASA[[#This Row],[ID]]="","",IF(J160&gt;M160,0,1))</f>
        <v/>
      </c>
      <c r="AX160" t="str">
        <f>IF(NASA[[#This Row],[ID]]="","",IF(L160&gt;N160,1,0))</f>
        <v/>
      </c>
      <c r="AY160" t="str">
        <f>IF(NASA[[#This Row],[ID]]="","",IF(L160&gt;N160,0,1))</f>
        <v/>
      </c>
      <c r="AZ160" t="str">
        <f>IF(NASA[[#This Row],[ID]]="","",IF(O160&gt;K160,1,0))</f>
        <v/>
      </c>
      <c r="BA160" t="str">
        <f>IF(NASA[[#This Row],[ID]]="","",IF(O160&gt;K160,0,1))</f>
        <v/>
      </c>
      <c r="BB160" t="str">
        <f>IF(NASA[[#This Row],[ID]]="","",IF(O160&gt;J160,1,0))</f>
        <v/>
      </c>
      <c r="BC160" t="str">
        <f>IF(NASA[[#This Row],[ID]]="","",IF(O160&gt;J160,0,1))</f>
        <v/>
      </c>
      <c r="BD160" t="str">
        <f>IF(NASA[[#This Row],[ID]]="","",IF(K160&gt;M160,1,0))</f>
        <v/>
      </c>
      <c r="BE160" t="str">
        <f>IF(NASA[[#This Row],[ID]]="","",IF(K160&gt;M160,0,1))</f>
        <v/>
      </c>
      <c r="BF160" t="str">
        <f>IF(NASA[[#This Row],[ID]]="","",IF(L160&gt;N160,1,0))</f>
        <v/>
      </c>
      <c r="BG160" t="str">
        <f>IF(NASA[[#This Row],[ID]]="","",IF(L160&gt;N160,0,1))</f>
        <v/>
      </c>
    </row>
    <row r="161" spans="1:59" x14ac:dyDescent="0.25">
      <c r="A161" s="31"/>
      <c r="B161" s="32"/>
      <c r="C161" s="32"/>
      <c r="D161" s="32"/>
      <c r="E161" s="32"/>
      <c r="F161" s="32"/>
      <c r="G161" s="34" t="str">
        <f>IF(NASA[[#This Row],['[Performance']]]="","",20-NASA[[#This Row],['[Performance']]]+1)</f>
        <v/>
      </c>
      <c r="H161" s="32"/>
      <c r="I161" s="35"/>
      <c r="J161" s="5" t="str">
        <f>IF(NASA[[#This Row],['[Mental Demand']]]="","",(NASA[[#This Row],['[Mental Demand']]])*5)</f>
        <v/>
      </c>
      <c r="K161" s="1" t="str">
        <f>IF(NASA[[#This Row],['[Physical Demand']]]="","",(NASA[[#This Row],['[Physical Demand']]])*5)</f>
        <v/>
      </c>
      <c r="L161" s="1" t="str">
        <f>IF(NASA[[#This Row],['[Temporal Demand']]]="","",(NASA[[#This Row],['[Temporal Demand']]])*5)</f>
        <v/>
      </c>
      <c r="M161" s="1" t="str">
        <f>IF(NASA[[#This Row],[Performance*]]="","",(NASA[[#This Row],[Performance*]])*5)</f>
        <v/>
      </c>
      <c r="N161" s="1" t="str">
        <f>IF(NASA[[#This Row],['[Effort']]]="","",(NASA[[#This Row],['[Effort']]])*5)</f>
        <v/>
      </c>
      <c r="O161" s="1" t="str">
        <f>IF(NASA[[#This Row],['[Frustration']]]="","",(NASA[[#This Row],['[Frustration']]])*5)</f>
        <v/>
      </c>
      <c r="P161" s="5" t="str">
        <f>IF(NASA[[#This Row],[ID]]="","",SUM(AD161,AJ161,AQ161,AV161,BC161))</f>
        <v/>
      </c>
      <c r="Q161" s="1" t="str">
        <f>IF(NASA[[#This Row],[ID]]="","",SUM(AE161,AM161,AT161,BA161,BD161))</f>
        <v/>
      </c>
      <c r="R161" s="1" t="str">
        <f>IF(NASA[[#This Row],[ID]]="","",SUM(AF161,AK161,AR161,AX161,BF161))</f>
        <v/>
      </c>
      <c r="S161" s="1" t="str">
        <f>IF(NASA[[#This Row],[ID]]="","",SUM(AG161,AN161,AU161,AW161,BE161))</f>
        <v/>
      </c>
      <c r="T161" s="1" t="str">
        <f>IF(NASA[[#This Row],[ID]]="","",SUM(AH161,AL161,AP161,AY161,BG161))</f>
        <v/>
      </c>
      <c r="U161" s="1" t="str">
        <f>IF(NASA[[#This Row],[ID]]="","",SUM(AI161,AO161,AS161,AZ161,BB161))</f>
        <v/>
      </c>
      <c r="V161" s="5" t="str">
        <f>IF(NASA[[#This Row],[ID]]="","",SUM(P161:U161))</f>
        <v/>
      </c>
      <c r="AB161" t="str">
        <f>IF(A161="","",NASA[[#This Row],[ID]])</f>
        <v/>
      </c>
      <c r="AC161" t="str">
        <f>IF(B161="","",NASA[[#This Row],[Feature ID]])</f>
        <v/>
      </c>
      <c r="AD161" t="str">
        <f>IF(NASA[[#This Row],[ID]]="","",IF(J161&gt;K161,1,0))</f>
        <v/>
      </c>
      <c r="AE161" t="str">
        <f>IF(NASA[[#This Row],[ID]]="","",IF(J161&gt;K161,0,1))</f>
        <v/>
      </c>
      <c r="AF161" t="str">
        <f>IF(NASA[[#This Row],[ID]]="","",IF(L161&gt;M161,1,0))</f>
        <v/>
      </c>
      <c r="AG161" t="str">
        <f>IF(NASA[[#This Row],[ID]]="","",IF(L161&gt;M161,0,1))</f>
        <v/>
      </c>
      <c r="AH161" t="str">
        <f>IF(NASA[[#This Row],[ID]]="","",IF(N161&gt;O161,1,0))</f>
        <v/>
      </c>
      <c r="AI161" t="str">
        <f>IF(NASA[[#This Row],[ID]]="","",IF(N161&gt;O161,0,1))</f>
        <v/>
      </c>
      <c r="AJ161" t="str">
        <f>IF(NASA[[#This Row],[ID]]="","",IF(J161&gt;L161,1,0))</f>
        <v/>
      </c>
      <c r="AK161" t="str">
        <f>IF(NASA[[#This Row],[ID]]="","",IF(J161&gt;L161,0,1))</f>
        <v/>
      </c>
      <c r="AL161" t="str">
        <f>IF(NASA[[#This Row],[ID]]="","",IF(N161&gt;K161,1,0))</f>
        <v/>
      </c>
      <c r="AM161" t="str">
        <f>IF(NASA[[#This Row],[ID]]="","",IF(N161&gt;K161,0,1))</f>
        <v/>
      </c>
      <c r="AN161" t="str">
        <f>IF(NASA[[#This Row],[ID]]="","",IF(M161&gt;O161,1,0))</f>
        <v/>
      </c>
      <c r="AO161" t="str">
        <f>IF(NASA[[#This Row],[ID]]="","",IF(M161&gt;O161,0,1))</f>
        <v/>
      </c>
      <c r="AP161" t="str">
        <f>IF(NASA[[#This Row],[ID]]="","",IF(N161&gt;J161,1,0))</f>
        <v/>
      </c>
      <c r="AQ161" t="str">
        <f>IF(NASA[[#This Row],[ID]]="","",IF(N161&gt;J161,0,1))</f>
        <v/>
      </c>
      <c r="AR161" t="str">
        <f>IF(NASA[[#This Row],[ID]]="","",IF(L161&gt;O161,1,0))</f>
        <v/>
      </c>
      <c r="AS161" t="str">
        <f>IF(NASA[[#This Row],[ID]]="","",IF(L161&gt;O161,0,1))</f>
        <v/>
      </c>
      <c r="AT161" t="str">
        <f>IF(NASA[[#This Row],[ID]]="","",IF(K161&gt;M161,1,0))</f>
        <v/>
      </c>
      <c r="AU161" t="str">
        <f>IF(NASA[[#This Row],[ID]]="","",IF(K161&gt;M161,0,1))</f>
        <v/>
      </c>
      <c r="AV161" t="str">
        <f>IF(NASA[[#This Row],[ID]]="","",IF(J161&gt;M161,1,0))</f>
        <v/>
      </c>
      <c r="AW161" t="str">
        <f>IF(NASA[[#This Row],[ID]]="","",IF(J161&gt;M161,0,1))</f>
        <v/>
      </c>
      <c r="AX161" t="str">
        <f>IF(NASA[[#This Row],[ID]]="","",IF(L161&gt;N161,1,0))</f>
        <v/>
      </c>
      <c r="AY161" t="str">
        <f>IF(NASA[[#This Row],[ID]]="","",IF(L161&gt;N161,0,1))</f>
        <v/>
      </c>
      <c r="AZ161" t="str">
        <f>IF(NASA[[#This Row],[ID]]="","",IF(O161&gt;K161,1,0))</f>
        <v/>
      </c>
      <c r="BA161" t="str">
        <f>IF(NASA[[#This Row],[ID]]="","",IF(O161&gt;K161,0,1))</f>
        <v/>
      </c>
      <c r="BB161" t="str">
        <f>IF(NASA[[#This Row],[ID]]="","",IF(O161&gt;J161,1,0))</f>
        <v/>
      </c>
      <c r="BC161" t="str">
        <f>IF(NASA[[#This Row],[ID]]="","",IF(O161&gt;J161,0,1))</f>
        <v/>
      </c>
      <c r="BD161" t="str">
        <f>IF(NASA[[#This Row],[ID]]="","",IF(K161&gt;M161,1,0))</f>
        <v/>
      </c>
      <c r="BE161" t="str">
        <f>IF(NASA[[#This Row],[ID]]="","",IF(K161&gt;M161,0,1))</f>
        <v/>
      </c>
      <c r="BF161" t="str">
        <f>IF(NASA[[#This Row],[ID]]="","",IF(L161&gt;N161,1,0))</f>
        <v/>
      </c>
      <c r="BG161" t="str">
        <f>IF(NASA[[#This Row],[ID]]="","",IF(L161&gt;N161,0,1))</f>
        <v/>
      </c>
    </row>
    <row r="162" spans="1:59" x14ac:dyDescent="0.25">
      <c r="A162" s="31"/>
      <c r="B162" s="32"/>
      <c r="C162" s="32"/>
      <c r="D162" s="32"/>
      <c r="E162" s="32"/>
      <c r="F162" s="32"/>
      <c r="G162" s="34" t="str">
        <f>IF(NASA[[#This Row],['[Performance']]]="","",20-NASA[[#This Row],['[Performance']]]+1)</f>
        <v/>
      </c>
      <c r="H162" s="32"/>
      <c r="I162" s="35"/>
      <c r="J162" s="5" t="str">
        <f>IF(NASA[[#This Row],['[Mental Demand']]]="","",(NASA[[#This Row],['[Mental Demand']]])*5)</f>
        <v/>
      </c>
      <c r="K162" s="1" t="str">
        <f>IF(NASA[[#This Row],['[Physical Demand']]]="","",(NASA[[#This Row],['[Physical Demand']]])*5)</f>
        <v/>
      </c>
      <c r="L162" s="1" t="str">
        <f>IF(NASA[[#This Row],['[Temporal Demand']]]="","",(NASA[[#This Row],['[Temporal Demand']]])*5)</f>
        <v/>
      </c>
      <c r="M162" s="1" t="str">
        <f>IF(NASA[[#This Row],[Performance*]]="","",(NASA[[#This Row],[Performance*]])*5)</f>
        <v/>
      </c>
      <c r="N162" s="1" t="str">
        <f>IF(NASA[[#This Row],['[Effort']]]="","",(NASA[[#This Row],['[Effort']]])*5)</f>
        <v/>
      </c>
      <c r="O162" s="1" t="str">
        <f>IF(NASA[[#This Row],['[Frustration']]]="","",(NASA[[#This Row],['[Frustration']]])*5)</f>
        <v/>
      </c>
      <c r="P162" s="5" t="str">
        <f>IF(NASA[[#This Row],[ID]]="","",SUM(AD162,AJ162,AQ162,AV162,BC162))</f>
        <v/>
      </c>
      <c r="Q162" s="1" t="str">
        <f>IF(NASA[[#This Row],[ID]]="","",SUM(AE162,AM162,AT162,BA162,BD162))</f>
        <v/>
      </c>
      <c r="R162" s="1" t="str">
        <f>IF(NASA[[#This Row],[ID]]="","",SUM(AF162,AK162,AR162,AX162,BF162))</f>
        <v/>
      </c>
      <c r="S162" s="1" t="str">
        <f>IF(NASA[[#This Row],[ID]]="","",SUM(AG162,AN162,AU162,AW162,BE162))</f>
        <v/>
      </c>
      <c r="T162" s="1" t="str">
        <f>IF(NASA[[#This Row],[ID]]="","",SUM(AH162,AL162,AP162,AY162,BG162))</f>
        <v/>
      </c>
      <c r="U162" s="1" t="str">
        <f>IF(NASA[[#This Row],[ID]]="","",SUM(AI162,AO162,AS162,AZ162,BB162))</f>
        <v/>
      </c>
      <c r="V162" s="5" t="str">
        <f>IF(NASA[[#This Row],[ID]]="","",SUM(P162:U162))</f>
        <v/>
      </c>
      <c r="AB162" t="str">
        <f>IF(A162="","",NASA[[#This Row],[ID]])</f>
        <v/>
      </c>
      <c r="AC162" t="str">
        <f>IF(B162="","",NASA[[#This Row],[Feature ID]])</f>
        <v/>
      </c>
      <c r="AD162" t="str">
        <f>IF(NASA[[#This Row],[ID]]="","",IF(J162&gt;K162,1,0))</f>
        <v/>
      </c>
      <c r="AE162" t="str">
        <f>IF(NASA[[#This Row],[ID]]="","",IF(J162&gt;K162,0,1))</f>
        <v/>
      </c>
      <c r="AF162" t="str">
        <f>IF(NASA[[#This Row],[ID]]="","",IF(L162&gt;M162,1,0))</f>
        <v/>
      </c>
      <c r="AG162" t="str">
        <f>IF(NASA[[#This Row],[ID]]="","",IF(L162&gt;M162,0,1))</f>
        <v/>
      </c>
      <c r="AH162" t="str">
        <f>IF(NASA[[#This Row],[ID]]="","",IF(N162&gt;O162,1,0))</f>
        <v/>
      </c>
      <c r="AI162" t="str">
        <f>IF(NASA[[#This Row],[ID]]="","",IF(N162&gt;O162,0,1))</f>
        <v/>
      </c>
      <c r="AJ162" t="str">
        <f>IF(NASA[[#This Row],[ID]]="","",IF(J162&gt;L162,1,0))</f>
        <v/>
      </c>
      <c r="AK162" t="str">
        <f>IF(NASA[[#This Row],[ID]]="","",IF(J162&gt;L162,0,1))</f>
        <v/>
      </c>
      <c r="AL162" t="str">
        <f>IF(NASA[[#This Row],[ID]]="","",IF(N162&gt;K162,1,0))</f>
        <v/>
      </c>
      <c r="AM162" t="str">
        <f>IF(NASA[[#This Row],[ID]]="","",IF(N162&gt;K162,0,1))</f>
        <v/>
      </c>
      <c r="AN162" t="str">
        <f>IF(NASA[[#This Row],[ID]]="","",IF(M162&gt;O162,1,0))</f>
        <v/>
      </c>
      <c r="AO162" t="str">
        <f>IF(NASA[[#This Row],[ID]]="","",IF(M162&gt;O162,0,1))</f>
        <v/>
      </c>
      <c r="AP162" t="str">
        <f>IF(NASA[[#This Row],[ID]]="","",IF(N162&gt;J162,1,0))</f>
        <v/>
      </c>
      <c r="AQ162" t="str">
        <f>IF(NASA[[#This Row],[ID]]="","",IF(N162&gt;J162,0,1))</f>
        <v/>
      </c>
      <c r="AR162" t="str">
        <f>IF(NASA[[#This Row],[ID]]="","",IF(L162&gt;O162,1,0))</f>
        <v/>
      </c>
      <c r="AS162" t="str">
        <f>IF(NASA[[#This Row],[ID]]="","",IF(L162&gt;O162,0,1))</f>
        <v/>
      </c>
      <c r="AT162" t="str">
        <f>IF(NASA[[#This Row],[ID]]="","",IF(K162&gt;M162,1,0))</f>
        <v/>
      </c>
      <c r="AU162" t="str">
        <f>IF(NASA[[#This Row],[ID]]="","",IF(K162&gt;M162,0,1))</f>
        <v/>
      </c>
      <c r="AV162" t="str">
        <f>IF(NASA[[#This Row],[ID]]="","",IF(J162&gt;M162,1,0))</f>
        <v/>
      </c>
      <c r="AW162" t="str">
        <f>IF(NASA[[#This Row],[ID]]="","",IF(J162&gt;M162,0,1))</f>
        <v/>
      </c>
      <c r="AX162" t="str">
        <f>IF(NASA[[#This Row],[ID]]="","",IF(L162&gt;N162,1,0))</f>
        <v/>
      </c>
      <c r="AY162" t="str">
        <f>IF(NASA[[#This Row],[ID]]="","",IF(L162&gt;N162,0,1))</f>
        <v/>
      </c>
      <c r="AZ162" t="str">
        <f>IF(NASA[[#This Row],[ID]]="","",IF(O162&gt;K162,1,0))</f>
        <v/>
      </c>
      <c r="BA162" t="str">
        <f>IF(NASA[[#This Row],[ID]]="","",IF(O162&gt;K162,0,1))</f>
        <v/>
      </c>
      <c r="BB162" t="str">
        <f>IF(NASA[[#This Row],[ID]]="","",IF(O162&gt;J162,1,0))</f>
        <v/>
      </c>
      <c r="BC162" t="str">
        <f>IF(NASA[[#This Row],[ID]]="","",IF(O162&gt;J162,0,1))</f>
        <v/>
      </c>
      <c r="BD162" t="str">
        <f>IF(NASA[[#This Row],[ID]]="","",IF(K162&gt;M162,1,0))</f>
        <v/>
      </c>
      <c r="BE162" t="str">
        <f>IF(NASA[[#This Row],[ID]]="","",IF(K162&gt;M162,0,1))</f>
        <v/>
      </c>
      <c r="BF162" t="str">
        <f>IF(NASA[[#This Row],[ID]]="","",IF(L162&gt;N162,1,0))</f>
        <v/>
      </c>
      <c r="BG162" t="str">
        <f>IF(NASA[[#This Row],[ID]]="","",IF(L162&gt;N162,0,1))</f>
        <v/>
      </c>
    </row>
    <row r="163" spans="1:59" x14ac:dyDescent="0.25">
      <c r="A163" s="31"/>
      <c r="B163" s="32"/>
      <c r="C163" s="32"/>
      <c r="D163" s="32"/>
      <c r="E163" s="32"/>
      <c r="F163" s="32"/>
      <c r="G163" s="34" t="str">
        <f>IF(NASA[[#This Row],['[Performance']]]="","",20-NASA[[#This Row],['[Performance']]]+1)</f>
        <v/>
      </c>
      <c r="H163" s="32"/>
      <c r="I163" s="35"/>
      <c r="J163" s="5" t="str">
        <f>IF(NASA[[#This Row],['[Mental Demand']]]="","",(NASA[[#This Row],['[Mental Demand']]])*5)</f>
        <v/>
      </c>
      <c r="K163" s="1" t="str">
        <f>IF(NASA[[#This Row],['[Physical Demand']]]="","",(NASA[[#This Row],['[Physical Demand']]])*5)</f>
        <v/>
      </c>
      <c r="L163" s="1" t="str">
        <f>IF(NASA[[#This Row],['[Temporal Demand']]]="","",(NASA[[#This Row],['[Temporal Demand']]])*5)</f>
        <v/>
      </c>
      <c r="M163" s="1" t="str">
        <f>IF(NASA[[#This Row],[Performance*]]="","",(NASA[[#This Row],[Performance*]])*5)</f>
        <v/>
      </c>
      <c r="N163" s="1" t="str">
        <f>IF(NASA[[#This Row],['[Effort']]]="","",(NASA[[#This Row],['[Effort']]])*5)</f>
        <v/>
      </c>
      <c r="O163" s="1" t="str">
        <f>IF(NASA[[#This Row],['[Frustration']]]="","",(NASA[[#This Row],['[Frustration']]])*5)</f>
        <v/>
      </c>
      <c r="P163" s="5" t="str">
        <f>IF(NASA[[#This Row],[ID]]="","",SUM(AD163,AJ163,AQ163,AV163,BC163))</f>
        <v/>
      </c>
      <c r="Q163" s="1" t="str">
        <f>IF(NASA[[#This Row],[ID]]="","",SUM(AE163,AM163,AT163,BA163,BD163))</f>
        <v/>
      </c>
      <c r="R163" s="1" t="str">
        <f>IF(NASA[[#This Row],[ID]]="","",SUM(AF163,AK163,AR163,AX163,BF163))</f>
        <v/>
      </c>
      <c r="S163" s="1" t="str">
        <f>IF(NASA[[#This Row],[ID]]="","",SUM(AG163,AN163,AU163,AW163,BE163))</f>
        <v/>
      </c>
      <c r="T163" s="1" t="str">
        <f>IF(NASA[[#This Row],[ID]]="","",SUM(AH163,AL163,AP163,AY163,BG163))</f>
        <v/>
      </c>
      <c r="U163" s="1" t="str">
        <f>IF(NASA[[#This Row],[ID]]="","",SUM(AI163,AO163,AS163,AZ163,BB163))</f>
        <v/>
      </c>
      <c r="V163" s="5" t="str">
        <f>IF(NASA[[#This Row],[ID]]="","",SUM(P163:U163))</f>
        <v/>
      </c>
      <c r="AB163" t="str">
        <f>IF(A163="","",NASA[[#This Row],[ID]])</f>
        <v/>
      </c>
      <c r="AC163" t="str">
        <f>IF(B163="","",NASA[[#This Row],[Feature ID]])</f>
        <v/>
      </c>
      <c r="AD163" t="str">
        <f>IF(NASA[[#This Row],[ID]]="","",IF(J163&gt;K163,1,0))</f>
        <v/>
      </c>
      <c r="AE163" t="str">
        <f>IF(NASA[[#This Row],[ID]]="","",IF(J163&gt;K163,0,1))</f>
        <v/>
      </c>
      <c r="AF163" t="str">
        <f>IF(NASA[[#This Row],[ID]]="","",IF(L163&gt;M163,1,0))</f>
        <v/>
      </c>
      <c r="AG163" t="str">
        <f>IF(NASA[[#This Row],[ID]]="","",IF(L163&gt;M163,0,1))</f>
        <v/>
      </c>
      <c r="AH163" t="str">
        <f>IF(NASA[[#This Row],[ID]]="","",IF(N163&gt;O163,1,0))</f>
        <v/>
      </c>
      <c r="AI163" t="str">
        <f>IF(NASA[[#This Row],[ID]]="","",IF(N163&gt;O163,0,1))</f>
        <v/>
      </c>
      <c r="AJ163" t="str">
        <f>IF(NASA[[#This Row],[ID]]="","",IF(J163&gt;L163,1,0))</f>
        <v/>
      </c>
      <c r="AK163" t="str">
        <f>IF(NASA[[#This Row],[ID]]="","",IF(J163&gt;L163,0,1))</f>
        <v/>
      </c>
      <c r="AL163" t="str">
        <f>IF(NASA[[#This Row],[ID]]="","",IF(N163&gt;K163,1,0))</f>
        <v/>
      </c>
      <c r="AM163" t="str">
        <f>IF(NASA[[#This Row],[ID]]="","",IF(N163&gt;K163,0,1))</f>
        <v/>
      </c>
      <c r="AN163" t="str">
        <f>IF(NASA[[#This Row],[ID]]="","",IF(M163&gt;O163,1,0))</f>
        <v/>
      </c>
      <c r="AO163" t="str">
        <f>IF(NASA[[#This Row],[ID]]="","",IF(M163&gt;O163,0,1))</f>
        <v/>
      </c>
      <c r="AP163" t="str">
        <f>IF(NASA[[#This Row],[ID]]="","",IF(N163&gt;J163,1,0))</f>
        <v/>
      </c>
      <c r="AQ163" t="str">
        <f>IF(NASA[[#This Row],[ID]]="","",IF(N163&gt;J163,0,1))</f>
        <v/>
      </c>
      <c r="AR163" t="str">
        <f>IF(NASA[[#This Row],[ID]]="","",IF(L163&gt;O163,1,0))</f>
        <v/>
      </c>
      <c r="AS163" t="str">
        <f>IF(NASA[[#This Row],[ID]]="","",IF(L163&gt;O163,0,1))</f>
        <v/>
      </c>
      <c r="AT163" t="str">
        <f>IF(NASA[[#This Row],[ID]]="","",IF(K163&gt;M163,1,0))</f>
        <v/>
      </c>
      <c r="AU163" t="str">
        <f>IF(NASA[[#This Row],[ID]]="","",IF(K163&gt;M163,0,1))</f>
        <v/>
      </c>
      <c r="AV163" t="str">
        <f>IF(NASA[[#This Row],[ID]]="","",IF(J163&gt;M163,1,0))</f>
        <v/>
      </c>
      <c r="AW163" t="str">
        <f>IF(NASA[[#This Row],[ID]]="","",IF(J163&gt;M163,0,1))</f>
        <v/>
      </c>
      <c r="AX163" t="str">
        <f>IF(NASA[[#This Row],[ID]]="","",IF(L163&gt;N163,1,0))</f>
        <v/>
      </c>
      <c r="AY163" t="str">
        <f>IF(NASA[[#This Row],[ID]]="","",IF(L163&gt;N163,0,1))</f>
        <v/>
      </c>
      <c r="AZ163" t="str">
        <f>IF(NASA[[#This Row],[ID]]="","",IF(O163&gt;K163,1,0))</f>
        <v/>
      </c>
      <c r="BA163" t="str">
        <f>IF(NASA[[#This Row],[ID]]="","",IF(O163&gt;K163,0,1))</f>
        <v/>
      </c>
      <c r="BB163" t="str">
        <f>IF(NASA[[#This Row],[ID]]="","",IF(O163&gt;J163,1,0))</f>
        <v/>
      </c>
      <c r="BC163" t="str">
        <f>IF(NASA[[#This Row],[ID]]="","",IF(O163&gt;J163,0,1))</f>
        <v/>
      </c>
      <c r="BD163" t="str">
        <f>IF(NASA[[#This Row],[ID]]="","",IF(K163&gt;M163,1,0))</f>
        <v/>
      </c>
      <c r="BE163" t="str">
        <f>IF(NASA[[#This Row],[ID]]="","",IF(K163&gt;M163,0,1))</f>
        <v/>
      </c>
      <c r="BF163" t="str">
        <f>IF(NASA[[#This Row],[ID]]="","",IF(L163&gt;N163,1,0))</f>
        <v/>
      </c>
      <c r="BG163" t="str">
        <f>IF(NASA[[#This Row],[ID]]="","",IF(L163&gt;N163,0,1))</f>
        <v/>
      </c>
    </row>
    <row r="164" spans="1:59" x14ac:dyDescent="0.25">
      <c r="A164" s="31"/>
      <c r="B164" s="32"/>
      <c r="C164" s="32"/>
      <c r="D164" s="32"/>
      <c r="E164" s="32"/>
      <c r="F164" s="32"/>
      <c r="G164" s="34" t="str">
        <f>IF(NASA[[#This Row],['[Performance']]]="","",20-NASA[[#This Row],['[Performance']]]+1)</f>
        <v/>
      </c>
      <c r="H164" s="32"/>
      <c r="I164" s="35"/>
      <c r="J164" s="5" t="str">
        <f>IF(NASA[[#This Row],['[Mental Demand']]]="","",(NASA[[#This Row],['[Mental Demand']]])*5)</f>
        <v/>
      </c>
      <c r="K164" s="1" t="str">
        <f>IF(NASA[[#This Row],['[Physical Demand']]]="","",(NASA[[#This Row],['[Physical Demand']]])*5)</f>
        <v/>
      </c>
      <c r="L164" s="1" t="str">
        <f>IF(NASA[[#This Row],['[Temporal Demand']]]="","",(NASA[[#This Row],['[Temporal Demand']]])*5)</f>
        <v/>
      </c>
      <c r="M164" s="1" t="str">
        <f>IF(NASA[[#This Row],[Performance*]]="","",(NASA[[#This Row],[Performance*]])*5)</f>
        <v/>
      </c>
      <c r="N164" s="1" t="str">
        <f>IF(NASA[[#This Row],['[Effort']]]="","",(NASA[[#This Row],['[Effort']]])*5)</f>
        <v/>
      </c>
      <c r="O164" s="1" t="str">
        <f>IF(NASA[[#This Row],['[Frustration']]]="","",(NASA[[#This Row],['[Frustration']]])*5)</f>
        <v/>
      </c>
      <c r="P164" s="5" t="str">
        <f>IF(NASA[[#This Row],[ID]]="","",SUM(AD164,AJ164,AQ164,AV164,BC164))</f>
        <v/>
      </c>
      <c r="Q164" s="1" t="str">
        <f>IF(NASA[[#This Row],[ID]]="","",SUM(AE164,AM164,AT164,BA164,BD164))</f>
        <v/>
      </c>
      <c r="R164" s="1" t="str">
        <f>IF(NASA[[#This Row],[ID]]="","",SUM(AF164,AK164,AR164,AX164,BF164))</f>
        <v/>
      </c>
      <c r="S164" s="1" t="str">
        <f>IF(NASA[[#This Row],[ID]]="","",SUM(AG164,AN164,AU164,AW164,BE164))</f>
        <v/>
      </c>
      <c r="T164" s="1" t="str">
        <f>IF(NASA[[#This Row],[ID]]="","",SUM(AH164,AL164,AP164,AY164,BG164))</f>
        <v/>
      </c>
      <c r="U164" s="1" t="str">
        <f>IF(NASA[[#This Row],[ID]]="","",SUM(AI164,AO164,AS164,AZ164,BB164))</f>
        <v/>
      </c>
      <c r="V164" s="5" t="str">
        <f>IF(NASA[[#This Row],[ID]]="","",SUM(P164:U164))</f>
        <v/>
      </c>
      <c r="AB164" t="str">
        <f>IF(A164="","",NASA[[#This Row],[ID]])</f>
        <v/>
      </c>
      <c r="AC164" t="str">
        <f>IF(B164="","",NASA[[#This Row],[Feature ID]])</f>
        <v/>
      </c>
      <c r="AD164" t="str">
        <f>IF(NASA[[#This Row],[ID]]="","",IF(J164&gt;K164,1,0))</f>
        <v/>
      </c>
      <c r="AE164" t="str">
        <f>IF(NASA[[#This Row],[ID]]="","",IF(J164&gt;K164,0,1))</f>
        <v/>
      </c>
      <c r="AF164" t="str">
        <f>IF(NASA[[#This Row],[ID]]="","",IF(L164&gt;M164,1,0))</f>
        <v/>
      </c>
      <c r="AG164" t="str">
        <f>IF(NASA[[#This Row],[ID]]="","",IF(L164&gt;M164,0,1))</f>
        <v/>
      </c>
      <c r="AH164" t="str">
        <f>IF(NASA[[#This Row],[ID]]="","",IF(N164&gt;O164,1,0))</f>
        <v/>
      </c>
      <c r="AI164" t="str">
        <f>IF(NASA[[#This Row],[ID]]="","",IF(N164&gt;O164,0,1))</f>
        <v/>
      </c>
      <c r="AJ164" t="str">
        <f>IF(NASA[[#This Row],[ID]]="","",IF(J164&gt;L164,1,0))</f>
        <v/>
      </c>
      <c r="AK164" t="str">
        <f>IF(NASA[[#This Row],[ID]]="","",IF(J164&gt;L164,0,1))</f>
        <v/>
      </c>
      <c r="AL164" t="str">
        <f>IF(NASA[[#This Row],[ID]]="","",IF(N164&gt;K164,1,0))</f>
        <v/>
      </c>
      <c r="AM164" t="str">
        <f>IF(NASA[[#This Row],[ID]]="","",IF(N164&gt;K164,0,1))</f>
        <v/>
      </c>
      <c r="AN164" t="str">
        <f>IF(NASA[[#This Row],[ID]]="","",IF(M164&gt;O164,1,0))</f>
        <v/>
      </c>
      <c r="AO164" t="str">
        <f>IF(NASA[[#This Row],[ID]]="","",IF(M164&gt;O164,0,1))</f>
        <v/>
      </c>
      <c r="AP164" t="str">
        <f>IF(NASA[[#This Row],[ID]]="","",IF(N164&gt;J164,1,0))</f>
        <v/>
      </c>
      <c r="AQ164" t="str">
        <f>IF(NASA[[#This Row],[ID]]="","",IF(N164&gt;J164,0,1))</f>
        <v/>
      </c>
      <c r="AR164" t="str">
        <f>IF(NASA[[#This Row],[ID]]="","",IF(L164&gt;O164,1,0))</f>
        <v/>
      </c>
      <c r="AS164" t="str">
        <f>IF(NASA[[#This Row],[ID]]="","",IF(L164&gt;O164,0,1))</f>
        <v/>
      </c>
      <c r="AT164" t="str">
        <f>IF(NASA[[#This Row],[ID]]="","",IF(K164&gt;M164,1,0))</f>
        <v/>
      </c>
      <c r="AU164" t="str">
        <f>IF(NASA[[#This Row],[ID]]="","",IF(K164&gt;M164,0,1))</f>
        <v/>
      </c>
      <c r="AV164" t="str">
        <f>IF(NASA[[#This Row],[ID]]="","",IF(J164&gt;M164,1,0))</f>
        <v/>
      </c>
      <c r="AW164" t="str">
        <f>IF(NASA[[#This Row],[ID]]="","",IF(J164&gt;M164,0,1))</f>
        <v/>
      </c>
      <c r="AX164" t="str">
        <f>IF(NASA[[#This Row],[ID]]="","",IF(L164&gt;N164,1,0))</f>
        <v/>
      </c>
      <c r="AY164" t="str">
        <f>IF(NASA[[#This Row],[ID]]="","",IF(L164&gt;N164,0,1))</f>
        <v/>
      </c>
      <c r="AZ164" t="str">
        <f>IF(NASA[[#This Row],[ID]]="","",IF(O164&gt;K164,1,0))</f>
        <v/>
      </c>
      <c r="BA164" t="str">
        <f>IF(NASA[[#This Row],[ID]]="","",IF(O164&gt;K164,0,1))</f>
        <v/>
      </c>
      <c r="BB164" t="str">
        <f>IF(NASA[[#This Row],[ID]]="","",IF(O164&gt;J164,1,0))</f>
        <v/>
      </c>
      <c r="BC164" t="str">
        <f>IF(NASA[[#This Row],[ID]]="","",IF(O164&gt;J164,0,1))</f>
        <v/>
      </c>
      <c r="BD164" t="str">
        <f>IF(NASA[[#This Row],[ID]]="","",IF(K164&gt;M164,1,0))</f>
        <v/>
      </c>
      <c r="BE164" t="str">
        <f>IF(NASA[[#This Row],[ID]]="","",IF(K164&gt;M164,0,1))</f>
        <v/>
      </c>
      <c r="BF164" t="str">
        <f>IF(NASA[[#This Row],[ID]]="","",IF(L164&gt;N164,1,0))</f>
        <v/>
      </c>
      <c r="BG164" t="str">
        <f>IF(NASA[[#This Row],[ID]]="","",IF(L164&gt;N164,0,1))</f>
        <v/>
      </c>
    </row>
    <row r="165" spans="1:59" x14ac:dyDescent="0.25">
      <c r="A165" s="31"/>
      <c r="B165" s="32"/>
      <c r="C165" s="32"/>
      <c r="D165" s="32"/>
      <c r="E165" s="32"/>
      <c r="F165" s="32"/>
      <c r="G165" s="34" t="str">
        <f>IF(NASA[[#This Row],['[Performance']]]="","",20-NASA[[#This Row],['[Performance']]]+1)</f>
        <v/>
      </c>
      <c r="H165" s="32"/>
      <c r="I165" s="35"/>
      <c r="J165" s="5" t="str">
        <f>IF(NASA[[#This Row],['[Mental Demand']]]="","",(NASA[[#This Row],['[Mental Demand']]])*5)</f>
        <v/>
      </c>
      <c r="K165" s="1" t="str">
        <f>IF(NASA[[#This Row],['[Physical Demand']]]="","",(NASA[[#This Row],['[Physical Demand']]])*5)</f>
        <v/>
      </c>
      <c r="L165" s="1" t="str">
        <f>IF(NASA[[#This Row],['[Temporal Demand']]]="","",(NASA[[#This Row],['[Temporal Demand']]])*5)</f>
        <v/>
      </c>
      <c r="M165" s="1" t="str">
        <f>IF(NASA[[#This Row],[Performance*]]="","",(NASA[[#This Row],[Performance*]])*5)</f>
        <v/>
      </c>
      <c r="N165" s="1" t="str">
        <f>IF(NASA[[#This Row],['[Effort']]]="","",(NASA[[#This Row],['[Effort']]])*5)</f>
        <v/>
      </c>
      <c r="O165" s="1" t="str">
        <f>IF(NASA[[#This Row],['[Frustration']]]="","",(NASA[[#This Row],['[Frustration']]])*5)</f>
        <v/>
      </c>
      <c r="P165" s="5" t="str">
        <f>IF(NASA[[#This Row],[ID]]="","",SUM(AD165,AJ165,AQ165,AV165,BC165))</f>
        <v/>
      </c>
      <c r="Q165" s="1" t="str">
        <f>IF(NASA[[#This Row],[ID]]="","",SUM(AE165,AM165,AT165,BA165,BD165))</f>
        <v/>
      </c>
      <c r="R165" s="1" t="str">
        <f>IF(NASA[[#This Row],[ID]]="","",SUM(AF165,AK165,AR165,AX165,BF165))</f>
        <v/>
      </c>
      <c r="S165" s="1" t="str">
        <f>IF(NASA[[#This Row],[ID]]="","",SUM(AG165,AN165,AU165,AW165,BE165))</f>
        <v/>
      </c>
      <c r="T165" s="1" t="str">
        <f>IF(NASA[[#This Row],[ID]]="","",SUM(AH165,AL165,AP165,AY165,BG165))</f>
        <v/>
      </c>
      <c r="U165" s="1" t="str">
        <f>IF(NASA[[#This Row],[ID]]="","",SUM(AI165,AO165,AS165,AZ165,BB165))</f>
        <v/>
      </c>
      <c r="V165" s="5" t="str">
        <f>IF(NASA[[#This Row],[ID]]="","",SUM(P165:U165))</f>
        <v/>
      </c>
      <c r="AB165" t="str">
        <f>IF(A165="","",NASA[[#This Row],[ID]])</f>
        <v/>
      </c>
      <c r="AC165" t="str">
        <f>IF(B165="","",NASA[[#This Row],[Feature ID]])</f>
        <v/>
      </c>
      <c r="AD165" t="str">
        <f>IF(NASA[[#This Row],[ID]]="","",IF(J165&gt;K165,1,0))</f>
        <v/>
      </c>
      <c r="AE165" t="str">
        <f>IF(NASA[[#This Row],[ID]]="","",IF(J165&gt;K165,0,1))</f>
        <v/>
      </c>
      <c r="AF165" t="str">
        <f>IF(NASA[[#This Row],[ID]]="","",IF(L165&gt;M165,1,0))</f>
        <v/>
      </c>
      <c r="AG165" t="str">
        <f>IF(NASA[[#This Row],[ID]]="","",IF(L165&gt;M165,0,1))</f>
        <v/>
      </c>
      <c r="AH165" t="str">
        <f>IF(NASA[[#This Row],[ID]]="","",IF(N165&gt;O165,1,0))</f>
        <v/>
      </c>
      <c r="AI165" t="str">
        <f>IF(NASA[[#This Row],[ID]]="","",IF(N165&gt;O165,0,1))</f>
        <v/>
      </c>
      <c r="AJ165" t="str">
        <f>IF(NASA[[#This Row],[ID]]="","",IF(J165&gt;L165,1,0))</f>
        <v/>
      </c>
      <c r="AK165" t="str">
        <f>IF(NASA[[#This Row],[ID]]="","",IF(J165&gt;L165,0,1))</f>
        <v/>
      </c>
      <c r="AL165" t="str">
        <f>IF(NASA[[#This Row],[ID]]="","",IF(N165&gt;K165,1,0))</f>
        <v/>
      </c>
      <c r="AM165" t="str">
        <f>IF(NASA[[#This Row],[ID]]="","",IF(N165&gt;K165,0,1))</f>
        <v/>
      </c>
      <c r="AN165" t="str">
        <f>IF(NASA[[#This Row],[ID]]="","",IF(M165&gt;O165,1,0))</f>
        <v/>
      </c>
      <c r="AO165" t="str">
        <f>IF(NASA[[#This Row],[ID]]="","",IF(M165&gt;O165,0,1))</f>
        <v/>
      </c>
      <c r="AP165" t="str">
        <f>IF(NASA[[#This Row],[ID]]="","",IF(N165&gt;J165,1,0))</f>
        <v/>
      </c>
      <c r="AQ165" t="str">
        <f>IF(NASA[[#This Row],[ID]]="","",IF(N165&gt;J165,0,1))</f>
        <v/>
      </c>
      <c r="AR165" t="str">
        <f>IF(NASA[[#This Row],[ID]]="","",IF(L165&gt;O165,1,0))</f>
        <v/>
      </c>
      <c r="AS165" t="str">
        <f>IF(NASA[[#This Row],[ID]]="","",IF(L165&gt;O165,0,1))</f>
        <v/>
      </c>
      <c r="AT165" t="str">
        <f>IF(NASA[[#This Row],[ID]]="","",IF(K165&gt;M165,1,0))</f>
        <v/>
      </c>
      <c r="AU165" t="str">
        <f>IF(NASA[[#This Row],[ID]]="","",IF(K165&gt;M165,0,1))</f>
        <v/>
      </c>
      <c r="AV165" t="str">
        <f>IF(NASA[[#This Row],[ID]]="","",IF(J165&gt;M165,1,0))</f>
        <v/>
      </c>
      <c r="AW165" t="str">
        <f>IF(NASA[[#This Row],[ID]]="","",IF(J165&gt;M165,0,1))</f>
        <v/>
      </c>
      <c r="AX165" t="str">
        <f>IF(NASA[[#This Row],[ID]]="","",IF(L165&gt;N165,1,0))</f>
        <v/>
      </c>
      <c r="AY165" t="str">
        <f>IF(NASA[[#This Row],[ID]]="","",IF(L165&gt;N165,0,1))</f>
        <v/>
      </c>
      <c r="AZ165" t="str">
        <f>IF(NASA[[#This Row],[ID]]="","",IF(O165&gt;K165,1,0))</f>
        <v/>
      </c>
      <c r="BA165" t="str">
        <f>IF(NASA[[#This Row],[ID]]="","",IF(O165&gt;K165,0,1))</f>
        <v/>
      </c>
      <c r="BB165" t="str">
        <f>IF(NASA[[#This Row],[ID]]="","",IF(O165&gt;J165,1,0))</f>
        <v/>
      </c>
      <c r="BC165" t="str">
        <f>IF(NASA[[#This Row],[ID]]="","",IF(O165&gt;J165,0,1))</f>
        <v/>
      </c>
      <c r="BD165" t="str">
        <f>IF(NASA[[#This Row],[ID]]="","",IF(K165&gt;M165,1,0))</f>
        <v/>
      </c>
      <c r="BE165" t="str">
        <f>IF(NASA[[#This Row],[ID]]="","",IF(K165&gt;M165,0,1))</f>
        <v/>
      </c>
      <c r="BF165" t="str">
        <f>IF(NASA[[#This Row],[ID]]="","",IF(L165&gt;N165,1,0))</f>
        <v/>
      </c>
      <c r="BG165" t="str">
        <f>IF(NASA[[#This Row],[ID]]="","",IF(L165&gt;N165,0,1))</f>
        <v/>
      </c>
    </row>
    <row r="166" spans="1:59" x14ac:dyDescent="0.25">
      <c r="A166" s="31"/>
      <c r="B166" s="32"/>
      <c r="C166" s="32"/>
      <c r="D166" s="32"/>
      <c r="E166" s="32"/>
      <c r="F166" s="32"/>
      <c r="G166" s="34" t="str">
        <f>IF(NASA[[#This Row],['[Performance']]]="","",20-NASA[[#This Row],['[Performance']]]+1)</f>
        <v/>
      </c>
      <c r="H166" s="32"/>
      <c r="I166" s="35"/>
      <c r="J166" s="5" t="str">
        <f>IF(NASA[[#This Row],['[Mental Demand']]]="","",(NASA[[#This Row],['[Mental Demand']]])*5)</f>
        <v/>
      </c>
      <c r="K166" s="1" t="str">
        <f>IF(NASA[[#This Row],['[Physical Demand']]]="","",(NASA[[#This Row],['[Physical Demand']]])*5)</f>
        <v/>
      </c>
      <c r="L166" s="1" t="str">
        <f>IF(NASA[[#This Row],['[Temporal Demand']]]="","",(NASA[[#This Row],['[Temporal Demand']]])*5)</f>
        <v/>
      </c>
      <c r="M166" s="1" t="str">
        <f>IF(NASA[[#This Row],[Performance*]]="","",(NASA[[#This Row],[Performance*]])*5)</f>
        <v/>
      </c>
      <c r="N166" s="1" t="str">
        <f>IF(NASA[[#This Row],['[Effort']]]="","",(NASA[[#This Row],['[Effort']]])*5)</f>
        <v/>
      </c>
      <c r="O166" s="1" t="str">
        <f>IF(NASA[[#This Row],['[Frustration']]]="","",(NASA[[#This Row],['[Frustration']]])*5)</f>
        <v/>
      </c>
      <c r="P166" s="5" t="str">
        <f>IF(NASA[[#This Row],[ID]]="","",SUM(AD166,AJ166,AQ166,AV166,BC166))</f>
        <v/>
      </c>
      <c r="Q166" s="1" t="str">
        <f>IF(NASA[[#This Row],[ID]]="","",SUM(AE166,AM166,AT166,BA166,BD166))</f>
        <v/>
      </c>
      <c r="R166" s="1" t="str">
        <f>IF(NASA[[#This Row],[ID]]="","",SUM(AF166,AK166,AR166,AX166,BF166))</f>
        <v/>
      </c>
      <c r="S166" s="1" t="str">
        <f>IF(NASA[[#This Row],[ID]]="","",SUM(AG166,AN166,AU166,AW166,BE166))</f>
        <v/>
      </c>
      <c r="T166" s="1" t="str">
        <f>IF(NASA[[#This Row],[ID]]="","",SUM(AH166,AL166,AP166,AY166,BG166))</f>
        <v/>
      </c>
      <c r="U166" s="1" t="str">
        <f>IF(NASA[[#This Row],[ID]]="","",SUM(AI166,AO166,AS166,AZ166,BB166))</f>
        <v/>
      </c>
      <c r="V166" s="5" t="str">
        <f>IF(NASA[[#This Row],[ID]]="","",SUM(P166:U166))</f>
        <v/>
      </c>
      <c r="AB166" t="str">
        <f>IF(A166="","",NASA[[#This Row],[ID]])</f>
        <v/>
      </c>
      <c r="AC166" t="str">
        <f>IF(B166="","",NASA[[#This Row],[Feature ID]])</f>
        <v/>
      </c>
      <c r="AD166" t="str">
        <f>IF(NASA[[#This Row],[ID]]="","",IF(J166&gt;K166,1,0))</f>
        <v/>
      </c>
      <c r="AE166" t="str">
        <f>IF(NASA[[#This Row],[ID]]="","",IF(J166&gt;K166,0,1))</f>
        <v/>
      </c>
      <c r="AF166" t="str">
        <f>IF(NASA[[#This Row],[ID]]="","",IF(L166&gt;M166,1,0))</f>
        <v/>
      </c>
      <c r="AG166" t="str">
        <f>IF(NASA[[#This Row],[ID]]="","",IF(L166&gt;M166,0,1))</f>
        <v/>
      </c>
      <c r="AH166" t="str">
        <f>IF(NASA[[#This Row],[ID]]="","",IF(N166&gt;O166,1,0))</f>
        <v/>
      </c>
      <c r="AI166" t="str">
        <f>IF(NASA[[#This Row],[ID]]="","",IF(N166&gt;O166,0,1))</f>
        <v/>
      </c>
      <c r="AJ166" t="str">
        <f>IF(NASA[[#This Row],[ID]]="","",IF(J166&gt;L166,1,0))</f>
        <v/>
      </c>
      <c r="AK166" t="str">
        <f>IF(NASA[[#This Row],[ID]]="","",IF(J166&gt;L166,0,1))</f>
        <v/>
      </c>
      <c r="AL166" t="str">
        <f>IF(NASA[[#This Row],[ID]]="","",IF(N166&gt;K166,1,0))</f>
        <v/>
      </c>
      <c r="AM166" t="str">
        <f>IF(NASA[[#This Row],[ID]]="","",IF(N166&gt;K166,0,1))</f>
        <v/>
      </c>
      <c r="AN166" t="str">
        <f>IF(NASA[[#This Row],[ID]]="","",IF(M166&gt;O166,1,0))</f>
        <v/>
      </c>
      <c r="AO166" t="str">
        <f>IF(NASA[[#This Row],[ID]]="","",IF(M166&gt;O166,0,1))</f>
        <v/>
      </c>
      <c r="AP166" t="str">
        <f>IF(NASA[[#This Row],[ID]]="","",IF(N166&gt;J166,1,0))</f>
        <v/>
      </c>
      <c r="AQ166" t="str">
        <f>IF(NASA[[#This Row],[ID]]="","",IF(N166&gt;J166,0,1))</f>
        <v/>
      </c>
      <c r="AR166" t="str">
        <f>IF(NASA[[#This Row],[ID]]="","",IF(L166&gt;O166,1,0))</f>
        <v/>
      </c>
      <c r="AS166" t="str">
        <f>IF(NASA[[#This Row],[ID]]="","",IF(L166&gt;O166,0,1))</f>
        <v/>
      </c>
      <c r="AT166" t="str">
        <f>IF(NASA[[#This Row],[ID]]="","",IF(K166&gt;M166,1,0))</f>
        <v/>
      </c>
      <c r="AU166" t="str">
        <f>IF(NASA[[#This Row],[ID]]="","",IF(K166&gt;M166,0,1))</f>
        <v/>
      </c>
      <c r="AV166" t="str">
        <f>IF(NASA[[#This Row],[ID]]="","",IF(J166&gt;M166,1,0))</f>
        <v/>
      </c>
      <c r="AW166" t="str">
        <f>IF(NASA[[#This Row],[ID]]="","",IF(J166&gt;M166,0,1))</f>
        <v/>
      </c>
      <c r="AX166" t="str">
        <f>IF(NASA[[#This Row],[ID]]="","",IF(L166&gt;N166,1,0))</f>
        <v/>
      </c>
      <c r="AY166" t="str">
        <f>IF(NASA[[#This Row],[ID]]="","",IF(L166&gt;N166,0,1))</f>
        <v/>
      </c>
      <c r="AZ166" t="str">
        <f>IF(NASA[[#This Row],[ID]]="","",IF(O166&gt;K166,1,0))</f>
        <v/>
      </c>
      <c r="BA166" t="str">
        <f>IF(NASA[[#This Row],[ID]]="","",IF(O166&gt;K166,0,1))</f>
        <v/>
      </c>
      <c r="BB166" t="str">
        <f>IF(NASA[[#This Row],[ID]]="","",IF(O166&gt;J166,1,0))</f>
        <v/>
      </c>
      <c r="BC166" t="str">
        <f>IF(NASA[[#This Row],[ID]]="","",IF(O166&gt;J166,0,1))</f>
        <v/>
      </c>
      <c r="BD166" t="str">
        <f>IF(NASA[[#This Row],[ID]]="","",IF(K166&gt;M166,1,0))</f>
        <v/>
      </c>
      <c r="BE166" t="str">
        <f>IF(NASA[[#This Row],[ID]]="","",IF(K166&gt;M166,0,1))</f>
        <v/>
      </c>
      <c r="BF166" t="str">
        <f>IF(NASA[[#This Row],[ID]]="","",IF(L166&gt;N166,1,0))</f>
        <v/>
      </c>
      <c r="BG166" t="str">
        <f>IF(NASA[[#This Row],[ID]]="","",IF(L166&gt;N166,0,1))</f>
        <v/>
      </c>
    </row>
    <row r="167" spans="1:59" x14ac:dyDescent="0.25">
      <c r="A167" s="31"/>
      <c r="B167" s="32"/>
      <c r="C167" s="32"/>
      <c r="D167" s="32"/>
      <c r="E167" s="32"/>
      <c r="F167" s="32"/>
      <c r="G167" s="34" t="str">
        <f>IF(NASA[[#This Row],['[Performance']]]="","",20-NASA[[#This Row],['[Performance']]]+1)</f>
        <v/>
      </c>
      <c r="H167" s="32"/>
      <c r="I167" s="35"/>
      <c r="J167" s="5" t="str">
        <f>IF(NASA[[#This Row],['[Mental Demand']]]="","",(NASA[[#This Row],['[Mental Demand']]])*5)</f>
        <v/>
      </c>
      <c r="K167" s="1" t="str">
        <f>IF(NASA[[#This Row],['[Physical Demand']]]="","",(NASA[[#This Row],['[Physical Demand']]])*5)</f>
        <v/>
      </c>
      <c r="L167" s="1" t="str">
        <f>IF(NASA[[#This Row],['[Temporal Demand']]]="","",(NASA[[#This Row],['[Temporal Demand']]])*5)</f>
        <v/>
      </c>
      <c r="M167" s="1" t="str">
        <f>IF(NASA[[#This Row],[Performance*]]="","",(NASA[[#This Row],[Performance*]])*5)</f>
        <v/>
      </c>
      <c r="N167" s="1" t="str">
        <f>IF(NASA[[#This Row],['[Effort']]]="","",(NASA[[#This Row],['[Effort']]])*5)</f>
        <v/>
      </c>
      <c r="O167" s="1" t="str">
        <f>IF(NASA[[#This Row],['[Frustration']]]="","",(NASA[[#This Row],['[Frustration']]])*5)</f>
        <v/>
      </c>
      <c r="P167" s="5" t="str">
        <f>IF(NASA[[#This Row],[ID]]="","",SUM(AD167,AJ167,AQ167,AV167,BC167))</f>
        <v/>
      </c>
      <c r="Q167" s="1" t="str">
        <f>IF(NASA[[#This Row],[ID]]="","",SUM(AE167,AM167,AT167,BA167,BD167))</f>
        <v/>
      </c>
      <c r="R167" s="1" t="str">
        <f>IF(NASA[[#This Row],[ID]]="","",SUM(AF167,AK167,AR167,AX167,BF167))</f>
        <v/>
      </c>
      <c r="S167" s="1" t="str">
        <f>IF(NASA[[#This Row],[ID]]="","",SUM(AG167,AN167,AU167,AW167,BE167))</f>
        <v/>
      </c>
      <c r="T167" s="1" t="str">
        <f>IF(NASA[[#This Row],[ID]]="","",SUM(AH167,AL167,AP167,AY167,BG167))</f>
        <v/>
      </c>
      <c r="U167" s="1" t="str">
        <f>IF(NASA[[#This Row],[ID]]="","",SUM(AI167,AO167,AS167,AZ167,BB167))</f>
        <v/>
      </c>
      <c r="V167" s="5" t="str">
        <f>IF(NASA[[#This Row],[ID]]="","",SUM(P167:U167))</f>
        <v/>
      </c>
      <c r="AB167" t="str">
        <f>IF(A167="","",NASA[[#This Row],[ID]])</f>
        <v/>
      </c>
      <c r="AC167" t="str">
        <f>IF(B167="","",NASA[[#This Row],[Feature ID]])</f>
        <v/>
      </c>
      <c r="AD167" t="str">
        <f>IF(NASA[[#This Row],[ID]]="","",IF(J167&gt;K167,1,0))</f>
        <v/>
      </c>
      <c r="AE167" t="str">
        <f>IF(NASA[[#This Row],[ID]]="","",IF(J167&gt;K167,0,1))</f>
        <v/>
      </c>
      <c r="AF167" t="str">
        <f>IF(NASA[[#This Row],[ID]]="","",IF(L167&gt;M167,1,0))</f>
        <v/>
      </c>
      <c r="AG167" t="str">
        <f>IF(NASA[[#This Row],[ID]]="","",IF(L167&gt;M167,0,1))</f>
        <v/>
      </c>
      <c r="AH167" t="str">
        <f>IF(NASA[[#This Row],[ID]]="","",IF(N167&gt;O167,1,0))</f>
        <v/>
      </c>
      <c r="AI167" t="str">
        <f>IF(NASA[[#This Row],[ID]]="","",IF(N167&gt;O167,0,1))</f>
        <v/>
      </c>
      <c r="AJ167" t="str">
        <f>IF(NASA[[#This Row],[ID]]="","",IF(J167&gt;L167,1,0))</f>
        <v/>
      </c>
      <c r="AK167" t="str">
        <f>IF(NASA[[#This Row],[ID]]="","",IF(J167&gt;L167,0,1))</f>
        <v/>
      </c>
      <c r="AL167" t="str">
        <f>IF(NASA[[#This Row],[ID]]="","",IF(N167&gt;K167,1,0))</f>
        <v/>
      </c>
      <c r="AM167" t="str">
        <f>IF(NASA[[#This Row],[ID]]="","",IF(N167&gt;K167,0,1))</f>
        <v/>
      </c>
      <c r="AN167" t="str">
        <f>IF(NASA[[#This Row],[ID]]="","",IF(M167&gt;O167,1,0))</f>
        <v/>
      </c>
      <c r="AO167" t="str">
        <f>IF(NASA[[#This Row],[ID]]="","",IF(M167&gt;O167,0,1))</f>
        <v/>
      </c>
      <c r="AP167" t="str">
        <f>IF(NASA[[#This Row],[ID]]="","",IF(N167&gt;J167,1,0))</f>
        <v/>
      </c>
      <c r="AQ167" t="str">
        <f>IF(NASA[[#This Row],[ID]]="","",IF(N167&gt;J167,0,1))</f>
        <v/>
      </c>
      <c r="AR167" t="str">
        <f>IF(NASA[[#This Row],[ID]]="","",IF(L167&gt;O167,1,0))</f>
        <v/>
      </c>
      <c r="AS167" t="str">
        <f>IF(NASA[[#This Row],[ID]]="","",IF(L167&gt;O167,0,1))</f>
        <v/>
      </c>
      <c r="AT167" t="str">
        <f>IF(NASA[[#This Row],[ID]]="","",IF(K167&gt;M167,1,0))</f>
        <v/>
      </c>
      <c r="AU167" t="str">
        <f>IF(NASA[[#This Row],[ID]]="","",IF(K167&gt;M167,0,1))</f>
        <v/>
      </c>
      <c r="AV167" t="str">
        <f>IF(NASA[[#This Row],[ID]]="","",IF(J167&gt;M167,1,0))</f>
        <v/>
      </c>
      <c r="AW167" t="str">
        <f>IF(NASA[[#This Row],[ID]]="","",IF(J167&gt;M167,0,1))</f>
        <v/>
      </c>
      <c r="AX167" t="str">
        <f>IF(NASA[[#This Row],[ID]]="","",IF(L167&gt;N167,1,0))</f>
        <v/>
      </c>
      <c r="AY167" t="str">
        <f>IF(NASA[[#This Row],[ID]]="","",IF(L167&gt;N167,0,1))</f>
        <v/>
      </c>
      <c r="AZ167" t="str">
        <f>IF(NASA[[#This Row],[ID]]="","",IF(O167&gt;K167,1,0))</f>
        <v/>
      </c>
      <c r="BA167" t="str">
        <f>IF(NASA[[#This Row],[ID]]="","",IF(O167&gt;K167,0,1))</f>
        <v/>
      </c>
      <c r="BB167" t="str">
        <f>IF(NASA[[#This Row],[ID]]="","",IF(O167&gt;J167,1,0))</f>
        <v/>
      </c>
      <c r="BC167" t="str">
        <f>IF(NASA[[#This Row],[ID]]="","",IF(O167&gt;J167,0,1))</f>
        <v/>
      </c>
      <c r="BD167" t="str">
        <f>IF(NASA[[#This Row],[ID]]="","",IF(K167&gt;M167,1,0))</f>
        <v/>
      </c>
      <c r="BE167" t="str">
        <f>IF(NASA[[#This Row],[ID]]="","",IF(K167&gt;M167,0,1))</f>
        <v/>
      </c>
      <c r="BF167" t="str">
        <f>IF(NASA[[#This Row],[ID]]="","",IF(L167&gt;N167,1,0))</f>
        <v/>
      </c>
      <c r="BG167" t="str">
        <f>IF(NASA[[#This Row],[ID]]="","",IF(L167&gt;N167,0,1))</f>
        <v/>
      </c>
    </row>
    <row r="168" spans="1:59" x14ac:dyDescent="0.25">
      <c r="A168" s="31"/>
      <c r="B168" s="32"/>
      <c r="C168" s="32"/>
      <c r="D168" s="32"/>
      <c r="E168" s="32"/>
      <c r="F168" s="32"/>
      <c r="G168" s="34" t="str">
        <f>IF(NASA[[#This Row],['[Performance']]]="","",20-NASA[[#This Row],['[Performance']]]+1)</f>
        <v/>
      </c>
      <c r="H168" s="32"/>
      <c r="I168" s="35"/>
      <c r="J168" s="5" t="str">
        <f>IF(NASA[[#This Row],['[Mental Demand']]]="","",(NASA[[#This Row],['[Mental Demand']]])*5)</f>
        <v/>
      </c>
      <c r="K168" s="1" t="str">
        <f>IF(NASA[[#This Row],['[Physical Demand']]]="","",(NASA[[#This Row],['[Physical Demand']]])*5)</f>
        <v/>
      </c>
      <c r="L168" s="1" t="str">
        <f>IF(NASA[[#This Row],['[Temporal Demand']]]="","",(NASA[[#This Row],['[Temporal Demand']]])*5)</f>
        <v/>
      </c>
      <c r="M168" s="1" t="str">
        <f>IF(NASA[[#This Row],[Performance*]]="","",(NASA[[#This Row],[Performance*]])*5)</f>
        <v/>
      </c>
      <c r="N168" s="1" t="str">
        <f>IF(NASA[[#This Row],['[Effort']]]="","",(NASA[[#This Row],['[Effort']]])*5)</f>
        <v/>
      </c>
      <c r="O168" s="1" t="str">
        <f>IF(NASA[[#This Row],['[Frustration']]]="","",(NASA[[#This Row],['[Frustration']]])*5)</f>
        <v/>
      </c>
      <c r="P168" s="5" t="str">
        <f>IF(NASA[[#This Row],[ID]]="","",SUM(AD168,AJ168,AQ168,AV168,BC168))</f>
        <v/>
      </c>
      <c r="Q168" s="1" t="str">
        <f>IF(NASA[[#This Row],[ID]]="","",SUM(AE168,AM168,AT168,BA168,BD168))</f>
        <v/>
      </c>
      <c r="R168" s="1" t="str">
        <f>IF(NASA[[#This Row],[ID]]="","",SUM(AF168,AK168,AR168,AX168,BF168))</f>
        <v/>
      </c>
      <c r="S168" s="1" t="str">
        <f>IF(NASA[[#This Row],[ID]]="","",SUM(AG168,AN168,AU168,AW168,BE168))</f>
        <v/>
      </c>
      <c r="T168" s="1" t="str">
        <f>IF(NASA[[#This Row],[ID]]="","",SUM(AH168,AL168,AP168,AY168,BG168))</f>
        <v/>
      </c>
      <c r="U168" s="1" t="str">
        <f>IF(NASA[[#This Row],[ID]]="","",SUM(AI168,AO168,AS168,AZ168,BB168))</f>
        <v/>
      </c>
      <c r="V168" s="5" t="str">
        <f>IF(NASA[[#This Row],[ID]]="","",SUM(P168:U168))</f>
        <v/>
      </c>
      <c r="AB168" t="str">
        <f>IF(A168="","",NASA[[#This Row],[ID]])</f>
        <v/>
      </c>
      <c r="AC168" t="str">
        <f>IF(B168="","",NASA[[#This Row],[Feature ID]])</f>
        <v/>
      </c>
      <c r="AD168" t="str">
        <f>IF(NASA[[#This Row],[ID]]="","",IF(J168&gt;K168,1,0))</f>
        <v/>
      </c>
      <c r="AE168" t="str">
        <f>IF(NASA[[#This Row],[ID]]="","",IF(J168&gt;K168,0,1))</f>
        <v/>
      </c>
      <c r="AF168" t="str">
        <f>IF(NASA[[#This Row],[ID]]="","",IF(L168&gt;M168,1,0))</f>
        <v/>
      </c>
      <c r="AG168" t="str">
        <f>IF(NASA[[#This Row],[ID]]="","",IF(L168&gt;M168,0,1))</f>
        <v/>
      </c>
      <c r="AH168" t="str">
        <f>IF(NASA[[#This Row],[ID]]="","",IF(N168&gt;O168,1,0))</f>
        <v/>
      </c>
      <c r="AI168" t="str">
        <f>IF(NASA[[#This Row],[ID]]="","",IF(N168&gt;O168,0,1))</f>
        <v/>
      </c>
      <c r="AJ168" t="str">
        <f>IF(NASA[[#This Row],[ID]]="","",IF(J168&gt;L168,1,0))</f>
        <v/>
      </c>
      <c r="AK168" t="str">
        <f>IF(NASA[[#This Row],[ID]]="","",IF(J168&gt;L168,0,1))</f>
        <v/>
      </c>
      <c r="AL168" t="str">
        <f>IF(NASA[[#This Row],[ID]]="","",IF(N168&gt;K168,1,0))</f>
        <v/>
      </c>
      <c r="AM168" t="str">
        <f>IF(NASA[[#This Row],[ID]]="","",IF(N168&gt;K168,0,1))</f>
        <v/>
      </c>
      <c r="AN168" t="str">
        <f>IF(NASA[[#This Row],[ID]]="","",IF(M168&gt;O168,1,0))</f>
        <v/>
      </c>
      <c r="AO168" t="str">
        <f>IF(NASA[[#This Row],[ID]]="","",IF(M168&gt;O168,0,1))</f>
        <v/>
      </c>
      <c r="AP168" t="str">
        <f>IF(NASA[[#This Row],[ID]]="","",IF(N168&gt;J168,1,0))</f>
        <v/>
      </c>
      <c r="AQ168" t="str">
        <f>IF(NASA[[#This Row],[ID]]="","",IF(N168&gt;J168,0,1))</f>
        <v/>
      </c>
      <c r="AR168" t="str">
        <f>IF(NASA[[#This Row],[ID]]="","",IF(L168&gt;O168,1,0))</f>
        <v/>
      </c>
      <c r="AS168" t="str">
        <f>IF(NASA[[#This Row],[ID]]="","",IF(L168&gt;O168,0,1))</f>
        <v/>
      </c>
      <c r="AT168" t="str">
        <f>IF(NASA[[#This Row],[ID]]="","",IF(K168&gt;M168,1,0))</f>
        <v/>
      </c>
      <c r="AU168" t="str">
        <f>IF(NASA[[#This Row],[ID]]="","",IF(K168&gt;M168,0,1))</f>
        <v/>
      </c>
      <c r="AV168" t="str">
        <f>IF(NASA[[#This Row],[ID]]="","",IF(J168&gt;M168,1,0))</f>
        <v/>
      </c>
      <c r="AW168" t="str">
        <f>IF(NASA[[#This Row],[ID]]="","",IF(J168&gt;M168,0,1))</f>
        <v/>
      </c>
      <c r="AX168" t="str">
        <f>IF(NASA[[#This Row],[ID]]="","",IF(L168&gt;N168,1,0))</f>
        <v/>
      </c>
      <c r="AY168" t="str">
        <f>IF(NASA[[#This Row],[ID]]="","",IF(L168&gt;N168,0,1))</f>
        <v/>
      </c>
      <c r="AZ168" t="str">
        <f>IF(NASA[[#This Row],[ID]]="","",IF(O168&gt;K168,1,0))</f>
        <v/>
      </c>
      <c r="BA168" t="str">
        <f>IF(NASA[[#This Row],[ID]]="","",IF(O168&gt;K168,0,1))</f>
        <v/>
      </c>
      <c r="BB168" t="str">
        <f>IF(NASA[[#This Row],[ID]]="","",IF(O168&gt;J168,1,0))</f>
        <v/>
      </c>
      <c r="BC168" t="str">
        <f>IF(NASA[[#This Row],[ID]]="","",IF(O168&gt;J168,0,1))</f>
        <v/>
      </c>
      <c r="BD168" t="str">
        <f>IF(NASA[[#This Row],[ID]]="","",IF(K168&gt;M168,1,0))</f>
        <v/>
      </c>
      <c r="BE168" t="str">
        <f>IF(NASA[[#This Row],[ID]]="","",IF(K168&gt;M168,0,1))</f>
        <v/>
      </c>
      <c r="BF168" t="str">
        <f>IF(NASA[[#This Row],[ID]]="","",IF(L168&gt;N168,1,0))</f>
        <v/>
      </c>
      <c r="BG168" t="str">
        <f>IF(NASA[[#This Row],[ID]]="","",IF(L168&gt;N168,0,1))</f>
        <v/>
      </c>
    </row>
    <row r="169" spans="1:59" x14ac:dyDescent="0.25">
      <c r="A169" s="31"/>
      <c r="B169" s="32"/>
      <c r="C169" s="32"/>
      <c r="D169" s="32"/>
      <c r="E169" s="32"/>
      <c r="F169" s="32"/>
      <c r="G169" s="34" t="str">
        <f>IF(NASA[[#This Row],['[Performance']]]="","",20-NASA[[#This Row],['[Performance']]]+1)</f>
        <v/>
      </c>
      <c r="H169" s="32"/>
      <c r="I169" s="35"/>
      <c r="J169" s="5" t="str">
        <f>IF(NASA[[#This Row],['[Mental Demand']]]="","",(NASA[[#This Row],['[Mental Demand']]])*5)</f>
        <v/>
      </c>
      <c r="K169" s="1" t="str">
        <f>IF(NASA[[#This Row],['[Physical Demand']]]="","",(NASA[[#This Row],['[Physical Demand']]])*5)</f>
        <v/>
      </c>
      <c r="L169" s="1" t="str">
        <f>IF(NASA[[#This Row],['[Temporal Demand']]]="","",(NASA[[#This Row],['[Temporal Demand']]])*5)</f>
        <v/>
      </c>
      <c r="M169" s="1" t="str">
        <f>IF(NASA[[#This Row],[Performance*]]="","",(NASA[[#This Row],[Performance*]])*5)</f>
        <v/>
      </c>
      <c r="N169" s="1" t="str">
        <f>IF(NASA[[#This Row],['[Effort']]]="","",(NASA[[#This Row],['[Effort']]])*5)</f>
        <v/>
      </c>
      <c r="O169" s="1" t="str">
        <f>IF(NASA[[#This Row],['[Frustration']]]="","",(NASA[[#This Row],['[Frustration']]])*5)</f>
        <v/>
      </c>
      <c r="P169" s="5" t="str">
        <f>IF(NASA[[#This Row],[ID]]="","",SUM(AD169,AJ169,AQ169,AV169,BC169))</f>
        <v/>
      </c>
      <c r="Q169" s="1" t="str">
        <f>IF(NASA[[#This Row],[ID]]="","",SUM(AE169,AM169,AT169,BA169,BD169))</f>
        <v/>
      </c>
      <c r="R169" s="1" t="str">
        <f>IF(NASA[[#This Row],[ID]]="","",SUM(AF169,AK169,AR169,AX169,BF169))</f>
        <v/>
      </c>
      <c r="S169" s="1" t="str">
        <f>IF(NASA[[#This Row],[ID]]="","",SUM(AG169,AN169,AU169,AW169,BE169))</f>
        <v/>
      </c>
      <c r="T169" s="1" t="str">
        <f>IF(NASA[[#This Row],[ID]]="","",SUM(AH169,AL169,AP169,AY169,BG169))</f>
        <v/>
      </c>
      <c r="U169" s="1" t="str">
        <f>IF(NASA[[#This Row],[ID]]="","",SUM(AI169,AO169,AS169,AZ169,BB169))</f>
        <v/>
      </c>
      <c r="V169" s="5" t="str">
        <f>IF(NASA[[#This Row],[ID]]="","",SUM(P169:U169))</f>
        <v/>
      </c>
      <c r="AB169" t="str">
        <f>IF(A169="","",NASA[[#This Row],[ID]])</f>
        <v/>
      </c>
      <c r="AC169" t="str">
        <f>IF(B169="","",NASA[[#This Row],[Feature ID]])</f>
        <v/>
      </c>
      <c r="AD169" t="str">
        <f>IF(NASA[[#This Row],[ID]]="","",IF(J169&gt;K169,1,0))</f>
        <v/>
      </c>
      <c r="AE169" t="str">
        <f>IF(NASA[[#This Row],[ID]]="","",IF(J169&gt;K169,0,1))</f>
        <v/>
      </c>
      <c r="AF169" t="str">
        <f>IF(NASA[[#This Row],[ID]]="","",IF(L169&gt;M169,1,0))</f>
        <v/>
      </c>
      <c r="AG169" t="str">
        <f>IF(NASA[[#This Row],[ID]]="","",IF(L169&gt;M169,0,1))</f>
        <v/>
      </c>
      <c r="AH169" t="str">
        <f>IF(NASA[[#This Row],[ID]]="","",IF(N169&gt;O169,1,0))</f>
        <v/>
      </c>
      <c r="AI169" t="str">
        <f>IF(NASA[[#This Row],[ID]]="","",IF(N169&gt;O169,0,1))</f>
        <v/>
      </c>
      <c r="AJ169" t="str">
        <f>IF(NASA[[#This Row],[ID]]="","",IF(J169&gt;L169,1,0))</f>
        <v/>
      </c>
      <c r="AK169" t="str">
        <f>IF(NASA[[#This Row],[ID]]="","",IF(J169&gt;L169,0,1))</f>
        <v/>
      </c>
      <c r="AL169" t="str">
        <f>IF(NASA[[#This Row],[ID]]="","",IF(N169&gt;K169,1,0))</f>
        <v/>
      </c>
      <c r="AM169" t="str">
        <f>IF(NASA[[#This Row],[ID]]="","",IF(N169&gt;K169,0,1))</f>
        <v/>
      </c>
      <c r="AN169" t="str">
        <f>IF(NASA[[#This Row],[ID]]="","",IF(M169&gt;O169,1,0))</f>
        <v/>
      </c>
      <c r="AO169" t="str">
        <f>IF(NASA[[#This Row],[ID]]="","",IF(M169&gt;O169,0,1))</f>
        <v/>
      </c>
      <c r="AP169" t="str">
        <f>IF(NASA[[#This Row],[ID]]="","",IF(N169&gt;J169,1,0))</f>
        <v/>
      </c>
      <c r="AQ169" t="str">
        <f>IF(NASA[[#This Row],[ID]]="","",IF(N169&gt;J169,0,1))</f>
        <v/>
      </c>
      <c r="AR169" t="str">
        <f>IF(NASA[[#This Row],[ID]]="","",IF(L169&gt;O169,1,0))</f>
        <v/>
      </c>
      <c r="AS169" t="str">
        <f>IF(NASA[[#This Row],[ID]]="","",IF(L169&gt;O169,0,1))</f>
        <v/>
      </c>
      <c r="AT169" t="str">
        <f>IF(NASA[[#This Row],[ID]]="","",IF(K169&gt;M169,1,0))</f>
        <v/>
      </c>
      <c r="AU169" t="str">
        <f>IF(NASA[[#This Row],[ID]]="","",IF(K169&gt;M169,0,1))</f>
        <v/>
      </c>
      <c r="AV169" t="str">
        <f>IF(NASA[[#This Row],[ID]]="","",IF(J169&gt;M169,1,0))</f>
        <v/>
      </c>
      <c r="AW169" t="str">
        <f>IF(NASA[[#This Row],[ID]]="","",IF(J169&gt;M169,0,1))</f>
        <v/>
      </c>
      <c r="AX169" t="str">
        <f>IF(NASA[[#This Row],[ID]]="","",IF(L169&gt;N169,1,0))</f>
        <v/>
      </c>
      <c r="AY169" t="str">
        <f>IF(NASA[[#This Row],[ID]]="","",IF(L169&gt;N169,0,1))</f>
        <v/>
      </c>
      <c r="AZ169" t="str">
        <f>IF(NASA[[#This Row],[ID]]="","",IF(O169&gt;K169,1,0))</f>
        <v/>
      </c>
      <c r="BA169" t="str">
        <f>IF(NASA[[#This Row],[ID]]="","",IF(O169&gt;K169,0,1))</f>
        <v/>
      </c>
      <c r="BB169" t="str">
        <f>IF(NASA[[#This Row],[ID]]="","",IF(O169&gt;J169,1,0))</f>
        <v/>
      </c>
      <c r="BC169" t="str">
        <f>IF(NASA[[#This Row],[ID]]="","",IF(O169&gt;J169,0,1))</f>
        <v/>
      </c>
      <c r="BD169" t="str">
        <f>IF(NASA[[#This Row],[ID]]="","",IF(K169&gt;M169,1,0))</f>
        <v/>
      </c>
      <c r="BE169" t="str">
        <f>IF(NASA[[#This Row],[ID]]="","",IF(K169&gt;M169,0,1))</f>
        <v/>
      </c>
      <c r="BF169" t="str">
        <f>IF(NASA[[#This Row],[ID]]="","",IF(L169&gt;N169,1,0))</f>
        <v/>
      </c>
      <c r="BG169" t="str">
        <f>IF(NASA[[#This Row],[ID]]="","",IF(L169&gt;N169,0,1))</f>
        <v/>
      </c>
    </row>
    <row r="170" spans="1:59" x14ac:dyDescent="0.25">
      <c r="A170" s="31"/>
      <c r="B170" s="32"/>
      <c r="C170" s="32"/>
      <c r="D170" s="32"/>
      <c r="E170" s="32"/>
      <c r="F170" s="32"/>
      <c r="G170" s="34" t="str">
        <f>IF(NASA[[#This Row],['[Performance']]]="","",20-NASA[[#This Row],['[Performance']]]+1)</f>
        <v/>
      </c>
      <c r="H170" s="32"/>
      <c r="I170" s="35"/>
      <c r="J170" s="5" t="str">
        <f>IF(NASA[[#This Row],['[Mental Demand']]]="","",(NASA[[#This Row],['[Mental Demand']]])*5)</f>
        <v/>
      </c>
      <c r="K170" s="1" t="str">
        <f>IF(NASA[[#This Row],['[Physical Demand']]]="","",(NASA[[#This Row],['[Physical Demand']]])*5)</f>
        <v/>
      </c>
      <c r="L170" s="1" t="str">
        <f>IF(NASA[[#This Row],['[Temporal Demand']]]="","",(NASA[[#This Row],['[Temporal Demand']]])*5)</f>
        <v/>
      </c>
      <c r="M170" s="1" t="str">
        <f>IF(NASA[[#This Row],[Performance*]]="","",(NASA[[#This Row],[Performance*]])*5)</f>
        <v/>
      </c>
      <c r="N170" s="1" t="str">
        <f>IF(NASA[[#This Row],['[Effort']]]="","",(NASA[[#This Row],['[Effort']]])*5)</f>
        <v/>
      </c>
      <c r="O170" s="1" t="str">
        <f>IF(NASA[[#This Row],['[Frustration']]]="","",(NASA[[#This Row],['[Frustration']]])*5)</f>
        <v/>
      </c>
      <c r="P170" s="5" t="str">
        <f>IF(NASA[[#This Row],[ID]]="","",SUM(AD170,AJ170,AQ170,AV170,BC170))</f>
        <v/>
      </c>
      <c r="Q170" s="1" t="str">
        <f>IF(NASA[[#This Row],[ID]]="","",SUM(AE170,AM170,AT170,BA170,BD170))</f>
        <v/>
      </c>
      <c r="R170" s="1" t="str">
        <f>IF(NASA[[#This Row],[ID]]="","",SUM(AF170,AK170,AR170,AX170,BF170))</f>
        <v/>
      </c>
      <c r="S170" s="1" t="str">
        <f>IF(NASA[[#This Row],[ID]]="","",SUM(AG170,AN170,AU170,AW170,BE170))</f>
        <v/>
      </c>
      <c r="T170" s="1" t="str">
        <f>IF(NASA[[#This Row],[ID]]="","",SUM(AH170,AL170,AP170,AY170,BG170))</f>
        <v/>
      </c>
      <c r="U170" s="1" t="str">
        <f>IF(NASA[[#This Row],[ID]]="","",SUM(AI170,AO170,AS170,AZ170,BB170))</f>
        <v/>
      </c>
      <c r="V170" s="5" t="str">
        <f>IF(NASA[[#This Row],[ID]]="","",SUM(P170:U170))</f>
        <v/>
      </c>
      <c r="AB170" t="str">
        <f>IF(A170="","",NASA[[#This Row],[ID]])</f>
        <v/>
      </c>
      <c r="AC170" t="str">
        <f>IF(B170="","",NASA[[#This Row],[Feature ID]])</f>
        <v/>
      </c>
      <c r="AD170" t="str">
        <f>IF(NASA[[#This Row],[ID]]="","",IF(J170&gt;K170,1,0))</f>
        <v/>
      </c>
      <c r="AE170" t="str">
        <f>IF(NASA[[#This Row],[ID]]="","",IF(J170&gt;K170,0,1))</f>
        <v/>
      </c>
      <c r="AF170" t="str">
        <f>IF(NASA[[#This Row],[ID]]="","",IF(L170&gt;M170,1,0))</f>
        <v/>
      </c>
      <c r="AG170" t="str">
        <f>IF(NASA[[#This Row],[ID]]="","",IF(L170&gt;M170,0,1))</f>
        <v/>
      </c>
      <c r="AH170" t="str">
        <f>IF(NASA[[#This Row],[ID]]="","",IF(N170&gt;O170,1,0))</f>
        <v/>
      </c>
      <c r="AI170" t="str">
        <f>IF(NASA[[#This Row],[ID]]="","",IF(N170&gt;O170,0,1))</f>
        <v/>
      </c>
      <c r="AJ170" t="str">
        <f>IF(NASA[[#This Row],[ID]]="","",IF(J170&gt;L170,1,0))</f>
        <v/>
      </c>
      <c r="AK170" t="str">
        <f>IF(NASA[[#This Row],[ID]]="","",IF(J170&gt;L170,0,1))</f>
        <v/>
      </c>
      <c r="AL170" t="str">
        <f>IF(NASA[[#This Row],[ID]]="","",IF(N170&gt;K170,1,0))</f>
        <v/>
      </c>
      <c r="AM170" t="str">
        <f>IF(NASA[[#This Row],[ID]]="","",IF(N170&gt;K170,0,1))</f>
        <v/>
      </c>
      <c r="AN170" t="str">
        <f>IF(NASA[[#This Row],[ID]]="","",IF(M170&gt;O170,1,0))</f>
        <v/>
      </c>
      <c r="AO170" t="str">
        <f>IF(NASA[[#This Row],[ID]]="","",IF(M170&gt;O170,0,1))</f>
        <v/>
      </c>
      <c r="AP170" t="str">
        <f>IF(NASA[[#This Row],[ID]]="","",IF(N170&gt;J170,1,0))</f>
        <v/>
      </c>
      <c r="AQ170" t="str">
        <f>IF(NASA[[#This Row],[ID]]="","",IF(N170&gt;J170,0,1))</f>
        <v/>
      </c>
      <c r="AR170" t="str">
        <f>IF(NASA[[#This Row],[ID]]="","",IF(L170&gt;O170,1,0))</f>
        <v/>
      </c>
      <c r="AS170" t="str">
        <f>IF(NASA[[#This Row],[ID]]="","",IF(L170&gt;O170,0,1))</f>
        <v/>
      </c>
      <c r="AT170" t="str">
        <f>IF(NASA[[#This Row],[ID]]="","",IF(K170&gt;M170,1,0))</f>
        <v/>
      </c>
      <c r="AU170" t="str">
        <f>IF(NASA[[#This Row],[ID]]="","",IF(K170&gt;M170,0,1))</f>
        <v/>
      </c>
      <c r="AV170" t="str">
        <f>IF(NASA[[#This Row],[ID]]="","",IF(J170&gt;M170,1,0))</f>
        <v/>
      </c>
      <c r="AW170" t="str">
        <f>IF(NASA[[#This Row],[ID]]="","",IF(J170&gt;M170,0,1))</f>
        <v/>
      </c>
      <c r="AX170" t="str">
        <f>IF(NASA[[#This Row],[ID]]="","",IF(L170&gt;N170,1,0))</f>
        <v/>
      </c>
      <c r="AY170" t="str">
        <f>IF(NASA[[#This Row],[ID]]="","",IF(L170&gt;N170,0,1))</f>
        <v/>
      </c>
      <c r="AZ170" t="str">
        <f>IF(NASA[[#This Row],[ID]]="","",IF(O170&gt;K170,1,0))</f>
        <v/>
      </c>
      <c r="BA170" t="str">
        <f>IF(NASA[[#This Row],[ID]]="","",IF(O170&gt;K170,0,1))</f>
        <v/>
      </c>
      <c r="BB170" t="str">
        <f>IF(NASA[[#This Row],[ID]]="","",IF(O170&gt;J170,1,0))</f>
        <v/>
      </c>
      <c r="BC170" t="str">
        <f>IF(NASA[[#This Row],[ID]]="","",IF(O170&gt;J170,0,1))</f>
        <v/>
      </c>
      <c r="BD170" t="str">
        <f>IF(NASA[[#This Row],[ID]]="","",IF(K170&gt;M170,1,0))</f>
        <v/>
      </c>
      <c r="BE170" t="str">
        <f>IF(NASA[[#This Row],[ID]]="","",IF(K170&gt;M170,0,1))</f>
        <v/>
      </c>
      <c r="BF170" t="str">
        <f>IF(NASA[[#This Row],[ID]]="","",IF(L170&gt;N170,1,0))</f>
        <v/>
      </c>
      <c r="BG170" t="str">
        <f>IF(NASA[[#This Row],[ID]]="","",IF(L170&gt;N170,0,1))</f>
        <v/>
      </c>
    </row>
    <row r="171" spans="1:59" x14ac:dyDescent="0.25">
      <c r="A171" s="31"/>
      <c r="B171" s="32"/>
      <c r="C171" s="32"/>
      <c r="D171" s="32"/>
      <c r="E171" s="32"/>
      <c r="F171" s="32"/>
      <c r="G171" s="34" t="str">
        <f>IF(NASA[[#This Row],['[Performance']]]="","",20-NASA[[#This Row],['[Performance']]]+1)</f>
        <v/>
      </c>
      <c r="H171" s="32"/>
      <c r="I171" s="35"/>
      <c r="J171" s="5" t="str">
        <f>IF(NASA[[#This Row],['[Mental Demand']]]="","",(NASA[[#This Row],['[Mental Demand']]])*5)</f>
        <v/>
      </c>
      <c r="K171" s="1" t="str">
        <f>IF(NASA[[#This Row],['[Physical Demand']]]="","",(NASA[[#This Row],['[Physical Demand']]])*5)</f>
        <v/>
      </c>
      <c r="L171" s="1" t="str">
        <f>IF(NASA[[#This Row],['[Temporal Demand']]]="","",(NASA[[#This Row],['[Temporal Demand']]])*5)</f>
        <v/>
      </c>
      <c r="M171" s="1" t="str">
        <f>IF(NASA[[#This Row],[Performance*]]="","",(NASA[[#This Row],[Performance*]])*5)</f>
        <v/>
      </c>
      <c r="N171" s="1" t="str">
        <f>IF(NASA[[#This Row],['[Effort']]]="","",(NASA[[#This Row],['[Effort']]])*5)</f>
        <v/>
      </c>
      <c r="O171" s="1" t="str">
        <f>IF(NASA[[#This Row],['[Frustration']]]="","",(NASA[[#This Row],['[Frustration']]])*5)</f>
        <v/>
      </c>
      <c r="P171" s="5" t="str">
        <f>IF(NASA[[#This Row],[ID]]="","",SUM(AD171,AJ171,AQ171,AV171,BC171))</f>
        <v/>
      </c>
      <c r="Q171" s="1" t="str">
        <f>IF(NASA[[#This Row],[ID]]="","",SUM(AE171,AM171,AT171,BA171,BD171))</f>
        <v/>
      </c>
      <c r="R171" s="1" t="str">
        <f>IF(NASA[[#This Row],[ID]]="","",SUM(AF171,AK171,AR171,AX171,BF171))</f>
        <v/>
      </c>
      <c r="S171" s="1" t="str">
        <f>IF(NASA[[#This Row],[ID]]="","",SUM(AG171,AN171,AU171,AW171,BE171))</f>
        <v/>
      </c>
      <c r="T171" s="1" t="str">
        <f>IF(NASA[[#This Row],[ID]]="","",SUM(AH171,AL171,AP171,AY171,BG171))</f>
        <v/>
      </c>
      <c r="U171" s="1" t="str">
        <f>IF(NASA[[#This Row],[ID]]="","",SUM(AI171,AO171,AS171,AZ171,BB171))</f>
        <v/>
      </c>
      <c r="V171" s="5" t="str">
        <f>IF(NASA[[#This Row],[ID]]="","",SUM(P171:U171))</f>
        <v/>
      </c>
      <c r="AB171" t="str">
        <f>IF(A171="","",NASA[[#This Row],[ID]])</f>
        <v/>
      </c>
      <c r="AC171" t="str">
        <f>IF(B171="","",NASA[[#This Row],[Feature ID]])</f>
        <v/>
      </c>
      <c r="AD171" t="str">
        <f>IF(NASA[[#This Row],[ID]]="","",IF(J171&gt;K171,1,0))</f>
        <v/>
      </c>
      <c r="AE171" t="str">
        <f>IF(NASA[[#This Row],[ID]]="","",IF(J171&gt;K171,0,1))</f>
        <v/>
      </c>
      <c r="AF171" t="str">
        <f>IF(NASA[[#This Row],[ID]]="","",IF(L171&gt;M171,1,0))</f>
        <v/>
      </c>
      <c r="AG171" t="str">
        <f>IF(NASA[[#This Row],[ID]]="","",IF(L171&gt;M171,0,1))</f>
        <v/>
      </c>
      <c r="AH171" t="str">
        <f>IF(NASA[[#This Row],[ID]]="","",IF(N171&gt;O171,1,0))</f>
        <v/>
      </c>
      <c r="AI171" t="str">
        <f>IF(NASA[[#This Row],[ID]]="","",IF(N171&gt;O171,0,1))</f>
        <v/>
      </c>
      <c r="AJ171" t="str">
        <f>IF(NASA[[#This Row],[ID]]="","",IF(J171&gt;L171,1,0))</f>
        <v/>
      </c>
      <c r="AK171" t="str">
        <f>IF(NASA[[#This Row],[ID]]="","",IF(J171&gt;L171,0,1))</f>
        <v/>
      </c>
      <c r="AL171" t="str">
        <f>IF(NASA[[#This Row],[ID]]="","",IF(N171&gt;K171,1,0))</f>
        <v/>
      </c>
      <c r="AM171" t="str">
        <f>IF(NASA[[#This Row],[ID]]="","",IF(N171&gt;K171,0,1))</f>
        <v/>
      </c>
      <c r="AN171" t="str">
        <f>IF(NASA[[#This Row],[ID]]="","",IF(M171&gt;O171,1,0))</f>
        <v/>
      </c>
      <c r="AO171" t="str">
        <f>IF(NASA[[#This Row],[ID]]="","",IF(M171&gt;O171,0,1))</f>
        <v/>
      </c>
      <c r="AP171" t="str">
        <f>IF(NASA[[#This Row],[ID]]="","",IF(N171&gt;J171,1,0))</f>
        <v/>
      </c>
      <c r="AQ171" t="str">
        <f>IF(NASA[[#This Row],[ID]]="","",IF(N171&gt;J171,0,1))</f>
        <v/>
      </c>
      <c r="AR171" t="str">
        <f>IF(NASA[[#This Row],[ID]]="","",IF(L171&gt;O171,1,0))</f>
        <v/>
      </c>
      <c r="AS171" t="str">
        <f>IF(NASA[[#This Row],[ID]]="","",IF(L171&gt;O171,0,1))</f>
        <v/>
      </c>
      <c r="AT171" t="str">
        <f>IF(NASA[[#This Row],[ID]]="","",IF(K171&gt;M171,1,0))</f>
        <v/>
      </c>
      <c r="AU171" t="str">
        <f>IF(NASA[[#This Row],[ID]]="","",IF(K171&gt;M171,0,1))</f>
        <v/>
      </c>
      <c r="AV171" t="str">
        <f>IF(NASA[[#This Row],[ID]]="","",IF(J171&gt;M171,1,0))</f>
        <v/>
      </c>
      <c r="AW171" t="str">
        <f>IF(NASA[[#This Row],[ID]]="","",IF(J171&gt;M171,0,1))</f>
        <v/>
      </c>
      <c r="AX171" t="str">
        <f>IF(NASA[[#This Row],[ID]]="","",IF(L171&gt;N171,1,0))</f>
        <v/>
      </c>
      <c r="AY171" t="str">
        <f>IF(NASA[[#This Row],[ID]]="","",IF(L171&gt;N171,0,1))</f>
        <v/>
      </c>
      <c r="AZ171" t="str">
        <f>IF(NASA[[#This Row],[ID]]="","",IF(O171&gt;K171,1,0))</f>
        <v/>
      </c>
      <c r="BA171" t="str">
        <f>IF(NASA[[#This Row],[ID]]="","",IF(O171&gt;K171,0,1))</f>
        <v/>
      </c>
      <c r="BB171" t="str">
        <f>IF(NASA[[#This Row],[ID]]="","",IF(O171&gt;J171,1,0))</f>
        <v/>
      </c>
      <c r="BC171" t="str">
        <f>IF(NASA[[#This Row],[ID]]="","",IF(O171&gt;J171,0,1))</f>
        <v/>
      </c>
      <c r="BD171" t="str">
        <f>IF(NASA[[#This Row],[ID]]="","",IF(K171&gt;M171,1,0))</f>
        <v/>
      </c>
      <c r="BE171" t="str">
        <f>IF(NASA[[#This Row],[ID]]="","",IF(K171&gt;M171,0,1))</f>
        <v/>
      </c>
      <c r="BF171" t="str">
        <f>IF(NASA[[#This Row],[ID]]="","",IF(L171&gt;N171,1,0))</f>
        <v/>
      </c>
      <c r="BG171" t="str">
        <f>IF(NASA[[#This Row],[ID]]="","",IF(L171&gt;N171,0,1))</f>
        <v/>
      </c>
    </row>
    <row r="172" spans="1:59" x14ac:dyDescent="0.25">
      <c r="A172" s="31"/>
      <c r="B172" s="32"/>
      <c r="C172" s="32"/>
      <c r="D172" s="32"/>
      <c r="E172" s="32"/>
      <c r="F172" s="32"/>
      <c r="G172" s="34" t="str">
        <f>IF(NASA[[#This Row],['[Performance']]]="","",20-NASA[[#This Row],['[Performance']]]+1)</f>
        <v/>
      </c>
      <c r="H172" s="32"/>
      <c r="I172" s="35"/>
      <c r="J172" s="5" t="str">
        <f>IF(NASA[[#This Row],['[Mental Demand']]]="","",(NASA[[#This Row],['[Mental Demand']]])*5)</f>
        <v/>
      </c>
      <c r="K172" s="1" t="str">
        <f>IF(NASA[[#This Row],['[Physical Demand']]]="","",(NASA[[#This Row],['[Physical Demand']]])*5)</f>
        <v/>
      </c>
      <c r="L172" s="1" t="str">
        <f>IF(NASA[[#This Row],['[Temporal Demand']]]="","",(NASA[[#This Row],['[Temporal Demand']]])*5)</f>
        <v/>
      </c>
      <c r="M172" s="1" t="str">
        <f>IF(NASA[[#This Row],[Performance*]]="","",(NASA[[#This Row],[Performance*]])*5)</f>
        <v/>
      </c>
      <c r="N172" s="1" t="str">
        <f>IF(NASA[[#This Row],['[Effort']]]="","",(NASA[[#This Row],['[Effort']]])*5)</f>
        <v/>
      </c>
      <c r="O172" s="1" t="str">
        <f>IF(NASA[[#This Row],['[Frustration']]]="","",(NASA[[#This Row],['[Frustration']]])*5)</f>
        <v/>
      </c>
      <c r="P172" s="5" t="str">
        <f>IF(NASA[[#This Row],[ID]]="","",SUM(AD172,AJ172,AQ172,AV172,BC172))</f>
        <v/>
      </c>
      <c r="Q172" s="1" t="str">
        <f>IF(NASA[[#This Row],[ID]]="","",SUM(AE172,AM172,AT172,BA172,BD172))</f>
        <v/>
      </c>
      <c r="R172" s="1" t="str">
        <f>IF(NASA[[#This Row],[ID]]="","",SUM(AF172,AK172,AR172,AX172,BF172))</f>
        <v/>
      </c>
      <c r="S172" s="1" t="str">
        <f>IF(NASA[[#This Row],[ID]]="","",SUM(AG172,AN172,AU172,AW172,BE172))</f>
        <v/>
      </c>
      <c r="T172" s="1" t="str">
        <f>IF(NASA[[#This Row],[ID]]="","",SUM(AH172,AL172,AP172,AY172,BG172))</f>
        <v/>
      </c>
      <c r="U172" s="1" t="str">
        <f>IF(NASA[[#This Row],[ID]]="","",SUM(AI172,AO172,AS172,AZ172,BB172))</f>
        <v/>
      </c>
      <c r="V172" s="5" t="str">
        <f>IF(NASA[[#This Row],[ID]]="","",SUM(P172:U172))</f>
        <v/>
      </c>
      <c r="AB172" t="str">
        <f>IF(A172="","",NASA[[#This Row],[ID]])</f>
        <v/>
      </c>
      <c r="AC172" t="str">
        <f>IF(B172="","",NASA[[#This Row],[Feature ID]])</f>
        <v/>
      </c>
      <c r="AD172" t="str">
        <f>IF(NASA[[#This Row],[ID]]="","",IF(J172&gt;K172,1,0))</f>
        <v/>
      </c>
      <c r="AE172" t="str">
        <f>IF(NASA[[#This Row],[ID]]="","",IF(J172&gt;K172,0,1))</f>
        <v/>
      </c>
      <c r="AF172" t="str">
        <f>IF(NASA[[#This Row],[ID]]="","",IF(L172&gt;M172,1,0))</f>
        <v/>
      </c>
      <c r="AG172" t="str">
        <f>IF(NASA[[#This Row],[ID]]="","",IF(L172&gt;M172,0,1))</f>
        <v/>
      </c>
      <c r="AH172" t="str">
        <f>IF(NASA[[#This Row],[ID]]="","",IF(N172&gt;O172,1,0))</f>
        <v/>
      </c>
      <c r="AI172" t="str">
        <f>IF(NASA[[#This Row],[ID]]="","",IF(N172&gt;O172,0,1))</f>
        <v/>
      </c>
      <c r="AJ172" t="str">
        <f>IF(NASA[[#This Row],[ID]]="","",IF(J172&gt;L172,1,0))</f>
        <v/>
      </c>
      <c r="AK172" t="str">
        <f>IF(NASA[[#This Row],[ID]]="","",IF(J172&gt;L172,0,1))</f>
        <v/>
      </c>
      <c r="AL172" t="str">
        <f>IF(NASA[[#This Row],[ID]]="","",IF(N172&gt;K172,1,0))</f>
        <v/>
      </c>
      <c r="AM172" t="str">
        <f>IF(NASA[[#This Row],[ID]]="","",IF(N172&gt;K172,0,1))</f>
        <v/>
      </c>
      <c r="AN172" t="str">
        <f>IF(NASA[[#This Row],[ID]]="","",IF(M172&gt;O172,1,0))</f>
        <v/>
      </c>
      <c r="AO172" t="str">
        <f>IF(NASA[[#This Row],[ID]]="","",IF(M172&gt;O172,0,1))</f>
        <v/>
      </c>
      <c r="AP172" t="str">
        <f>IF(NASA[[#This Row],[ID]]="","",IF(N172&gt;J172,1,0))</f>
        <v/>
      </c>
      <c r="AQ172" t="str">
        <f>IF(NASA[[#This Row],[ID]]="","",IF(N172&gt;J172,0,1))</f>
        <v/>
      </c>
      <c r="AR172" t="str">
        <f>IF(NASA[[#This Row],[ID]]="","",IF(L172&gt;O172,1,0))</f>
        <v/>
      </c>
      <c r="AS172" t="str">
        <f>IF(NASA[[#This Row],[ID]]="","",IF(L172&gt;O172,0,1))</f>
        <v/>
      </c>
      <c r="AT172" t="str">
        <f>IF(NASA[[#This Row],[ID]]="","",IF(K172&gt;M172,1,0))</f>
        <v/>
      </c>
      <c r="AU172" t="str">
        <f>IF(NASA[[#This Row],[ID]]="","",IF(K172&gt;M172,0,1))</f>
        <v/>
      </c>
      <c r="AV172" t="str">
        <f>IF(NASA[[#This Row],[ID]]="","",IF(J172&gt;M172,1,0))</f>
        <v/>
      </c>
      <c r="AW172" t="str">
        <f>IF(NASA[[#This Row],[ID]]="","",IF(J172&gt;M172,0,1))</f>
        <v/>
      </c>
      <c r="AX172" t="str">
        <f>IF(NASA[[#This Row],[ID]]="","",IF(L172&gt;N172,1,0))</f>
        <v/>
      </c>
      <c r="AY172" t="str">
        <f>IF(NASA[[#This Row],[ID]]="","",IF(L172&gt;N172,0,1))</f>
        <v/>
      </c>
      <c r="AZ172" t="str">
        <f>IF(NASA[[#This Row],[ID]]="","",IF(O172&gt;K172,1,0))</f>
        <v/>
      </c>
      <c r="BA172" t="str">
        <f>IF(NASA[[#This Row],[ID]]="","",IF(O172&gt;K172,0,1))</f>
        <v/>
      </c>
      <c r="BB172" t="str">
        <f>IF(NASA[[#This Row],[ID]]="","",IF(O172&gt;J172,1,0))</f>
        <v/>
      </c>
      <c r="BC172" t="str">
        <f>IF(NASA[[#This Row],[ID]]="","",IF(O172&gt;J172,0,1))</f>
        <v/>
      </c>
      <c r="BD172" t="str">
        <f>IF(NASA[[#This Row],[ID]]="","",IF(K172&gt;M172,1,0))</f>
        <v/>
      </c>
      <c r="BE172" t="str">
        <f>IF(NASA[[#This Row],[ID]]="","",IF(K172&gt;M172,0,1))</f>
        <v/>
      </c>
      <c r="BF172" t="str">
        <f>IF(NASA[[#This Row],[ID]]="","",IF(L172&gt;N172,1,0))</f>
        <v/>
      </c>
      <c r="BG172" t="str">
        <f>IF(NASA[[#This Row],[ID]]="","",IF(L172&gt;N172,0,1))</f>
        <v/>
      </c>
    </row>
    <row r="173" spans="1:59" x14ac:dyDescent="0.25">
      <c r="A173" s="31"/>
      <c r="B173" s="32"/>
      <c r="C173" s="32"/>
      <c r="D173" s="32"/>
      <c r="E173" s="32"/>
      <c r="F173" s="32"/>
      <c r="G173" s="34" t="str">
        <f>IF(NASA[[#This Row],['[Performance']]]="","",20-NASA[[#This Row],['[Performance']]]+1)</f>
        <v/>
      </c>
      <c r="H173" s="32"/>
      <c r="I173" s="35"/>
      <c r="J173" s="5" t="str">
        <f>IF(NASA[[#This Row],['[Mental Demand']]]="","",(NASA[[#This Row],['[Mental Demand']]])*5)</f>
        <v/>
      </c>
      <c r="K173" s="1" t="str">
        <f>IF(NASA[[#This Row],['[Physical Demand']]]="","",(NASA[[#This Row],['[Physical Demand']]])*5)</f>
        <v/>
      </c>
      <c r="L173" s="1" t="str">
        <f>IF(NASA[[#This Row],['[Temporal Demand']]]="","",(NASA[[#This Row],['[Temporal Demand']]])*5)</f>
        <v/>
      </c>
      <c r="M173" s="1" t="str">
        <f>IF(NASA[[#This Row],[Performance*]]="","",(NASA[[#This Row],[Performance*]])*5)</f>
        <v/>
      </c>
      <c r="N173" s="1" t="str">
        <f>IF(NASA[[#This Row],['[Effort']]]="","",(NASA[[#This Row],['[Effort']]])*5)</f>
        <v/>
      </c>
      <c r="O173" s="1" t="str">
        <f>IF(NASA[[#This Row],['[Frustration']]]="","",(NASA[[#This Row],['[Frustration']]])*5)</f>
        <v/>
      </c>
      <c r="P173" s="5" t="str">
        <f>IF(NASA[[#This Row],[ID]]="","",SUM(AD173,AJ173,AQ173,AV173,BC173))</f>
        <v/>
      </c>
      <c r="Q173" s="1" t="str">
        <f>IF(NASA[[#This Row],[ID]]="","",SUM(AE173,AM173,AT173,BA173,BD173))</f>
        <v/>
      </c>
      <c r="R173" s="1" t="str">
        <f>IF(NASA[[#This Row],[ID]]="","",SUM(AF173,AK173,AR173,AX173,BF173))</f>
        <v/>
      </c>
      <c r="S173" s="1" t="str">
        <f>IF(NASA[[#This Row],[ID]]="","",SUM(AG173,AN173,AU173,AW173,BE173))</f>
        <v/>
      </c>
      <c r="T173" s="1" t="str">
        <f>IF(NASA[[#This Row],[ID]]="","",SUM(AH173,AL173,AP173,AY173,BG173))</f>
        <v/>
      </c>
      <c r="U173" s="1" t="str">
        <f>IF(NASA[[#This Row],[ID]]="","",SUM(AI173,AO173,AS173,AZ173,BB173))</f>
        <v/>
      </c>
      <c r="V173" s="5" t="str">
        <f>IF(NASA[[#This Row],[ID]]="","",SUM(P173:U173))</f>
        <v/>
      </c>
      <c r="AB173" t="str">
        <f>IF(A173="","",NASA[[#This Row],[ID]])</f>
        <v/>
      </c>
      <c r="AC173" t="str">
        <f>IF(B173="","",NASA[[#This Row],[Feature ID]])</f>
        <v/>
      </c>
      <c r="AD173" t="str">
        <f>IF(NASA[[#This Row],[ID]]="","",IF(J173&gt;K173,1,0))</f>
        <v/>
      </c>
      <c r="AE173" t="str">
        <f>IF(NASA[[#This Row],[ID]]="","",IF(J173&gt;K173,0,1))</f>
        <v/>
      </c>
      <c r="AF173" t="str">
        <f>IF(NASA[[#This Row],[ID]]="","",IF(L173&gt;M173,1,0))</f>
        <v/>
      </c>
      <c r="AG173" t="str">
        <f>IF(NASA[[#This Row],[ID]]="","",IF(L173&gt;M173,0,1))</f>
        <v/>
      </c>
      <c r="AH173" t="str">
        <f>IF(NASA[[#This Row],[ID]]="","",IF(N173&gt;O173,1,0))</f>
        <v/>
      </c>
      <c r="AI173" t="str">
        <f>IF(NASA[[#This Row],[ID]]="","",IF(N173&gt;O173,0,1))</f>
        <v/>
      </c>
      <c r="AJ173" t="str">
        <f>IF(NASA[[#This Row],[ID]]="","",IF(J173&gt;L173,1,0))</f>
        <v/>
      </c>
      <c r="AK173" t="str">
        <f>IF(NASA[[#This Row],[ID]]="","",IF(J173&gt;L173,0,1))</f>
        <v/>
      </c>
      <c r="AL173" t="str">
        <f>IF(NASA[[#This Row],[ID]]="","",IF(N173&gt;K173,1,0))</f>
        <v/>
      </c>
      <c r="AM173" t="str">
        <f>IF(NASA[[#This Row],[ID]]="","",IF(N173&gt;K173,0,1))</f>
        <v/>
      </c>
      <c r="AN173" t="str">
        <f>IF(NASA[[#This Row],[ID]]="","",IF(M173&gt;O173,1,0))</f>
        <v/>
      </c>
      <c r="AO173" t="str">
        <f>IF(NASA[[#This Row],[ID]]="","",IF(M173&gt;O173,0,1))</f>
        <v/>
      </c>
      <c r="AP173" t="str">
        <f>IF(NASA[[#This Row],[ID]]="","",IF(N173&gt;J173,1,0))</f>
        <v/>
      </c>
      <c r="AQ173" t="str">
        <f>IF(NASA[[#This Row],[ID]]="","",IF(N173&gt;J173,0,1))</f>
        <v/>
      </c>
      <c r="AR173" t="str">
        <f>IF(NASA[[#This Row],[ID]]="","",IF(L173&gt;O173,1,0))</f>
        <v/>
      </c>
      <c r="AS173" t="str">
        <f>IF(NASA[[#This Row],[ID]]="","",IF(L173&gt;O173,0,1))</f>
        <v/>
      </c>
      <c r="AT173" t="str">
        <f>IF(NASA[[#This Row],[ID]]="","",IF(K173&gt;M173,1,0))</f>
        <v/>
      </c>
      <c r="AU173" t="str">
        <f>IF(NASA[[#This Row],[ID]]="","",IF(K173&gt;M173,0,1))</f>
        <v/>
      </c>
      <c r="AV173" t="str">
        <f>IF(NASA[[#This Row],[ID]]="","",IF(J173&gt;M173,1,0))</f>
        <v/>
      </c>
      <c r="AW173" t="str">
        <f>IF(NASA[[#This Row],[ID]]="","",IF(J173&gt;M173,0,1))</f>
        <v/>
      </c>
      <c r="AX173" t="str">
        <f>IF(NASA[[#This Row],[ID]]="","",IF(L173&gt;N173,1,0))</f>
        <v/>
      </c>
      <c r="AY173" t="str">
        <f>IF(NASA[[#This Row],[ID]]="","",IF(L173&gt;N173,0,1))</f>
        <v/>
      </c>
      <c r="AZ173" t="str">
        <f>IF(NASA[[#This Row],[ID]]="","",IF(O173&gt;K173,1,0))</f>
        <v/>
      </c>
      <c r="BA173" t="str">
        <f>IF(NASA[[#This Row],[ID]]="","",IF(O173&gt;K173,0,1))</f>
        <v/>
      </c>
      <c r="BB173" t="str">
        <f>IF(NASA[[#This Row],[ID]]="","",IF(O173&gt;J173,1,0))</f>
        <v/>
      </c>
      <c r="BC173" t="str">
        <f>IF(NASA[[#This Row],[ID]]="","",IF(O173&gt;J173,0,1))</f>
        <v/>
      </c>
      <c r="BD173" t="str">
        <f>IF(NASA[[#This Row],[ID]]="","",IF(K173&gt;M173,1,0))</f>
        <v/>
      </c>
      <c r="BE173" t="str">
        <f>IF(NASA[[#This Row],[ID]]="","",IF(K173&gt;M173,0,1))</f>
        <v/>
      </c>
      <c r="BF173" t="str">
        <f>IF(NASA[[#This Row],[ID]]="","",IF(L173&gt;N173,1,0))</f>
        <v/>
      </c>
      <c r="BG173" t="str">
        <f>IF(NASA[[#This Row],[ID]]="","",IF(L173&gt;N173,0,1))</f>
        <v/>
      </c>
    </row>
    <row r="174" spans="1:59" x14ac:dyDescent="0.25">
      <c r="A174" s="31"/>
      <c r="B174" s="32"/>
      <c r="C174" s="32"/>
      <c r="D174" s="32"/>
      <c r="E174" s="32"/>
      <c r="F174" s="32"/>
      <c r="G174" s="34" t="str">
        <f>IF(NASA[[#This Row],['[Performance']]]="","",20-NASA[[#This Row],['[Performance']]]+1)</f>
        <v/>
      </c>
      <c r="H174" s="32"/>
      <c r="I174" s="35"/>
      <c r="J174" s="5" t="str">
        <f>IF(NASA[[#This Row],['[Mental Demand']]]="","",(NASA[[#This Row],['[Mental Demand']]])*5)</f>
        <v/>
      </c>
      <c r="K174" s="1" t="str">
        <f>IF(NASA[[#This Row],['[Physical Demand']]]="","",(NASA[[#This Row],['[Physical Demand']]])*5)</f>
        <v/>
      </c>
      <c r="L174" s="1" t="str">
        <f>IF(NASA[[#This Row],['[Temporal Demand']]]="","",(NASA[[#This Row],['[Temporal Demand']]])*5)</f>
        <v/>
      </c>
      <c r="M174" s="1" t="str">
        <f>IF(NASA[[#This Row],[Performance*]]="","",(NASA[[#This Row],[Performance*]])*5)</f>
        <v/>
      </c>
      <c r="N174" s="1" t="str">
        <f>IF(NASA[[#This Row],['[Effort']]]="","",(NASA[[#This Row],['[Effort']]])*5)</f>
        <v/>
      </c>
      <c r="O174" s="1" t="str">
        <f>IF(NASA[[#This Row],['[Frustration']]]="","",(NASA[[#This Row],['[Frustration']]])*5)</f>
        <v/>
      </c>
      <c r="P174" s="5" t="str">
        <f>IF(NASA[[#This Row],[ID]]="","",SUM(AD174,AJ174,AQ174,AV174,BC174))</f>
        <v/>
      </c>
      <c r="Q174" s="1" t="str">
        <f>IF(NASA[[#This Row],[ID]]="","",SUM(AE174,AM174,AT174,BA174,BD174))</f>
        <v/>
      </c>
      <c r="R174" s="1" t="str">
        <f>IF(NASA[[#This Row],[ID]]="","",SUM(AF174,AK174,AR174,AX174,BF174))</f>
        <v/>
      </c>
      <c r="S174" s="1" t="str">
        <f>IF(NASA[[#This Row],[ID]]="","",SUM(AG174,AN174,AU174,AW174,BE174))</f>
        <v/>
      </c>
      <c r="T174" s="1" t="str">
        <f>IF(NASA[[#This Row],[ID]]="","",SUM(AH174,AL174,AP174,AY174,BG174))</f>
        <v/>
      </c>
      <c r="U174" s="1" t="str">
        <f>IF(NASA[[#This Row],[ID]]="","",SUM(AI174,AO174,AS174,AZ174,BB174))</f>
        <v/>
      </c>
      <c r="V174" s="5" t="str">
        <f>IF(NASA[[#This Row],[ID]]="","",SUM(P174:U174))</f>
        <v/>
      </c>
      <c r="AB174" t="str">
        <f>IF(A174="","",NASA[[#This Row],[ID]])</f>
        <v/>
      </c>
      <c r="AC174" t="str">
        <f>IF(B174="","",NASA[[#This Row],[Feature ID]])</f>
        <v/>
      </c>
      <c r="AD174" t="str">
        <f>IF(NASA[[#This Row],[ID]]="","",IF(J174&gt;K174,1,0))</f>
        <v/>
      </c>
      <c r="AE174" t="str">
        <f>IF(NASA[[#This Row],[ID]]="","",IF(J174&gt;K174,0,1))</f>
        <v/>
      </c>
      <c r="AF174" t="str">
        <f>IF(NASA[[#This Row],[ID]]="","",IF(L174&gt;M174,1,0))</f>
        <v/>
      </c>
      <c r="AG174" t="str">
        <f>IF(NASA[[#This Row],[ID]]="","",IF(L174&gt;M174,0,1))</f>
        <v/>
      </c>
      <c r="AH174" t="str">
        <f>IF(NASA[[#This Row],[ID]]="","",IF(N174&gt;O174,1,0))</f>
        <v/>
      </c>
      <c r="AI174" t="str">
        <f>IF(NASA[[#This Row],[ID]]="","",IF(N174&gt;O174,0,1))</f>
        <v/>
      </c>
      <c r="AJ174" t="str">
        <f>IF(NASA[[#This Row],[ID]]="","",IF(J174&gt;L174,1,0))</f>
        <v/>
      </c>
      <c r="AK174" t="str">
        <f>IF(NASA[[#This Row],[ID]]="","",IF(J174&gt;L174,0,1))</f>
        <v/>
      </c>
      <c r="AL174" t="str">
        <f>IF(NASA[[#This Row],[ID]]="","",IF(N174&gt;K174,1,0))</f>
        <v/>
      </c>
      <c r="AM174" t="str">
        <f>IF(NASA[[#This Row],[ID]]="","",IF(N174&gt;K174,0,1))</f>
        <v/>
      </c>
      <c r="AN174" t="str">
        <f>IF(NASA[[#This Row],[ID]]="","",IF(M174&gt;O174,1,0))</f>
        <v/>
      </c>
      <c r="AO174" t="str">
        <f>IF(NASA[[#This Row],[ID]]="","",IF(M174&gt;O174,0,1))</f>
        <v/>
      </c>
      <c r="AP174" t="str">
        <f>IF(NASA[[#This Row],[ID]]="","",IF(N174&gt;J174,1,0))</f>
        <v/>
      </c>
      <c r="AQ174" t="str">
        <f>IF(NASA[[#This Row],[ID]]="","",IF(N174&gt;J174,0,1))</f>
        <v/>
      </c>
      <c r="AR174" t="str">
        <f>IF(NASA[[#This Row],[ID]]="","",IF(L174&gt;O174,1,0))</f>
        <v/>
      </c>
      <c r="AS174" t="str">
        <f>IF(NASA[[#This Row],[ID]]="","",IF(L174&gt;O174,0,1))</f>
        <v/>
      </c>
      <c r="AT174" t="str">
        <f>IF(NASA[[#This Row],[ID]]="","",IF(K174&gt;M174,1,0))</f>
        <v/>
      </c>
      <c r="AU174" t="str">
        <f>IF(NASA[[#This Row],[ID]]="","",IF(K174&gt;M174,0,1))</f>
        <v/>
      </c>
      <c r="AV174" t="str">
        <f>IF(NASA[[#This Row],[ID]]="","",IF(J174&gt;M174,1,0))</f>
        <v/>
      </c>
      <c r="AW174" t="str">
        <f>IF(NASA[[#This Row],[ID]]="","",IF(J174&gt;M174,0,1))</f>
        <v/>
      </c>
      <c r="AX174" t="str">
        <f>IF(NASA[[#This Row],[ID]]="","",IF(L174&gt;N174,1,0))</f>
        <v/>
      </c>
      <c r="AY174" t="str">
        <f>IF(NASA[[#This Row],[ID]]="","",IF(L174&gt;N174,0,1))</f>
        <v/>
      </c>
      <c r="AZ174" t="str">
        <f>IF(NASA[[#This Row],[ID]]="","",IF(O174&gt;K174,1,0))</f>
        <v/>
      </c>
      <c r="BA174" t="str">
        <f>IF(NASA[[#This Row],[ID]]="","",IF(O174&gt;K174,0,1))</f>
        <v/>
      </c>
      <c r="BB174" t="str">
        <f>IF(NASA[[#This Row],[ID]]="","",IF(O174&gt;J174,1,0))</f>
        <v/>
      </c>
      <c r="BC174" t="str">
        <f>IF(NASA[[#This Row],[ID]]="","",IF(O174&gt;J174,0,1))</f>
        <v/>
      </c>
      <c r="BD174" t="str">
        <f>IF(NASA[[#This Row],[ID]]="","",IF(K174&gt;M174,1,0))</f>
        <v/>
      </c>
      <c r="BE174" t="str">
        <f>IF(NASA[[#This Row],[ID]]="","",IF(K174&gt;M174,0,1))</f>
        <v/>
      </c>
      <c r="BF174" t="str">
        <f>IF(NASA[[#This Row],[ID]]="","",IF(L174&gt;N174,1,0))</f>
        <v/>
      </c>
      <c r="BG174" t="str">
        <f>IF(NASA[[#This Row],[ID]]="","",IF(L174&gt;N174,0,1))</f>
        <v/>
      </c>
    </row>
    <row r="175" spans="1:59" x14ac:dyDescent="0.25">
      <c r="A175" s="31"/>
      <c r="B175" s="32"/>
      <c r="C175" s="32"/>
      <c r="D175" s="32"/>
      <c r="E175" s="32"/>
      <c r="F175" s="32"/>
      <c r="G175" s="34" t="str">
        <f>IF(NASA[[#This Row],['[Performance']]]="","",20-NASA[[#This Row],['[Performance']]]+1)</f>
        <v/>
      </c>
      <c r="H175" s="32"/>
      <c r="I175" s="35"/>
      <c r="J175" s="5" t="str">
        <f>IF(NASA[[#This Row],['[Mental Demand']]]="","",(NASA[[#This Row],['[Mental Demand']]])*5)</f>
        <v/>
      </c>
      <c r="K175" s="1" t="str">
        <f>IF(NASA[[#This Row],['[Physical Demand']]]="","",(NASA[[#This Row],['[Physical Demand']]])*5)</f>
        <v/>
      </c>
      <c r="L175" s="1" t="str">
        <f>IF(NASA[[#This Row],['[Temporal Demand']]]="","",(NASA[[#This Row],['[Temporal Demand']]])*5)</f>
        <v/>
      </c>
      <c r="M175" s="1" t="str">
        <f>IF(NASA[[#This Row],[Performance*]]="","",(NASA[[#This Row],[Performance*]])*5)</f>
        <v/>
      </c>
      <c r="N175" s="1" t="str">
        <f>IF(NASA[[#This Row],['[Effort']]]="","",(NASA[[#This Row],['[Effort']]])*5)</f>
        <v/>
      </c>
      <c r="O175" s="1" t="str">
        <f>IF(NASA[[#This Row],['[Frustration']]]="","",(NASA[[#This Row],['[Frustration']]])*5)</f>
        <v/>
      </c>
      <c r="P175" s="5" t="str">
        <f>IF(NASA[[#This Row],[ID]]="","",SUM(AD175,AJ175,AQ175,AV175,BC175))</f>
        <v/>
      </c>
      <c r="Q175" s="1" t="str">
        <f>IF(NASA[[#This Row],[ID]]="","",SUM(AE175,AM175,AT175,BA175,BD175))</f>
        <v/>
      </c>
      <c r="R175" s="1" t="str">
        <f>IF(NASA[[#This Row],[ID]]="","",SUM(AF175,AK175,AR175,AX175,BF175))</f>
        <v/>
      </c>
      <c r="S175" s="1" t="str">
        <f>IF(NASA[[#This Row],[ID]]="","",SUM(AG175,AN175,AU175,AW175,BE175))</f>
        <v/>
      </c>
      <c r="T175" s="1" t="str">
        <f>IF(NASA[[#This Row],[ID]]="","",SUM(AH175,AL175,AP175,AY175,BG175))</f>
        <v/>
      </c>
      <c r="U175" s="1" t="str">
        <f>IF(NASA[[#This Row],[ID]]="","",SUM(AI175,AO175,AS175,AZ175,BB175))</f>
        <v/>
      </c>
      <c r="V175" s="5" t="str">
        <f>IF(NASA[[#This Row],[ID]]="","",SUM(P175:U175))</f>
        <v/>
      </c>
      <c r="AB175" t="str">
        <f>IF(A175="","",NASA[[#This Row],[ID]])</f>
        <v/>
      </c>
      <c r="AC175" t="str">
        <f>IF(B175="","",NASA[[#This Row],[Feature ID]])</f>
        <v/>
      </c>
      <c r="AD175" t="str">
        <f>IF(NASA[[#This Row],[ID]]="","",IF(J175&gt;K175,1,0))</f>
        <v/>
      </c>
      <c r="AE175" t="str">
        <f>IF(NASA[[#This Row],[ID]]="","",IF(J175&gt;K175,0,1))</f>
        <v/>
      </c>
      <c r="AF175" t="str">
        <f>IF(NASA[[#This Row],[ID]]="","",IF(L175&gt;M175,1,0))</f>
        <v/>
      </c>
      <c r="AG175" t="str">
        <f>IF(NASA[[#This Row],[ID]]="","",IF(L175&gt;M175,0,1))</f>
        <v/>
      </c>
      <c r="AH175" t="str">
        <f>IF(NASA[[#This Row],[ID]]="","",IF(N175&gt;O175,1,0))</f>
        <v/>
      </c>
      <c r="AI175" t="str">
        <f>IF(NASA[[#This Row],[ID]]="","",IF(N175&gt;O175,0,1))</f>
        <v/>
      </c>
      <c r="AJ175" t="str">
        <f>IF(NASA[[#This Row],[ID]]="","",IF(J175&gt;L175,1,0))</f>
        <v/>
      </c>
      <c r="AK175" t="str">
        <f>IF(NASA[[#This Row],[ID]]="","",IF(J175&gt;L175,0,1))</f>
        <v/>
      </c>
      <c r="AL175" t="str">
        <f>IF(NASA[[#This Row],[ID]]="","",IF(N175&gt;K175,1,0))</f>
        <v/>
      </c>
      <c r="AM175" t="str">
        <f>IF(NASA[[#This Row],[ID]]="","",IF(N175&gt;K175,0,1))</f>
        <v/>
      </c>
      <c r="AN175" t="str">
        <f>IF(NASA[[#This Row],[ID]]="","",IF(M175&gt;O175,1,0))</f>
        <v/>
      </c>
      <c r="AO175" t="str">
        <f>IF(NASA[[#This Row],[ID]]="","",IF(M175&gt;O175,0,1))</f>
        <v/>
      </c>
      <c r="AP175" t="str">
        <f>IF(NASA[[#This Row],[ID]]="","",IF(N175&gt;J175,1,0))</f>
        <v/>
      </c>
      <c r="AQ175" t="str">
        <f>IF(NASA[[#This Row],[ID]]="","",IF(N175&gt;J175,0,1))</f>
        <v/>
      </c>
      <c r="AR175" t="str">
        <f>IF(NASA[[#This Row],[ID]]="","",IF(L175&gt;O175,1,0))</f>
        <v/>
      </c>
      <c r="AS175" t="str">
        <f>IF(NASA[[#This Row],[ID]]="","",IF(L175&gt;O175,0,1))</f>
        <v/>
      </c>
      <c r="AT175" t="str">
        <f>IF(NASA[[#This Row],[ID]]="","",IF(K175&gt;M175,1,0))</f>
        <v/>
      </c>
      <c r="AU175" t="str">
        <f>IF(NASA[[#This Row],[ID]]="","",IF(K175&gt;M175,0,1))</f>
        <v/>
      </c>
      <c r="AV175" t="str">
        <f>IF(NASA[[#This Row],[ID]]="","",IF(J175&gt;M175,1,0))</f>
        <v/>
      </c>
      <c r="AW175" t="str">
        <f>IF(NASA[[#This Row],[ID]]="","",IF(J175&gt;M175,0,1))</f>
        <v/>
      </c>
      <c r="AX175" t="str">
        <f>IF(NASA[[#This Row],[ID]]="","",IF(L175&gt;N175,1,0))</f>
        <v/>
      </c>
      <c r="AY175" t="str">
        <f>IF(NASA[[#This Row],[ID]]="","",IF(L175&gt;N175,0,1))</f>
        <v/>
      </c>
      <c r="AZ175" t="str">
        <f>IF(NASA[[#This Row],[ID]]="","",IF(O175&gt;K175,1,0))</f>
        <v/>
      </c>
      <c r="BA175" t="str">
        <f>IF(NASA[[#This Row],[ID]]="","",IF(O175&gt;K175,0,1))</f>
        <v/>
      </c>
      <c r="BB175" t="str">
        <f>IF(NASA[[#This Row],[ID]]="","",IF(O175&gt;J175,1,0))</f>
        <v/>
      </c>
      <c r="BC175" t="str">
        <f>IF(NASA[[#This Row],[ID]]="","",IF(O175&gt;J175,0,1))</f>
        <v/>
      </c>
      <c r="BD175" t="str">
        <f>IF(NASA[[#This Row],[ID]]="","",IF(K175&gt;M175,1,0))</f>
        <v/>
      </c>
      <c r="BE175" t="str">
        <f>IF(NASA[[#This Row],[ID]]="","",IF(K175&gt;M175,0,1))</f>
        <v/>
      </c>
      <c r="BF175" t="str">
        <f>IF(NASA[[#This Row],[ID]]="","",IF(L175&gt;N175,1,0))</f>
        <v/>
      </c>
      <c r="BG175" t="str">
        <f>IF(NASA[[#This Row],[ID]]="","",IF(L175&gt;N175,0,1))</f>
        <v/>
      </c>
    </row>
    <row r="176" spans="1:59" x14ac:dyDescent="0.25">
      <c r="A176" s="31"/>
      <c r="B176" s="32"/>
      <c r="C176" s="32"/>
      <c r="D176" s="32"/>
      <c r="E176" s="32"/>
      <c r="F176" s="32"/>
      <c r="G176" s="34" t="str">
        <f>IF(NASA[[#This Row],['[Performance']]]="","",20-NASA[[#This Row],['[Performance']]]+1)</f>
        <v/>
      </c>
      <c r="H176" s="32"/>
      <c r="I176" s="35"/>
      <c r="J176" s="5" t="str">
        <f>IF(NASA[[#This Row],['[Mental Demand']]]="","",(NASA[[#This Row],['[Mental Demand']]])*5)</f>
        <v/>
      </c>
      <c r="K176" s="1" t="str">
        <f>IF(NASA[[#This Row],['[Physical Demand']]]="","",(NASA[[#This Row],['[Physical Demand']]])*5)</f>
        <v/>
      </c>
      <c r="L176" s="1" t="str">
        <f>IF(NASA[[#This Row],['[Temporal Demand']]]="","",(NASA[[#This Row],['[Temporal Demand']]])*5)</f>
        <v/>
      </c>
      <c r="M176" s="1" t="str">
        <f>IF(NASA[[#This Row],[Performance*]]="","",(NASA[[#This Row],[Performance*]])*5)</f>
        <v/>
      </c>
      <c r="N176" s="1" t="str">
        <f>IF(NASA[[#This Row],['[Effort']]]="","",(NASA[[#This Row],['[Effort']]])*5)</f>
        <v/>
      </c>
      <c r="O176" s="1" t="str">
        <f>IF(NASA[[#This Row],['[Frustration']]]="","",(NASA[[#This Row],['[Frustration']]])*5)</f>
        <v/>
      </c>
      <c r="P176" s="5" t="str">
        <f>IF(NASA[[#This Row],[ID]]="","",SUM(AD176,AJ176,AQ176,AV176,BC176))</f>
        <v/>
      </c>
      <c r="Q176" s="1" t="str">
        <f>IF(NASA[[#This Row],[ID]]="","",SUM(AE176,AM176,AT176,BA176,BD176))</f>
        <v/>
      </c>
      <c r="R176" s="1" t="str">
        <f>IF(NASA[[#This Row],[ID]]="","",SUM(AF176,AK176,AR176,AX176,BF176))</f>
        <v/>
      </c>
      <c r="S176" s="1" t="str">
        <f>IF(NASA[[#This Row],[ID]]="","",SUM(AG176,AN176,AU176,AW176,BE176))</f>
        <v/>
      </c>
      <c r="T176" s="1" t="str">
        <f>IF(NASA[[#This Row],[ID]]="","",SUM(AH176,AL176,AP176,AY176,BG176))</f>
        <v/>
      </c>
      <c r="U176" s="1" t="str">
        <f>IF(NASA[[#This Row],[ID]]="","",SUM(AI176,AO176,AS176,AZ176,BB176))</f>
        <v/>
      </c>
      <c r="V176" s="5" t="str">
        <f>IF(NASA[[#This Row],[ID]]="","",SUM(P176:U176))</f>
        <v/>
      </c>
      <c r="AB176" t="str">
        <f>IF(A176="","",NASA[[#This Row],[ID]])</f>
        <v/>
      </c>
      <c r="AC176" t="str">
        <f>IF(B176="","",NASA[[#This Row],[Feature ID]])</f>
        <v/>
      </c>
      <c r="AD176" t="str">
        <f>IF(NASA[[#This Row],[ID]]="","",IF(J176&gt;K176,1,0))</f>
        <v/>
      </c>
      <c r="AE176" t="str">
        <f>IF(NASA[[#This Row],[ID]]="","",IF(J176&gt;K176,0,1))</f>
        <v/>
      </c>
      <c r="AF176" t="str">
        <f>IF(NASA[[#This Row],[ID]]="","",IF(L176&gt;M176,1,0))</f>
        <v/>
      </c>
      <c r="AG176" t="str">
        <f>IF(NASA[[#This Row],[ID]]="","",IF(L176&gt;M176,0,1))</f>
        <v/>
      </c>
      <c r="AH176" t="str">
        <f>IF(NASA[[#This Row],[ID]]="","",IF(N176&gt;O176,1,0))</f>
        <v/>
      </c>
      <c r="AI176" t="str">
        <f>IF(NASA[[#This Row],[ID]]="","",IF(N176&gt;O176,0,1))</f>
        <v/>
      </c>
      <c r="AJ176" t="str">
        <f>IF(NASA[[#This Row],[ID]]="","",IF(J176&gt;L176,1,0))</f>
        <v/>
      </c>
      <c r="AK176" t="str">
        <f>IF(NASA[[#This Row],[ID]]="","",IF(J176&gt;L176,0,1))</f>
        <v/>
      </c>
      <c r="AL176" t="str">
        <f>IF(NASA[[#This Row],[ID]]="","",IF(N176&gt;K176,1,0))</f>
        <v/>
      </c>
      <c r="AM176" t="str">
        <f>IF(NASA[[#This Row],[ID]]="","",IF(N176&gt;K176,0,1))</f>
        <v/>
      </c>
      <c r="AN176" t="str">
        <f>IF(NASA[[#This Row],[ID]]="","",IF(M176&gt;O176,1,0))</f>
        <v/>
      </c>
      <c r="AO176" t="str">
        <f>IF(NASA[[#This Row],[ID]]="","",IF(M176&gt;O176,0,1))</f>
        <v/>
      </c>
      <c r="AP176" t="str">
        <f>IF(NASA[[#This Row],[ID]]="","",IF(N176&gt;J176,1,0))</f>
        <v/>
      </c>
      <c r="AQ176" t="str">
        <f>IF(NASA[[#This Row],[ID]]="","",IF(N176&gt;J176,0,1))</f>
        <v/>
      </c>
      <c r="AR176" t="str">
        <f>IF(NASA[[#This Row],[ID]]="","",IF(L176&gt;O176,1,0))</f>
        <v/>
      </c>
      <c r="AS176" t="str">
        <f>IF(NASA[[#This Row],[ID]]="","",IF(L176&gt;O176,0,1))</f>
        <v/>
      </c>
      <c r="AT176" t="str">
        <f>IF(NASA[[#This Row],[ID]]="","",IF(K176&gt;M176,1,0))</f>
        <v/>
      </c>
      <c r="AU176" t="str">
        <f>IF(NASA[[#This Row],[ID]]="","",IF(K176&gt;M176,0,1))</f>
        <v/>
      </c>
      <c r="AV176" t="str">
        <f>IF(NASA[[#This Row],[ID]]="","",IF(J176&gt;M176,1,0))</f>
        <v/>
      </c>
      <c r="AW176" t="str">
        <f>IF(NASA[[#This Row],[ID]]="","",IF(J176&gt;M176,0,1))</f>
        <v/>
      </c>
      <c r="AX176" t="str">
        <f>IF(NASA[[#This Row],[ID]]="","",IF(L176&gt;N176,1,0))</f>
        <v/>
      </c>
      <c r="AY176" t="str">
        <f>IF(NASA[[#This Row],[ID]]="","",IF(L176&gt;N176,0,1))</f>
        <v/>
      </c>
      <c r="AZ176" t="str">
        <f>IF(NASA[[#This Row],[ID]]="","",IF(O176&gt;K176,1,0))</f>
        <v/>
      </c>
      <c r="BA176" t="str">
        <f>IF(NASA[[#This Row],[ID]]="","",IF(O176&gt;K176,0,1))</f>
        <v/>
      </c>
      <c r="BB176" t="str">
        <f>IF(NASA[[#This Row],[ID]]="","",IF(O176&gt;J176,1,0))</f>
        <v/>
      </c>
      <c r="BC176" t="str">
        <f>IF(NASA[[#This Row],[ID]]="","",IF(O176&gt;J176,0,1))</f>
        <v/>
      </c>
      <c r="BD176" t="str">
        <f>IF(NASA[[#This Row],[ID]]="","",IF(K176&gt;M176,1,0))</f>
        <v/>
      </c>
      <c r="BE176" t="str">
        <f>IF(NASA[[#This Row],[ID]]="","",IF(K176&gt;M176,0,1))</f>
        <v/>
      </c>
      <c r="BF176" t="str">
        <f>IF(NASA[[#This Row],[ID]]="","",IF(L176&gt;N176,1,0))</f>
        <v/>
      </c>
      <c r="BG176" t="str">
        <f>IF(NASA[[#This Row],[ID]]="","",IF(L176&gt;N176,0,1))</f>
        <v/>
      </c>
    </row>
    <row r="177" spans="1:59" x14ac:dyDescent="0.25">
      <c r="A177" s="31"/>
      <c r="B177" s="32"/>
      <c r="C177" s="32"/>
      <c r="D177" s="32"/>
      <c r="E177" s="32"/>
      <c r="F177" s="32"/>
      <c r="G177" s="34" t="str">
        <f>IF(NASA[[#This Row],['[Performance']]]="","",20-NASA[[#This Row],['[Performance']]]+1)</f>
        <v/>
      </c>
      <c r="H177" s="32"/>
      <c r="I177" s="35"/>
      <c r="J177" s="5" t="str">
        <f>IF(NASA[[#This Row],['[Mental Demand']]]="","",(NASA[[#This Row],['[Mental Demand']]])*5)</f>
        <v/>
      </c>
      <c r="K177" s="1" t="str">
        <f>IF(NASA[[#This Row],['[Physical Demand']]]="","",(NASA[[#This Row],['[Physical Demand']]])*5)</f>
        <v/>
      </c>
      <c r="L177" s="1" t="str">
        <f>IF(NASA[[#This Row],['[Temporal Demand']]]="","",(NASA[[#This Row],['[Temporal Demand']]])*5)</f>
        <v/>
      </c>
      <c r="M177" s="1" t="str">
        <f>IF(NASA[[#This Row],[Performance*]]="","",(NASA[[#This Row],[Performance*]])*5)</f>
        <v/>
      </c>
      <c r="N177" s="1" t="str">
        <f>IF(NASA[[#This Row],['[Effort']]]="","",(NASA[[#This Row],['[Effort']]])*5)</f>
        <v/>
      </c>
      <c r="O177" s="1" t="str">
        <f>IF(NASA[[#This Row],['[Frustration']]]="","",(NASA[[#This Row],['[Frustration']]])*5)</f>
        <v/>
      </c>
      <c r="P177" s="5" t="str">
        <f>IF(NASA[[#This Row],[ID]]="","",SUM(AD177,AJ177,AQ177,AV177,BC177))</f>
        <v/>
      </c>
      <c r="Q177" s="1" t="str">
        <f>IF(NASA[[#This Row],[ID]]="","",SUM(AE177,AM177,AT177,BA177,BD177))</f>
        <v/>
      </c>
      <c r="R177" s="1" t="str">
        <f>IF(NASA[[#This Row],[ID]]="","",SUM(AF177,AK177,AR177,AX177,BF177))</f>
        <v/>
      </c>
      <c r="S177" s="1" t="str">
        <f>IF(NASA[[#This Row],[ID]]="","",SUM(AG177,AN177,AU177,AW177,BE177))</f>
        <v/>
      </c>
      <c r="T177" s="1" t="str">
        <f>IF(NASA[[#This Row],[ID]]="","",SUM(AH177,AL177,AP177,AY177,BG177))</f>
        <v/>
      </c>
      <c r="U177" s="1" t="str">
        <f>IF(NASA[[#This Row],[ID]]="","",SUM(AI177,AO177,AS177,AZ177,BB177))</f>
        <v/>
      </c>
      <c r="V177" s="5" t="str">
        <f>IF(NASA[[#This Row],[ID]]="","",SUM(P177:U177))</f>
        <v/>
      </c>
      <c r="AB177" t="str">
        <f>IF(A177="","",NASA[[#This Row],[ID]])</f>
        <v/>
      </c>
      <c r="AC177" t="str">
        <f>IF(B177="","",NASA[[#This Row],[Feature ID]])</f>
        <v/>
      </c>
      <c r="AD177" t="str">
        <f>IF(NASA[[#This Row],[ID]]="","",IF(J177&gt;K177,1,0))</f>
        <v/>
      </c>
      <c r="AE177" t="str">
        <f>IF(NASA[[#This Row],[ID]]="","",IF(J177&gt;K177,0,1))</f>
        <v/>
      </c>
      <c r="AF177" t="str">
        <f>IF(NASA[[#This Row],[ID]]="","",IF(L177&gt;M177,1,0))</f>
        <v/>
      </c>
      <c r="AG177" t="str">
        <f>IF(NASA[[#This Row],[ID]]="","",IF(L177&gt;M177,0,1))</f>
        <v/>
      </c>
      <c r="AH177" t="str">
        <f>IF(NASA[[#This Row],[ID]]="","",IF(N177&gt;O177,1,0))</f>
        <v/>
      </c>
      <c r="AI177" t="str">
        <f>IF(NASA[[#This Row],[ID]]="","",IF(N177&gt;O177,0,1))</f>
        <v/>
      </c>
      <c r="AJ177" t="str">
        <f>IF(NASA[[#This Row],[ID]]="","",IF(J177&gt;L177,1,0))</f>
        <v/>
      </c>
      <c r="AK177" t="str">
        <f>IF(NASA[[#This Row],[ID]]="","",IF(J177&gt;L177,0,1))</f>
        <v/>
      </c>
      <c r="AL177" t="str">
        <f>IF(NASA[[#This Row],[ID]]="","",IF(N177&gt;K177,1,0))</f>
        <v/>
      </c>
      <c r="AM177" t="str">
        <f>IF(NASA[[#This Row],[ID]]="","",IF(N177&gt;K177,0,1))</f>
        <v/>
      </c>
      <c r="AN177" t="str">
        <f>IF(NASA[[#This Row],[ID]]="","",IF(M177&gt;O177,1,0))</f>
        <v/>
      </c>
      <c r="AO177" t="str">
        <f>IF(NASA[[#This Row],[ID]]="","",IF(M177&gt;O177,0,1))</f>
        <v/>
      </c>
      <c r="AP177" t="str">
        <f>IF(NASA[[#This Row],[ID]]="","",IF(N177&gt;J177,1,0))</f>
        <v/>
      </c>
      <c r="AQ177" t="str">
        <f>IF(NASA[[#This Row],[ID]]="","",IF(N177&gt;J177,0,1))</f>
        <v/>
      </c>
      <c r="AR177" t="str">
        <f>IF(NASA[[#This Row],[ID]]="","",IF(L177&gt;O177,1,0))</f>
        <v/>
      </c>
      <c r="AS177" t="str">
        <f>IF(NASA[[#This Row],[ID]]="","",IF(L177&gt;O177,0,1))</f>
        <v/>
      </c>
      <c r="AT177" t="str">
        <f>IF(NASA[[#This Row],[ID]]="","",IF(K177&gt;M177,1,0))</f>
        <v/>
      </c>
      <c r="AU177" t="str">
        <f>IF(NASA[[#This Row],[ID]]="","",IF(K177&gt;M177,0,1))</f>
        <v/>
      </c>
      <c r="AV177" t="str">
        <f>IF(NASA[[#This Row],[ID]]="","",IF(J177&gt;M177,1,0))</f>
        <v/>
      </c>
      <c r="AW177" t="str">
        <f>IF(NASA[[#This Row],[ID]]="","",IF(J177&gt;M177,0,1))</f>
        <v/>
      </c>
      <c r="AX177" t="str">
        <f>IF(NASA[[#This Row],[ID]]="","",IF(L177&gt;N177,1,0))</f>
        <v/>
      </c>
      <c r="AY177" t="str">
        <f>IF(NASA[[#This Row],[ID]]="","",IF(L177&gt;N177,0,1))</f>
        <v/>
      </c>
      <c r="AZ177" t="str">
        <f>IF(NASA[[#This Row],[ID]]="","",IF(O177&gt;K177,1,0))</f>
        <v/>
      </c>
      <c r="BA177" t="str">
        <f>IF(NASA[[#This Row],[ID]]="","",IF(O177&gt;K177,0,1))</f>
        <v/>
      </c>
      <c r="BB177" t="str">
        <f>IF(NASA[[#This Row],[ID]]="","",IF(O177&gt;J177,1,0))</f>
        <v/>
      </c>
      <c r="BC177" t="str">
        <f>IF(NASA[[#This Row],[ID]]="","",IF(O177&gt;J177,0,1))</f>
        <v/>
      </c>
      <c r="BD177" t="str">
        <f>IF(NASA[[#This Row],[ID]]="","",IF(K177&gt;M177,1,0))</f>
        <v/>
      </c>
      <c r="BE177" t="str">
        <f>IF(NASA[[#This Row],[ID]]="","",IF(K177&gt;M177,0,1))</f>
        <v/>
      </c>
      <c r="BF177" t="str">
        <f>IF(NASA[[#This Row],[ID]]="","",IF(L177&gt;N177,1,0))</f>
        <v/>
      </c>
      <c r="BG177" t="str">
        <f>IF(NASA[[#This Row],[ID]]="","",IF(L177&gt;N177,0,1))</f>
        <v/>
      </c>
    </row>
    <row r="178" spans="1:59" x14ac:dyDescent="0.25">
      <c r="A178" s="31"/>
      <c r="B178" s="32"/>
      <c r="C178" s="32"/>
      <c r="D178" s="32"/>
      <c r="E178" s="32"/>
      <c r="F178" s="32"/>
      <c r="G178" s="34" t="str">
        <f>IF(NASA[[#This Row],['[Performance']]]="","",20-NASA[[#This Row],['[Performance']]]+1)</f>
        <v/>
      </c>
      <c r="H178" s="32"/>
      <c r="I178" s="35"/>
      <c r="J178" s="5" t="str">
        <f>IF(NASA[[#This Row],['[Mental Demand']]]="","",(NASA[[#This Row],['[Mental Demand']]])*5)</f>
        <v/>
      </c>
      <c r="K178" s="1" t="str">
        <f>IF(NASA[[#This Row],['[Physical Demand']]]="","",(NASA[[#This Row],['[Physical Demand']]])*5)</f>
        <v/>
      </c>
      <c r="L178" s="1" t="str">
        <f>IF(NASA[[#This Row],['[Temporal Demand']]]="","",(NASA[[#This Row],['[Temporal Demand']]])*5)</f>
        <v/>
      </c>
      <c r="M178" s="1" t="str">
        <f>IF(NASA[[#This Row],[Performance*]]="","",(NASA[[#This Row],[Performance*]])*5)</f>
        <v/>
      </c>
      <c r="N178" s="1" t="str">
        <f>IF(NASA[[#This Row],['[Effort']]]="","",(NASA[[#This Row],['[Effort']]])*5)</f>
        <v/>
      </c>
      <c r="O178" s="1" t="str">
        <f>IF(NASA[[#This Row],['[Frustration']]]="","",(NASA[[#This Row],['[Frustration']]])*5)</f>
        <v/>
      </c>
      <c r="P178" s="5" t="str">
        <f>IF(NASA[[#This Row],[ID]]="","",SUM(AD178,AJ178,AQ178,AV178,BC178))</f>
        <v/>
      </c>
      <c r="Q178" s="1" t="str">
        <f>IF(NASA[[#This Row],[ID]]="","",SUM(AE178,AM178,AT178,BA178,BD178))</f>
        <v/>
      </c>
      <c r="R178" s="1" t="str">
        <f>IF(NASA[[#This Row],[ID]]="","",SUM(AF178,AK178,AR178,AX178,BF178))</f>
        <v/>
      </c>
      <c r="S178" s="1" t="str">
        <f>IF(NASA[[#This Row],[ID]]="","",SUM(AG178,AN178,AU178,AW178,BE178))</f>
        <v/>
      </c>
      <c r="T178" s="1" t="str">
        <f>IF(NASA[[#This Row],[ID]]="","",SUM(AH178,AL178,AP178,AY178,BG178))</f>
        <v/>
      </c>
      <c r="U178" s="1" t="str">
        <f>IF(NASA[[#This Row],[ID]]="","",SUM(AI178,AO178,AS178,AZ178,BB178))</f>
        <v/>
      </c>
      <c r="V178" s="5" t="str">
        <f>IF(NASA[[#This Row],[ID]]="","",SUM(P178:U178))</f>
        <v/>
      </c>
      <c r="AB178" t="str">
        <f>IF(A178="","",NASA[[#This Row],[ID]])</f>
        <v/>
      </c>
      <c r="AC178" t="str">
        <f>IF(B178="","",NASA[[#This Row],[Feature ID]])</f>
        <v/>
      </c>
      <c r="AD178" t="str">
        <f>IF(NASA[[#This Row],[ID]]="","",IF(J178&gt;K178,1,0))</f>
        <v/>
      </c>
      <c r="AE178" t="str">
        <f>IF(NASA[[#This Row],[ID]]="","",IF(J178&gt;K178,0,1))</f>
        <v/>
      </c>
      <c r="AF178" t="str">
        <f>IF(NASA[[#This Row],[ID]]="","",IF(L178&gt;M178,1,0))</f>
        <v/>
      </c>
      <c r="AG178" t="str">
        <f>IF(NASA[[#This Row],[ID]]="","",IF(L178&gt;M178,0,1))</f>
        <v/>
      </c>
      <c r="AH178" t="str">
        <f>IF(NASA[[#This Row],[ID]]="","",IF(N178&gt;O178,1,0))</f>
        <v/>
      </c>
      <c r="AI178" t="str">
        <f>IF(NASA[[#This Row],[ID]]="","",IF(N178&gt;O178,0,1))</f>
        <v/>
      </c>
      <c r="AJ178" t="str">
        <f>IF(NASA[[#This Row],[ID]]="","",IF(J178&gt;L178,1,0))</f>
        <v/>
      </c>
      <c r="AK178" t="str">
        <f>IF(NASA[[#This Row],[ID]]="","",IF(J178&gt;L178,0,1))</f>
        <v/>
      </c>
      <c r="AL178" t="str">
        <f>IF(NASA[[#This Row],[ID]]="","",IF(N178&gt;K178,1,0))</f>
        <v/>
      </c>
      <c r="AM178" t="str">
        <f>IF(NASA[[#This Row],[ID]]="","",IF(N178&gt;K178,0,1))</f>
        <v/>
      </c>
      <c r="AN178" t="str">
        <f>IF(NASA[[#This Row],[ID]]="","",IF(M178&gt;O178,1,0))</f>
        <v/>
      </c>
      <c r="AO178" t="str">
        <f>IF(NASA[[#This Row],[ID]]="","",IF(M178&gt;O178,0,1))</f>
        <v/>
      </c>
      <c r="AP178" t="str">
        <f>IF(NASA[[#This Row],[ID]]="","",IF(N178&gt;J178,1,0))</f>
        <v/>
      </c>
      <c r="AQ178" t="str">
        <f>IF(NASA[[#This Row],[ID]]="","",IF(N178&gt;J178,0,1))</f>
        <v/>
      </c>
      <c r="AR178" t="str">
        <f>IF(NASA[[#This Row],[ID]]="","",IF(L178&gt;O178,1,0))</f>
        <v/>
      </c>
      <c r="AS178" t="str">
        <f>IF(NASA[[#This Row],[ID]]="","",IF(L178&gt;O178,0,1))</f>
        <v/>
      </c>
      <c r="AT178" t="str">
        <f>IF(NASA[[#This Row],[ID]]="","",IF(K178&gt;M178,1,0))</f>
        <v/>
      </c>
      <c r="AU178" t="str">
        <f>IF(NASA[[#This Row],[ID]]="","",IF(K178&gt;M178,0,1))</f>
        <v/>
      </c>
      <c r="AV178" t="str">
        <f>IF(NASA[[#This Row],[ID]]="","",IF(J178&gt;M178,1,0))</f>
        <v/>
      </c>
      <c r="AW178" t="str">
        <f>IF(NASA[[#This Row],[ID]]="","",IF(J178&gt;M178,0,1))</f>
        <v/>
      </c>
      <c r="AX178" t="str">
        <f>IF(NASA[[#This Row],[ID]]="","",IF(L178&gt;N178,1,0))</f>
        <v/>
      </c>
      <c r="AY178" t="str">
        <f>IF(NASA[[#This Row],[ID]]="","",IF(L178&gt;N178,0,1))</f>
        <v/>
      </c>
      <c r="AZ178" t="str">
        <f>IF(NASA[[#This Row],[ID]]="","",IF(O178&gt;K178,1,0))</f>
        <v/>
      </c>
      <c r="BA178" t="str">
        <f>IF(NASA[[#This Row],[ID]]="","",IF(O178&gt;K178,0,1))</f>
        <v/>
      </c>
      <c r="BB178" t="str">
        <f>IF(NASA[[#This Row],[ID]]="","",IF(O178&gt;J178,1,0))</f>
        <v/>
      </c>
      <c r="BC178" t="str">
        <f>IF(NASA[[#This Row],[ID]]="","",IF(O178&gt;J178,0,1))</f>
        <v/>
      </c>
      <c r="BD178" t="str">
        <f>IF(NASA[[#This Row],[ID]]="","",IF(K178&gt;M178,1,0))</f>
        <v/>
      </c>
      <c r="BE178" t="str">
        <f>IF(NASA[[#This Row],[ID]]="","",IF(K178&gt;M178,0,1))</f>
        <v/>
      </c>
      <c r="BF178" t="str">
        <f>IF(NASA[[#This Row],[ID]]="","",IF(L178&gt;N178,1,0))</f>
        <v/>
      </c>
      <c r="BG178" t="str">
        <f>IF(NASA[[#This Row],[ID]]="","",IF(L178&gt;N178,0,1))</f>
        <v/>
      </c>
    </row>
    <row r="179" spans="1:59" x14ac:dyDescent="0.25">
      <c r="A179" s="31"/>
      <c r="B179" s="32"/>
      <c r="C179" s="32"/>
      <c r="D179" s="32"/>
      <c r="E179" s="32"/>
      <c r="F179" s="32"/>
      <c r="G179" s="34" t="str">
        <f>IF(NASA[[#This Row],['[Performance']]]="","",20-NASA[[#This Row],['[Performance']]]+1)</f>
        <v/>
      </c>
      <c r="H179" s="32"/>
      <c r="I179" s="35"/>
      <c r="J179" s="5" t="str">
        <f>IF(NASA[[#This Row],['[Mental Demand']]]="","",(NASA[[#This Row],['[Mental Demand']]])*5)</f>
        <v/>
      </c>
      <c r="K179" s="1" t="str">
        <f>IF(NASA[[#This Row],['[Physical Demand']]]="","",(NASA[[#This Row],['[Physical Demand']]])*5)</f>
        <v/>
      </c>
      <c r="L179" s="1" t="str">
        <f>IF(NASA[[#This Row],['[Temporal Demand']]]="","",(NASA[[#This Row],['[Temporal Demand']]])*5)</f>
        <v/>
      </c>
      <c r="M179" s="1" t="str">
        <f>IF(NASA[[#This Row],[Performance*]]="","",(NASA[[#This Row],[Performance*]])*5)</f>
        <v/>
      </c>
      <c r="N179" s="1" t="str">
        <f>IF(NASA[[#This Row],['[Effort']]]="","",(NASA[[#This Row],['[Effort']]])*5)</f>
        <v/>
      </c>
      <c r="O179" s="1" t="str">
        <f>IF(NASA[[#This Row],['[Frustration']]]="","",(NASA[[#This Row],['[Frustration']]])*5)</f>
        <v/>
      </c>
      <c r="P179" s="5" t="str">
        <f>IF(NASA[[#This Row],[ID]]="","",SUM(AD179,AJ179,AQ179,AV179,BC179))</f>
        <v/>
      </c>
      <c r="Q179" s="1" t="str">
        <f>IF(NASA[[#This Row],[ID]]="","",SUM(AE179,AM179,AT179,BA179,BD179))</f>
        <v/>
      </c>
      <c r="R179" s="1" t="str">
        <f>IF(NASA[[#This Row],[ID]]="","",SUM(AF179,AK179,AR179,AX179,BF179))</f>
        <v/>
      </c>
      <c r="S179" s="1" t="str">
        <f>IF(NASA[[#This Row],[ID]]="","",SUM(AG179,AN179,AU179,AW179,BE179))</f>
        <v/>
      </c>
      <c r="T179" s="1" t="str">
        <f>IF(NASA[[#This Row],[ID]]="","",SUM(AH179,AL179,AP179,AY179,BG179))</f>
        <v/>
      </c>
      <c r="U179" s="1" t="str">
        <f>IF(NASA[[#This Row],[ID]]="","",SUM(AI179,AO179,AS179,AZ179,BB179))</f>
        <v/>
      </c>
      <c r="V179" s="5" t="str">
        <f>IF(NASA[[#This Row],[ID]]="","",SUM(P179:U179))</f>
        <v/>
      </c>
      <c r="AB179" t="str">
        <f>IF(A179="","",NASA[[#This Row],[ID]])</f>
        <v/>
      </c>
      <c r="AC179" t="str">
        <f>IF(B179="","",NASA[[#This Row],[Feature ID]])</f>
        <v/>
      </c>
      <c r="AD179" t="str">
        <f>IF(NASA[[#This Row],[ID]]="","",IF(J179&gt;K179,1,0))</f>
        <v/>
      </c>
      <c r="AE179" t="str">
        <f>IF(NASA[[#This Row],[ID]]="","",IF(J179&gt;K179,0,1))</f>
        <v/>
      </c>
      <c r="AF179" t="str">
        <f>IF(NASA[[#This Row],[ID]]="","",IF(L179&gt;M179,1,0))</f>
        <v/>
      </c>
      <c r="AG179" t="str">
        <f>IF(NASA[[#This Row],[ID]]="","",IF(L179&gt;M179,0,1))</f>
        <v/>
      </c>
      <c r="AH179" t="str">
        <f>IF(NASA[[#This Row],[ID]]="","",IF(N179&gt;O179,1,0))</f>
        <v/>
      </c>
      <c r="AI179" t="str">
        <f>IF(NASA[[#This Row],[ID]]="","",IF(N179&gt;O179,0,1))</f>
        <v/>
      </c>
      <c r="AJ179" t="str">
        <f>IF(NASA[[#This Row],[ID]]="","",IF(J179&gt;L179,1,0))</f>
        <v/>
      </c>
      <c r="AK179" t="str">
        <f>IF(NASA[[#This Row],[ID]]="","",IF(J179&gt;L179,0,1))</f>
        <v/>
      </c>
      <c r="AL179" t="str">
        <f>IF(NASA[[#This Row],[ID]]="","",IF(N179&gt;K179,1,0))</f>
        <v/>
      </c>
      <c r="AM179" t="str">
        <f>IF(NASA[[#This Row],[ID]]="","",IF(N179&gt;K179,0,1))</f>
        <v/>
      </c>
      <c r="AN179" t="str">
        <f>IF(NASA[[#This Row],[ID]]="","",IF(M179&gt;O179,1,0))</f>
        <v/>
      </c>
      <c r="AO179" t="str">
        <f>IF(NASA[[#This Row],[ID]]="","",IF(M179&gt;O179,0,1))</f>
        <v/>
      </c>
      <c r="AP179" t="str">
        <f>IF(NASA[[#This Row],[ID]]="","",IF(N179&gt;J179,1,0))</f>
        <v/>
      </c>
      <c r="AQ179" t="str">
        <f>IF(NASA[[#This Row],[ID]]="","",IF(N179&gt;J179,0,1))</f>
        <v/>
      </c>
      <c r="AR179" t="str">
        <f>IF(NASA[[#This Row],[ID]]="","",IF(L179&gt;O179,1,0))</f>
        <v/>
      </c>
      <c r="AS179" t="str">
        <f>IF(NASA[[#This Row],[ID]]="","",IF(L179&gt;O179,0,1))</f>
        <v/>
      </c>
      <c r="AT179" t="str">
        <f>IF(NASA[[#This Row],[ID]]="","",IF(K179&gt;M179,1,0))</f>
        <v/>
      </c>
      <c r="AU179" t="str">
        <f>IF(NASA[[#This Row],[ID]]="","",IF(K179&gt;M179,0,1))</f>
        <v/>
      </c>
      <c r="AV179" t="str">
        <f>IF(NASA[[#This Row],[ID]]="","",IF(J179&gt;M179,1,0))</f>
        <v/>
      </c>
      <c r="AW179" t="str">
        <f>IF(NASA[[#This Row],[ID]]="","",IF(J179&gt;M179,0,1))</f>
        <v/>
      </c>
      <c r="AX179" t="str">
        <f>IF(NASA[[#This Row],[ID]]="","",IF(L179&gt;N179,1,0))</f>
        <v/>
      </c>
      <c r="AY179" t="str">
        <f>IF(NASA[[#This Row],[ID]]="","",IF(L179&gt;N179,0,1))</f>
        <v/>
      </c>
      <c r="AZ179" t="str">
        <f>IF(NASA[[#This Row],[ID]]="","",IF(O179&gt;K179,1,0))</f>
        <v/>
      </c>
      <c r="BA179" t="str">
        <f>IF(NASA[[#This Row],[ID]]="","",IF(O179&gt;K179,0,1))</f>
        <v/>
      </c>
      <c r="BB179" t="str">
        <f>IF(NASA[[#This Row],[ID]]="","",IF(O179&gt;J179,1,0))</f>
        <v/>
      </c>
      <c r="BC179" t="str">
        <f>IF(NASA[[#This Row],[ID]]="","",IF(O179&gt;J179,0,1))</f>
        <v/>
      </c>
      <c r="BD179" t="str">
        <f>IF(NASA[[#This Row],[ID]]="","",IF(K179&gt;M179,1,0))</f>
        <v/>
      </c>
      <c r="BE179" t="str">
        <f>IF(NASA[[#This Row],[ID]]="","",IF(K179&gt;M179,0,1))</f>
        <v/>
      </c>
      <c r="BF179" t="str">
        <f>IF(NASA[[#This Row],[ID]]="","",IF(L179&gt;N179,1,0))</f>
        <v/>
      </c>
      <c r="BG179" t="str">
        <f>IF(NASA[[#This Row],[ID]]="","",IF(L179&gt;N179,0,1))</f>
        <v/>
      </c>
    </row>
    <row r="180" spans="1:59" x14ac:dyDescent="0.25">
      <c r="A180" s="31"/>
      <c r="B180" s="32"/>
      <c r="C180" s="32"/>
      <c r="D180" s="32"/>
      <c r="E180" s="32"/>
      <c r="F180" s="32"/>
      <c r="G180" s="34" t="str">
        <f>IF(NASA[[#This Row],['[Performance']]]="","",20-NASA[[#This Row],['[Performance']]]+1)</f>
        <v/>
      </c>
      <c r="H180" s="32"/>
      <c r="I180" s="35"/>
      <c r="J180" s="5" t="str">
        <f>IF(NASA[[#This Row],['[Mental Demand']]]="","",(NASA[[#This Row],['[Mental Demand']]])*5)</f>
        <v/>
      </c>
      <c r="K180" s="1" t="str">
        <f>IF(NASA[[#This Row],['[Physical Demand']]]="","",(NASA[[#This Row],['[Physical Demand']]])*5)</f>
        <v/>
      </c>
      <c r="L180" s="1" t="str">
        <f>IF(NASA[[#This Row],['[Temporal Demand']]]="","",(NASA[[#This Row],['[Temporal Demand']]])*5)</f>
        <v/>
      </c>
      <c r="M180" s="1" t="str">
        <f>IF(NASA[[#This Row],[Performance*]]="","",(NASA[[#This Row],[Performance*]])*5)</f>
        <v/>
      </c>
      <c r="N180" s="1" t="str">
        <f>IF(NASA[[#This Row],['[Effort']]]="","",(NASA[[#This Row],['[Effort']]])*5)</f>
        <v/>
      </c>
      <c r="O180" s="1" t="str">
        <f>IF(NASA[[#This Row],['[Frustration']]]="","",(NASA[[#This Row],['[Frustration']]])*5)</f>
        <v/>
      </c>
      <c r="P180" s="5" t="str">
        <f>IF(NASA[[#This Row],[ID]]="","",SUM(AD180,AJ180,AQ180,AV180,BC180))</f>
        <v/>
      </c>
      <c r="Q180" s="1" t="str">
        <f>IF(NASA[[#This Row],[ID]]="","",SUM(AE180,AM180,AT180,BA180,BD180))</f>
        <v/>
      </c>
      <c r="R180" s="1" t="str">
        <f>IF(NASA[[#This Row],[ID]]="","",SUM(AF180,AK180,AR180,AX180,BF180))</f>
        <v/>
      </c>
      <c r="S180" s="1" t="str">
        <f>IF(NASA[[#This Row],[ID]]="","",SUM(AG180,AN180,AU180,AW180,BE180))</f>
        <v/>
      </c>
      <c r="T180" s="1" t="str">
        <f>IF(NASA[[#This Row],[ID]]="","",SUM(AH180,AL180,AP180,AY180,BG180))</f>
        <v/>
      </c>
      <c r="U180" s="1" t="str">
        <f>IF(NASA[[#This Row],[ID]]="","",SUM(AI180,AO180,AS180,AZ180,BB180))</f>
        <v/>
      </c>
      <c r="V180" s="5" t="str">
        <f>IF(NASA[[#This Row],[ID]]="","",SUM(P180:U180))</f>
        <v/>
      </c>
      <c r="AB180" t="str">
        <f>IF(A180="","",NASA[[#This Row],[ID]])</f>
        <v/>
      </c>
      <c r="AC180" t="str">
        <f>IF(B180="","",NASA[[#This Row],[Feature ID]])</f>
        <v/>
      </c>
      <c r="AD180" t="str">
        <f>IF(NASA[[#This Row],[ID]]="","",IF(J180&gt;K180,1,0))</f>
        <v/>
      </c>
      <c r="AE180" t="str">
        <f>IF(NASA[[#This Row],[ID]]="","",IF(J180&gt;K180,0,1))</f>
        <v/>
      </c>
      <c r="AF180" t="str">
        <f>IF(NASA[[#This Row],[ID]]="","",IF(L180&gt;M180,1,0))</f>
        <v/>
      </c>
      <c r="AG180" t="str">
        <f>IF(NASA[[#This Row],[ID]]="","",IF(L180&gt;M180,0,1))</f>
        <v/>
      </c>
      <c r="AH180" t="str">
        <f>IF(NASA[[#This Row],[ID]]="","",IF(N180&gt;O180,1,0))</f>
        <v/>
      </c>
      <c r="AI180" t="str">
        <f>IF(NASA[[#This Row],[ID]]="","",IF(N180&gt;O180,0,1))</f>
        <v/>
      </c>
      <c r="AJ180" t="str">
        <f>IF(NASA[[#This Row],[ID]]="","",IF(J180&gt;L180,1,0))</f>
        <v/>
      </c>
      <c r="AK180" t="str">
        <f>IF(NASA[[#This Row],[ID]]="","",IF(J180&gt;L180,0,1))</f>
        <v/>
      </c>
      <c r="AL180" t="str">
        <f>IF(NASA[[#This Row],[ID]]="","",IF(N180&gt;K180,1,0))</f>
        <v/>
      </c>
      <c r="AM180" t="str">
        <f>IF(NASA[[#This Row],[ID]]="","",IF(N180&gt;K180,0,1))</f>
        <v/>
      </c>
      <c r="AN180" t="str">
        <f>IF(NASA[[#This Row],[ID]]="","",IF(M180&gt;O180,1,0))</f>
        <v/>
      </c>
      <c r="AO180" t="str">
        <f>IF(NASA[[#This Row],[ID]]="","",IF(M180&gt;O180,0,1))</f>
        <v/>
      </c>
      <c r="AP180" t="str">
        <f>IF(NASA[[#This Row],[ID]]="","",IF(N180&gt;J180,1,0))</f>
        <v/>
      </c>
      <c r="AQ180" t="str">
        <f>IF(NASA[[#This Row],[ID]]="","",IF(N180&gt;J180,0,1))</f>
        <v/>
      </c>
      <c r="AR180" t="str">
        <f>IF(NASA[[#This Row],[ID]]="","",IF(L180&gt;O180,1,0))</f>
        <v/>
      </c>
      <c r="AS180" t="str">
        <f>IF(NASA[[#This Row],[ID]]="","",IF(L180&gt;O180,0,1))</f>
        <v/>
      </c>
      <c r="AT180" t="str">
        <f>IF(NASA[[#This Row],[ID]]="","",IF(K180&gt;M180,1,0))</f>
        <v/>
      </c>
      <c r="AU180" t="str">
        <f>IF(NASA[[#This Row],[ID]]="","",IF(K180&gt;M180,0,1))</f>
        <v/>
      </c>
      <c r="AV180" t="str">
        <f>IF(NASA[[#This Row],[ID]]="","",IF(J180&gt;M180,1,0))</f>
        <v/>
      </c>
      <c r="AW180" t="str">
        <f>IF(NASA[[#This Row],[ID]]="","",IF(J180&gt;M180,0,1))</f>
        <v/>
      </c>
      <c r="AX180" t="str">
        <f>IF(NASA[[#This Row],[ID]]="","",IF(L180&gt;N180,1,0))</f>
        <v/>
      </c>
      <c r="AY180" t="str">
        <f>IF(NASA[[#This Row],[ID]]="","",IF(L180&gt;N180,0,1))</f>
        <v/>
      </c>
      <c r="AZ180" t="str">
        <f>IF(NASA[[#This Row],[ID]]="","",IF(O180&gt;K180,1,0))</f>
        <v/>
      </c>
      <c r="BA180" t="str">
        <f>IF(NASA[[#This Row],[ID]]="","",IF(O180&gt;K180,0,1))</f>
        <v/>
      </c>
      <c r="BB180" t="str">
        <f>IF(NASA[[#This Row],[ID]]="","",IF(O180&gt;J180,1,0))</f>
        <v/>
      </c>
      <c r="BC180" t="str">
        <f>IF(NASA[[#This Row],[ID]]="","",IF(O180&gt;J180,0,1))</f>
        <v/>
      </c>
      <c r="BD180" t="str">
        <f>IF(NASA[[#This Row],[ID]]="","",IF(K180&gt;M180,1,0))</f>
        <v/>
      </c>
      <c r="BE180" t="str">
        <f>IF(NASA[[#This Row],[ID]]="","",IF(K180&gt;M180,0,1))</f>
        <v/>
      </c>
      <c r="BF180" t="str">
        <f>IF(NASA[[#This Row],[ID]]="","",IF(L180&gt;N180,1,0))</f>
        <v/>
      </c>
      <c r="BG180" t="str">
        <f>IF(NASA[[#This Row],[ID]]="","",IF(L180&gt;N180,0,1))</f>
        <v/>
      </c>
    </row>
    <row r="181" spans="1:59" x14ac:dyDescent="0.25">
      <c r="A181" s="31"/>
      <c r="B181" s="32"/>
      <c r="C181" s="32"/>
      <c r="D181" s="32"/>
      <c r="E181" s="32"/>
      <c r="F181" s="32"/>
      <c r="G181" s="34" t="str">
        <f>IF(NASA[[#This Row],['[Performance']]]="","",20-NASA[[#This Row],['[Performance']]]+1)</f>
        <v/>
      </c>
      <c r="H181" s="32"/>
      <c r="I181" s="35"/>
      <c r="J181" s="5" t="str">
        <f>IF(NASA[[#This Row],['[Mental Demand']]]="","",(NASA[[#This Row],['[Mental Demand']]])*5)</f>
        <v/>
      </c>
      <c r="K181" s="1" t="str">
        <f>IF(NASA[[#This Row],['[Physical Demand']]]="","",(NASA[[#This Row],['[Physical Demand']]])*5)</f>
        <v/>
      </c>
      <c r="L181" s="1" t="str">
        <f>IF(NASA[[#This Row],['[Temporal Demand']]]="","",(NASA[[#This Row],['[Temporal Demand']]])*5)</f>
        <v/>
      </c>
      <c r="M181" s="1" t="str">
        <f>IF(NASA[[#This Row],[Performance*]]="","",(NASA[[#This Row],[Performance*]])*5)</f>
        <v/>
      </c>
      <c r="N181" s="1" t="str">
        <f>IF(NASA[[#This Row],['[Effort']]]="","",(NASA[[#This Row],['[Effort']]])*5)</f>
        <v/>
      </c>
      <c r="O181" s="1" t="str">
        <f>IF(NASA[[#This Row],['[Frustration']]]="","",(NASA[[#This Row],['[Frustration']]])*5)</f>
        <v/>
      </c>
      <c r="P181" s="5" t="str">
        <f>IF(NASA[[#This Row],[ID]]="","",SUM(AD181,AJ181,AQ181,AV181,BC181))</f>
        <v/>
      </c>
      <c r="Q181" s="1" t="str">
        <f>IF(NASA[[#This Row],[ID]]="","",SUM(AE181,AM181,AT181,BA181,BD181))</f>
        <v/>
      </c>
      <c r="R181" s="1" t="str">
        <f>IF(NASA[[#This Row],[ID]]="","",SUM(AF181,AK181,AR181,AX181,BF181))</f>
        <v/>
      </c>
      <c r="S181" s="1" t="str">
        <f>IF(NASA[[#This Row],[ID]]="","",SUM(AG181,AN181,AU181,AW181,BE181))</f>
        <v/>
      </c>
      <c r="T181" s="1" t="str">
        <f>IF(NASA[[#This Row],[ID]]="","",SUM(AH181,AL181,AP181,AY181,BG181))</f>
        <v/>
      </c>
      <c r="U181" s="1" t="str">
        <f>IF(NASA[[#This Row],[ID]]="","",SUM(AI181,AO181,AS181,AZ181,BB181))</f>
        <v/>
      </c>
      <c r="V181" s="5" t="str">
        <f>IF(NASA[[#This Row],[ID]]="","",SUM(P181:U181))</f>
        <v/>
      </c>
      <c r="AB181" t="str">
        <f>IF(A181="","",NASA[[#This Row],[ID]])</f>
        <v/>
      </c>
      <c r="AC181" t="str">
        <f>IF(B181="","",NASA[[#This Row],[Feature ID]])</f>
        <v/>
      </c>
      <c r="AD181" t="str">
        <f>IF(NASA[[#This Row],[ID]]="","",IF(J181&gt;K181,1,0))</f>
        <v/>
      </c>
      <c r="AE181" t="str">
        <f>IF(NASA[[#This Row],[ID]]="","",IF(J181&gt;K181,0,1))</f>
        <v/>
      </c>
      <c r="AF181" t="str">
        <f>IF(NASA[[#This Row],[ID]]="","",IF(L181&gt;M181,1,0))</f>
        <v/>
      </c>
      <c r="AG181" t="str">
        <f>IF(NASA[[#This Row],[ID]]="","",IF(L181&gt;M181,0,1))</f>
        <v/>
      </c>
      <c r="AH181" t="str">
        <f>IF(NASA[[#This Row],[ID]]="","",IF(N181&gt;O181,1,0))</f>
        <v/>
      </c>
      <c r="AI181" t="str">
        <f>IF(NASA[[#This Row],[ID]]="","",IF(N181&gt;O181,0,1))</f>
        <v/>
      </c>
      <c r="AJ181" t="str">
        <f>IF(NASA[[#This Row],[ID]]="","",IF(J181&gt;L181,1,0))</f>
        <v/>
      </c>
      <c r="AK181" t="str">
        <f>IF(NASA[[#This Row],[ID]]="","",IF(J181&gt;L181,0,1))</f>
        <v/>
      </c>
      <c r="AL181" t="str">
        <f>IF(NASA[[#This Row],[ID]]="","",IF(N181&gt;K181,1,0))</f>
        <v/>
      </c>
      <c r="AM181" t="str">
        <f>IF(NASA[[#This Row],[ID]]="","",IF(N181&gt;K181,0,1))</f>
        <v/>
      </c>
      <c r="AN181" t="str">
        <f>IF(NASA[[#This Row],[ID]]="","",IF(M181&gt;O181,1,0))</f>
        <v/>
      </c>
      <c r="AO181" t="str">
        <f>IF(NASA[[#This Row],[ID]]="","",IF(M181&gt;O181,0,1))</f>
        <v/>
      </c>
      <c r="AP181" t="str">
        <f>IF(NASA[[#This Row],[ID]]="","",IF(N181&gt;J181,1,0))</f>
        <v/>
      </c>
      <c r="AQ181" t="str">
        <f>IF(NASA[[#This Row],[ID]]="","",IF(N181&gt;J181,0,1))</f>
        <v/>
      </c>
      <c r="AR181" t="str">
        <f>IF(NASA[[#This Row],[ID]]="","",IF(L181&gt;O181,1,0))</f>
        <v/>
      </c>
      <c r="AS181" t="str">
        <f>IF(NASA[[#This Row],[ID]]="","",IF(L181&gt;O181,0,1))</f>
        <v/>
      </c>
      <c r="AT181" t="str">
        <f>IF(NASA[[#This Row],[ID]]="","",IF(K181&gt;M181,1,0))</f>
        <v/>
      </c>
      <c r="AU181" t="str">
        <f>IF(NASA[[#This Row],[ID]]="","",IF(K181&gt;M181,0,1))</f>
        <v/>
      </c>
      <c r="AV181" t="str">
        <f>IF(NASA[[#This Row],[ID]]="","",IF(J181&gt;M181,1,0))</f>
        <v/>
      </c>
      <c r="AW181" t="str">
        <f>IF(NASA[[#This Row],[ID]]="","",IF(J181&gt;M181,0,1))</f>
        <v/>
      </c>
      <c r="AX181" t="str">
        <f>IF(NASA[[#This Row],[ID]]="","",IF(L181&gt;N181,1,0))</f>
        <v/>
      </c>
      <c r="AY181" t="str">
        <f>IF(NASA[[#This Row],[ID]]="","",IF(L181&gt;N181,0,1))</f>
        <v/>
      </c>
      <c r="AZ181" t="str">
        <f>IF(NASA[[#This Row],[ID]]="","",IF(O181&gt;K181,1,0))</f>
        <v/>
      </c>
      <c r="BA181" t="str">
        <f>IF(NASA[[#This Row],[ID]]="","",IF(O181&gt;K181,0,1))</f>
        <v/>
      </c>
      <c r="BB181" t="str">
        <f>IF(NASA[[#This Row],[ID]]="","",IF(O181&gt;J181,1,0))</f>
        <v/>
      </c>
      <c r="BC181" t="str">
        <f>IF(NASA[[#This Row],[ID]]="","",IF(O181&gt;J181,0,1))</f>
        <v/>
      </c>
      <c r="BD181" t="str">
        <f>IF(NASA[[#This Row],[ID]]="","",IF(K181&gt;M181,1,0))</f>
        <v/>
      </c>
      <c r="BE181" t="str">
        <f>IF(NASA[[#This Row],[ID]]="","",IF(K181&gt;M181,0,1))</f>
        <v/>
      </c>
      <c r="BF181" t="str">
        <f>IF(NASA[[#This Row],[ID]]="","",IF(L181&gt;N181,1,0))</f>
        <v/>
      </c>
      <c r="BG181" t="str">
        <f>IF(NASA[[#This Row],[ID]]="","",IF(L181&gt;N181,0,1))</f>
        <v/>
      </c>
    </row>
    <row r="182" spans="1:59" x14ac:dyDescent="0.25">
      <c r="A182" s="31"/>
      <c r="B182" s="32"/>
      <c r="C182" s="32"/>
      <c r="D182" s="32"/>
      <c r="E182" s="32"/>
      <c r="F182" s="32"/>
      <c r="G182" s="34" t="str">
        <f>IF(NASA[[#This Row],['[Performance']]]="","",20-NASA[[#This Row],['[Performance']]]+1)</f>
        <v/>
      </c>
      <c r="H182" s="32"/>
      <c r="I182" s="35"/>
      <c r="J182" s="5" t="str">
        <f>IF(NASA[[#This Row],['[Mental Demand']]]="","",(NASA[[#This Row],['[Mental Demand']]])*5)</f>
        <v/>
      </c>
      <c r="K182" s="1" t="str">
        <f>IF(NASA[[#This Row],['[Physical Demand']]]="","",(NASA[[#This Row],['[Physical Demand']]])*5)</f>
        <v/>
      </c>
      <c r="L182" s="1" t="str">
        <f>IF(NASA[[#This Row],['[Temporal Demand']]]="","",(NASA[[#This Row],['[Temporal Demand']]])*5)</f>
        <v/>
      </c>
      <c r="M182" s="1" t="str">
        <f>IF(NASA[[#This Row],[Performance*]]="","",(NASA[[#This Row],[Performance*]])*5)</f>
        <v/>
      </c>
      <c r="N182" s="1" t="str">
        <f>IF(NASA[[#This Row],['[Effort']]]="","",(NASA[[#This Row],['[Effort']]])*5)</f>
        <v/>
      </c>
      <c r="O182" s="1" t="str">
        <f>IF(NASA[[#This Row],['[Frustration']]]="","",(NASA[[#This Row],['[Frustration']]])*5)</f>
        <v/>
      </c>
      <c r="P182" s="5" t="str">
        <f>IF(NASA[[#This Row],[ID]]="","",SUM(AD182,AJ182,AQ182,AV182,BC182))</f>
        <v/>
      </c>
      <c r="Q182" s="1" t="str">
        <f>IF(NASA[[#This Row],[ID]]="","",SUM(AE182,AM182,AT182,BA182,BD182))</f>
        <v/>
      </c>
      <c r="R182" s="1" t="str">
        <f>IF(NASA[[#This Row],[ID]]="","",SUM(AF182,AK182,AR182,AX182,BF182))</f>
        <v/>
      </c>
      <c r="S182" s="1" t="str">
        <f>IF(NASA[[#This Row],[ID]]="","",SUM(AG182,AN182,AU182,AW182,BE182))</f>
        <v/>
      </c>
      <c r="T182" s="1" t="str">
        <f>IF(NASA[[#This Row],[ID]]="","",SUM(AH182,AL182,AP182,AY182,BG182))</f>
        <v/>
      </c>
      <c r="U182" s="1" t="str">
        <f>IF(NASA[[#This Row],[ID]]="","",SUM(AI182,AO182,AS182,AZ182,BB182))</f>
        <v/>
      </c>
      <c r="V182" s="5" t="str">
        <f>IF(NASA[[#This Row],[ID]]="","",SUM(P182:U182))</f>
        <v/>
      </c>
      <c r="AB182" t="str">
        <f>IF(A182="","",NASA[[#This Row],[ID]])</f>
        <v/>
      </c>
      <c r="AC182" t="str">
        <f>IF(B182="","",NASA[[#This Row],[Feature ID]])</f>
        <v/>
      </c>
      <c r="AD182" t="str">
        <f>IF(NASA[[#This Row],[ID]]="","",IF(J182&gt;K182,1,0))</f>
        <v/>
      </c>
      <c r="AE182" t="str">
        <f>IF(NASA[[#This Row],[ID]]="","",IF(J182&gt;K182,0,1))</f>
        <v/>
      </c>
      <c r="AF182" t="str">
        <f>IF(NASA[[#This Row],[ID]]="","",IF(L182&gt;M182,1,0))</f>
        <v/>
      </c>
      <c r="AG182" t="str">
        <f>IF(NASA[[#This Row],[ID]]="","",IF(L182&gt;M182,0,1))</f>
        <v/>
      </c>
      <c r="AH182" t="str">
        <f>IF(NASA[[#This Row],[ID]]="","",IF(N182&gt;O182,1,0))</f>
        <v/>
      </c>
      <c r="AI182" t="str">
        <f>IF(NASA[[#This Row],[ID]]="","",IF(N182&gt;O182,0,1))</f>
        <v/>
      </c>
      <c r="AJ182" t="str">
        <f>IF(NASA[[#This Row],[ID]]="","",IF(J182&gt;L182,1,0))</f>
        <v/>
      </c>
      <c r="AK182" t="str">
        <f>IF(NASA[[#This Row],[ID]]="","",IF(J182&gt;L182,0,1))</f>
        <v/>
      </c>
      <c r="AL182" t="str">
        <f>IF(NASA[[#This Row],[ID]]="","",IF(N182&gt;K182,1,0))</f>
        <v/>
      </c>
      <c r="AM182" t="str">
        <f>IF(NASA[[#This Row],[ID]]="","",IF(N182&gt;K182,0,1))</f>
        <v/>
      </c>
      <c r="AN182" t="str">
        <f>IF(NASA[[#This Row],[ID]]="","",IF(M182&gt;O182,1,0))</f>
        <v/>
      </c>
      <c r="AO182" t="str">
        <f>IF(NASA[[#This Row],[ID]]="","",IF(M182&gt;O182,0,1))</f>
        <v/>
      </c>
      <c r="AP182" t="str">
        <f>IF(NASA[[#This Row],[ID]]="","",IF(N182&gt;J182,1,0))</f>
        <v/>
      </c>
      <c r="AQ182" t="str">
        <f>IF(NASA[[#This Row],[ID]]="","",IF(N182&gt;J182,0,1))</f>
        <v/>
      </c>
      <c r="AR182" t="str">
        <f>IF(NASA[[#This Row],[ID]]="","",IF(L182&gt;O182,1,0))</f>
        <v/>
      </c>
      <c r="AS182" t="str">
        <f>IF(NASA[[#This Row],[ID]]="","",IF(L182&gt;O182,0,1))</f>
        <v/>
      </c>
      <c r="AT182" t="str">
        <f>IF(NASA[[#This Row],[ID]]="","",IF(K182&gt;M182,1,0))</f>
        <v/>
      </c>
      <c r="AU182" t="str">
        <f>IF(NASA[[#This Row],[ID]]="","",IF(K182&gt;M182,0,1))</f>
        <v/>
      </c>
      <c r="AV182" t="str">
        <f>IF(NASA[[#This Row],[ID]]="","",IF(J182&gt;M182,1,0))</f>
        <v/>
      </c>
      <c r="AW182" t="str">
        <f>IF(NASA[[#This Row],[ID]]="","",IF(J182&gt;M182,0,1))</f>
        <v/>
      </c>
      <c r="AX182" t="str">
        <f>IF(NASA[[#This Row],[ID]]="","",IF(L182&gt;N182,1,0))</f>
        <v/>
      </c>
      <c r="AY182" t="str">
        <f>IF(NASA[[#This Row],[ID]]="","",IF(L182&gt;N182,0,1))</f>
        <v/>
      </c>
      <c r="AZ182" t="str">
        <f>IF(NASA[[#This Row],[ID]]="","",IF(O182&gt;K182,1,0))</f>
        <v/>
      </c>
      <c r="BA182" t="str">
        <f>IF(NASA[[#This Row],[ID]]="","",IF(O182&gt;K182,0,1))</f>
        <v/>
      </c>
      <c r="BB182" t="str">
        <f>IF(NASA[[#This Row],[ID]]="","",IF(O182&gt;J182,1,0))</f>
        <v/>
      </c>
      <c r="BC182" t="str">
        <f>IF(NASA[[#This Row],[ID]]="","",IF(O182&gt;J182,0,1))</f>
        <v/>
      </c>
      <c r="BD182" t="str">
        <f>IF(NASA[[#This Row],[ID]]="","",IF(K182&gt;M182,1,0))</f>
        <v/>
      </c>
      <c r="BE182" t="str">
        <f>IF(NASA[[#This Row],[ID]]="","",IF(K182&gt;M182,0,1))</f>
        <v/>
      </c>
      <c r="BF182" t="str">
        <f>IF(NASA[[#This Row],[ID]]="","",IF(L182&gt;N182,1,0))</f>
        <v/>
      </c>
      <c r="BG182" t="str">
        <f>IF(NASA[[#This Row],[ID]]="","",IF(L182&gt;N182,0,1))</f>
        <v/>
      </c>
    </row>
    <row r="183" spans="1:59" x14ac:dyDescent="0.25">
      <c r="A183" s="31"/>
      <c r="B183" s="32"/>
      <c r="C183" s="32"/>
      <c r="D183" s="32"/>
      <c r="E183" s="32"/>
      <c r="F183" s="32"/>
      <c r="G183" s="34" t="str">
        <f>IF(NASA[[#This Row],['[Performance']]]="","",20-NASA[[#This Row],['[Performance']]]+1)</f>
        <v/>
      </c>
      <c r="H183" s="32"/>
      <c r="I183" s="35"/>
      <c r="J183" s="5" t="str">
        <f>IF(NASA[[#This Row],['[Mental Demand']]]="","",(NASA[[#This Row],['[Mental Demand']]])*5)</f>
        <v/>
      </c>
      <c r="K183" s="1" t="str">
        <f>IF(NASA[[#This Row],['[Physical Demand']]]="","",(NASA[[#This Row],['[Physical Demand']]])*5)</f>
        <v/>
      </c>
      <c r="L183" s="1" t="str">
        <f>IF(NASA[[#This Row],['[Temporal Demand']]]="","",(NASA[[#This Row],['[Temporal Demand']]])*5)</f>
        <v/>
      </c>
      <c r="M183" s="1" t="str">
        <f>IF(NASA[[#This Row],[Performance*]]="","",(NASA[[#This Row],[Performance*]])*5)</f>
        <v/>
      </c>
      <c r="N183" s="1" t="str">
        <f>IF(NASA[[#This Row],['[Effort']]]="","",(NASA[[#This Row],['[Effort']]])*5)</f>
        <v/>
      </c>
      <c r="O183" s="1" t="str">
        <f>IF(NASA[[#This Row],['[Frustration']]]="","",(NASA[[#This Row],['[Frustration']]])*5)</f>
        <v/>
      </c>
      <c r="P183" s="5" t="str">
        <f>IF(NASA[[#This Row],[ID]]="","",SUM(AD183,AJ183,AQ183,AV183,BC183))</f>
        <v/>
      </c>
      <c r="Q183" s="1" t="str">
        <f>IF(NASA[[#This Row],[ID]]="","",SUM(AE183,AM183,AT183,BA183,BD183))</f>
        <v/>
      </c>
      <c r="R183" s="1" t="str">
        <f>IF(NASA[[#This Row],[ID]]="","",SUM(AF183,AK183,AR183,AX183,BF183))</f>
        <v/>
      </c>
      <c r="S183" s="1" t="str">
        <f>IF(NASA[[#This Row],[ID]]="","",SUM(AG183,AN183,AU183,AW183,BE183))</f>
        <v/>
      </c>
      <c r="T183" s="1" t="str">
        <f>IF(NASA[[#This Row],[ID]]="","",SUM(AH183,AL183,AP183,AY183,BG183))</f>
        <v/>
      </c>
      <c r="U183" s="1" t="str">
        <f>IF(NASA[[#This Row],[ID]]="","",SUM(AI183,AO183,AS183,AZ183,BB183))</f>
        <v/>
      </c>
      <c r="V183" s="5" t="str">
        <f>IF(NASA[[#This Row],[ID]]="","",SUM(P183:U183))</f>
        <v/>
      </c>
      <c r="AB183" t="str">
        <f>IF(A183="","",NASA[[#This Row],[ID]])</f>
        <v/>
      </c>
      <c r="AC183" t="str">
        <f>IF(B183="","",NASA[[#This Row],[Feature ID]])</f>
        <v/>
      </c>
      <c r="AD183" t="str">
        <f>IF(NASA[[#This Row],[ID]]="","",IF(J183&gt;K183,1,0))</f>
        <v/>
      </c>
      <c r="AE183" t="str">
        <f>IF(NASA[[#This Row],[ID]]="","",IF(J183&gt;K183,0,1))</f>
        <v/>
      </c>
      <c r="AF183" t="str">
        <f>IF(NASA[[#This Row],[ID]]="","",IF(L183&gt;M183,1,0))</f>
        <v/>
      </c>
      <c r="AG183" t="str">
        <f>IF(NASA[[#This Row],[ID]]="","",IF(L183&gt;M183,0,1))</f>
        <v/>
      </c>
      <c r="AH183" t="str">
        <f>IF(NASA[[#This Row],[ID]]="","",IF(N183&gt;O183,1,0))</f>
        <v/>
      </c>
      <c r="AI183" t="str">
        <f>IF(NASA[[#This Row],[ID]]="","",IF(N183&gt;O183,0,1))</f>
        <v/>
      </c>
      <c r="AJ183" t="str">
        <f>IF(NASA[[#This Row],[ID]]="","",IF(J183&gt;L183,1,0))</f>
        <v/>
      </c>
      <c r="AK183" t="str">
        <f>IF(NASA[[#This Row],[ID]]="","",IF(J183&gt;L183,0,1))</f>
        <v/>
      </c>
      <c r="AL183" t="str">
        <f>IF(NASA[[#This Row],[ID]]="","",IF(N183&gt;K183,1,0))</f>
        <v/>
      </c>
      <c r="AM183" t="str">
        <f>IF(NASA[[#This Row],[ID]]="","",IF(N183&gt;K183,0,1))</f>
        <v/>
      </c>
      <c r="AN183" t="str">
        <f>IF(NASA[[#This Row],[ID]]="","",IF(M183&gt;O183,1,0))</f>
        <v/>
      </c>
      <c r="AO183" t="str">
        <f>IF(NASA[[#This Row],[ID]]="","",IF(M183&gt;O183,0,1))</f>
        <v/>
      </c>
      <c r="AP183" t="str">
        <f>IF(NASA[[#This Row],[ID]]="","",IF(N183&gt;J183,1,0))</f>
        <v/>
      </c>
      <c r="AQ183" t="str">
        <f>IF(NASA[[#This Row],[ID]]="","",IF(N183&gt;J183,0,1))</f>
        <v/>
      </c>
      <c r="AR183" t="str">
        <f>IF(NASA[[#This Row],[ID]]="","",IF(L183&gt;O183,1,0))</f>
        <v/>
      </c>
      <c r="AS183" t="str">
        <f>IF(NASA[[#This Row],[ID]]="","",IF(L183&gt;O183,0,1))</f>
        <v/>
      </c>
      <c r="AT183" t="str">
        <f>IF(NASA[[#This Row],[ID]]="","",IF(K183&gt;M183,1,0))</f>
        <v/>
      </c>
      <c r="AU183" t="str">
        <f>IF(NASA[[#This Row],[ID]]="","",IF(K183&gt;M183,0,1))</f>
        <v/>
      </c>
      <c r="AV183" t="str">
        <f>IF(NASA[[#This Row],[ID]]="","",IF(J183&gt;M183,1,0))</f>
        <v/>
      </c>
      <c r="AW183" t="str">
        <f>IF(NASA[[#This Row],[ID]]="","",IF(J183&gt;M183,0,1))</f>
        <v/>
      </c>
      <c r="AX183" t="str">
        <f>IF(NASA[[#This Row],[ID]]="","",IF(L183&gt;N183,1,0))</f>
        <v/>
      </c>
      <c r="AY183" t="str">
        <f>IF(NASA[[#This Row],[ID]]="","",IF(L183&gt;N183,0,1))</f>
        <v/>
      </c>
      <c r="AZ183" t="str">
        <f>IF(NASA[[#This Row],[ID]]="","",IF(O183&gt;K183,1,0))</f>
        <v/>
      </c>
      <c r="BA183" t="str">
        <f>IF(NASA[[#This Row],[ID]]="","",IF(O183&gt;K183,0,1))</f>
        <v/>
      </c>
      <c r="BB183" t="str">
        <f>IF(NASA[[#This Row],[ID]]="","",IF(O183&gt;J183,1,0))</f>
        <v/>
      </c>
      <c r="BC183" t="str">
        <f>IF(NASA[[#This Row],[ID]]="","",IF(O183&gt;J183,0,1))</f>
        <v/>
      </c>
      <c r="BD183" t="str">
        <f>IF(NASA[[#This Row],[ID]]="","",IF(K183&gt;M183,1,0))</f>
        <v/>
      </c>
      <c r="BE183" t="str">
        <f>IF(NASA[[#This Row],[ID]]="","",IF(K183&gt;M183,0,1))</f>
        <v/>
      </c>
      <c r="BF183" t="str">
        <f>IF(NASA[[#This Row],[ID]]="","",IF(L183&gt;N183,1,0))</f>
        <v/>
      </c>
      <c r="BG183" t="str">
        <f>IF(NASA[[#This Row],[ID]]="","",IF(L183&gt;N183,0,1))</f>
        <v/>
      </c>
    </row>
    <row r="184" spans="1:59" x14ac:dyDescent="0.25">
      <c r="A184" s="31"/>
      <c r="B184" s="32"/>
      <c r="C184" s="32"/>
      <c r="D184" s="32"/>
      <c r="E184" s="32"/>
      <c r="F184" s="32"/>
      <c r="G184" s="34" t="str">
        <f>IF(NASA[[#This Row],['[Performance']]]="","",20-NASA[[#This Row],['[Performance']]]+1)</f>
        <v/>
      </c>
      <c r="H184" s="32"/>
      <c r="I184" s="35"/>
      <c r="J184" s="5" t="str">
        <f>IF(NASA[[#This Row],['[Mental Demand']]]="","",(NASA[[#This Row],['[Mental Demand']]])*5)</f>
        <v/>
      </c>
      <c r="K184" s="1" t="str">
        <f>IF(NASA[[#This Row],['[Physical Demand']]]="","",(NASA[[#This Row],['[Physical Demand']]])*5)</f>
        <v/>
      </c>
      <c r="L184" s="1" t="str">
        <f>IF(NASA[[#This Row],['[Temporal Demand']]]="","",(NASA[[#This Row],['[Temporal Demand']]])*5)</f>
        <v/>
      </c>
      <c r="M184" s="1" t="str">
        <f>IF(NASA[[#This Row],[Performance*]]="","",(NASA[[#This Row],[Performance*]])*5)</f>
        <v/>
      </c>
      <c r="N184" s="1" t="str">
        <f>IF(NASA[[#This Row],['[Effort']]]="","",(NASA[[#This Row],['[Effort']]])*5)</f>
        <v/>
      </c>
      <c r="O184" s="1" t="str">
        <f>IF(NASA[[#This Row],['[Frustration']]]="","",(NASA[[#This Row],['[Frustration']]])*5)</f>
        <v/>
      </c>
      <c r="P184" s="5" t="str">
        <f>IF(NASA[[#This Row],[ID]]="","",SUM(AD184,AJ184,AQ184,AV184,BC184))</f>
        <v/>
      </c>
      <c r="Q184" s="1" t="str">
        <f>IF(NASA[[#This Row],[ID]]="","",SUM(AE184,AM184,AT184,BA184,BD184))</f>
        <v/>
      </c>
      <c r="R184" s="1" t="str">
        <f>IF(NASA[[#This Row],[ID]]="","",SUM(AF184,AK184,AR184,AX184,BF184))</f>
        <v/>
      </c>
      <c r="S184" s="1" t="str">
        <f>IF(NASA[[#This Row],[ID]]="","",SUM(AG184,AN184,AU184,AW184,BE184))</f>
        <v/>
      </c>
      <c r="T184" s="1" t="str">
        <f>IF(NASA[[#This Row],[ID]]="","",SUM(AH184,AL184,AP184,AY184,BG184))</f>
        <v/>
      </c>
      <c r="U184" s="1" t="str">
        <f>IF(NASA[[#This Row],[ID]]="","",SUM(AI184,AO184,AS184,AZ184,BB184))</f>
        <v/>
      </c>
      <c r="V184" s="5" t="str">
        <f>IF(NASA[[#This Row],[ID]]="","",SUM(P184:U184))</f>
        <v/>
      </c>
      <c r="AB184" t="str">
        <f>IF(A184="","",NASA[[#This Row],[ID]])</f>
        <v/>
      </c>
      <c r="AC184" t="str">
        <f>IF(B184="","",NASA[[#This Row],[Feature ID]])</f>
        <v/>
      </c>
      <c r="AD184" t="str">
        <f>IF(NASA[[#This Row],[ID]]="","",IF(J184&gt;K184,1,0))</f>
        <v/>
      </c>
      <c r="AE184" t="str">
        <f>IF(NASA[[#This Row],[ID]]="","",IF(J184&gt;K184,0,1))</f>
        <v/>
      </c>
      <c r="AF184" t="str">
        <f>IF(NASA[[#This Row],[ID]]="","",IF(L184&gt;M184,1,0))</f>
        <v/>
      </c>
      <c r="AG184" t="str">
        <f>IF(NASA[[#This Row],[ID]]="","",IF(L184&gt;M184,0,1))</f>
        <v/>
      </c>
      <c r="AH184" t="str">
        <f>IF(NASA[[#This Row],[ID]]="","",IF(N184&gt;O184,1,0))</f>
        <v/>
      </c>
      <c r="AI184" t="str">
        <f>IF(NASA[[#This Row],[ID]]="","",IF(N184&gt;O184,0,1))</f>
        <v/>
      </c>
      <c r="AJ184" t="str">
        <f>IF(NASA[[#This Row],[ID]]="","",IF(J184&gt;L184,1,0))</f>
        <v/>
      </c>
      <c r="AK184" t="str">
        <f>IF(NASA[[#This Row],[ID]]="","",IF(J184&gt;L184,0,1))</f>
        <v/>
      </c>
      <c r="AL184" t="str">
        <f>IF(NASA[[#This Row],[ID]]="","",IF(N184&gt;K184,1,0))</f>
        <v/>
      </c>
      <c r="AM184" t="str">
        <f>IF(NASA[[#This Row],[ID]]="","",IF(N184&gt;K184,0,1))</f>
        <v/>
      </c>
      <c r="AN184" t="str">
        <f>IF(NASA[[#This Row],[ID]]="","",IF(M184&gt;O184,1,0))</f>
        <v/>
      </c>
      <c r="AO184" t="str">
        <f>IF(NASA[[#This Row],[ID]]="","",IF(M184&gt;O184,0,1))</f>
        <v/>
      </c>
      <c r="AP184" t="str">
        <f>IF(NASA[[#This Row],[ID]]="","",IF(N184&gt;J184,1,0))</f>
        <v/>
      </c>
      <c r="AQ184" t="str">
        <f>IF(NASA[[#This Row],[ID]]="","",IF(N184&gt;J184,0,1))</f>
        <v/>
      </c>
      <c r="AR184" t="str">
        <f>IF(NASA[[#This Row],[ID]]="","",IF(L184&gt;O184,1,0))</f>
        <v/>
      </c>
      <c r="AS184" t="str">
        <f>IF(NASA[[#This Row],[ID]]="","",IF(L184&gt;O184,0,1))</f>
        <v/>
      </c>
      <c r="AT184" t="str">
        <f>IF(NASA[[#This Row],[ID]]="","",IF(K184&gt;M184,1,0))</f>
        <v/>
      </c>
      <c r="AU184" t="str">
        <f>IF(NASA[[#This Row],[ID]]="","",IF(K184&gt;M184,0,1))</f>
        <v/>
      </c>
      <c r="AV184" t="str">
        <f>IF(NASA[[#This Row],[ID]]="","",IF(J184&gt;M184,1,0))</f>
        <v/>
      </c>
      <c r="AW184" t="str">
        <f>IF(NASA[[#This Row],[ID]]="","",IF(J184&gt;M184,0,1))</f>
        <v/>
      </c>
      <c r="AX184" t="str">
        <f>IF(NASA[[#This Row],[ID]]="","",IF(L184&gt;N184,1,0))</f>
        <v/>
      </c>
      <c r="AY184" t="str">
        <f>IF(NASA[[#This Row],[ID]]="","",IF(L184&gt;N184,0,1))</f>
        <v/>
      </c>
      <c r="AZ184" t="str">
        <f>IF(NASA[[#This Row],[ID]]="","",IF(O184&gt;K184,1,0))</f>
        <v/>
      </c>
      <c r="BA184" t="str">
        <f>IF(NASA[[#This Row],[ID]]="","",IF(O184&gt;K184,0,1))</f>
        <v/>
      </c>
      <c r="BB184" t="str">
        <f>IF(NASA[[#This Row],[ID]]="","",IF(O184&gt;J184,1,0))</f>
        <v/>
      </c>
      <c r="BC184" t="str">
        <f>IF(NASA[[#This Row],[ID]]="","",IF(O184&gt;J184,0,1))</f>
        <v/>
      </c>
      <c r="BD184" t="str">
        <f>IF(NASA[[#This Row],[ID]]="","",IF(K184&gt;M184,1,0))</f>
        <v/>
      </c>
      <c r="BE184" t="str">
        <f>IF(NASA[[#This Row],[ID]]="","",IF(K184&gt;M184,0,1))</f>
        <v/>
      </c>
      <c r="BF184" t="str">
        <f>IF(NASA[[#This Row],[ID]]="","",IF(L184&gt;N184,1,0))</f>
        <v/>
      </c>
      <c r="BG184" t="str">
        <f>IF(NASA[[#This Row],[ID]]="","",IF(L184&gt;N184,0,1))</f>
        <v/>
      </c>
    </row>
    <row r="185" spans="1:59" x14ac:dyDescent="0.25">
      <c r="A185" s="31"/>
      <c r="B185" s="32"/>
      <c r="C185" s="32"/>
      <c r="D185" s="32"/>
      <c r="E185" s="32"/>
      <c r="F185" s="32"/>
      <c r="G185" s="34" t="str">
        <f>IF(NASA[[#This Row],['[Performance']]]="","",20-NASA[[#This Row],['[Performance']]]+1)</f>
        <v/>
      </c>
      <c r="H185" s="32"/>
      <c r="I185" s="35"/>
      <c r="J185" s="5" t="str">
        <f>IF(NASA[[#This Row],['[Mental Demand']]]="","",(NASA[[#This Row],['[Mental Demand']]])*5)</f>
        <v/>
      </c>
      <c r="K185" s="1" t="str">
        <f>IF(NASA[[#This Row],['[Physical Demand']]]="","",(NASA[[#This Row],['[Physical Demand']]])*5)</f>
        <v/>
      </c>
      <c r="L185" s="1" t="str">
        <f>IF(NASA[[#This Row],['[Temporal Demand']]]="","",(NASA[[#This Row],['[Temporal Demand']]])*5)</f>
        <v/>
      </c>
      <c r="M185" s="1" t="str">
        <f>IF(NASA[[#This Row],[Performance*]]="","",(NASA[[#This Row],[Performance*]])*5)</f>
        <v/>
      </c>
      <c r="N185" s="1" t="str">
        <f>IF(NASA[[#This Row],['[Effort']]]="","",(NASA[[#This Row],['[Effort']]])*5)</f>
        <v/>
      </c>
      <c r="O185" s="1" t="str">
        <f>IF(NASA[[#This Row],['[Frustration']]]="","",(NASA[[#This Row],['[Frustration']]])*5)</f>
        <v/>
      </c>
      <c r="P185" s="5" t="str">
        <f>IF(NASA[[#This Row],[ID]]="","",SUM(AD185,AJ185,AQ185,AV185,BC185))</f>
        <v/>
      </c>
      <c r="Q185" s="1" t="str">
        <f>IF(NASA[[#This Row],[ID]]="","",SUM(AE185,AM185,AT185,BA185,BD185))</f>
        <v/>
      </c>
      <c r="R185" s="1" t="str">
        <f>IF(NASA[[#This Row],[ID]]="","",SUM(AF185,AK185,AR185,AX185,BF185))</f>
        <v/>
      </c>
      <c r="S185" s="1" t="str">
        <f>IF(NASA[[#This Row],[ID]]="","",SUM(AG185,AN185,AU185,AW185,BE185))</f>
        <v/>
      </c>
      <c r="T185" s="1" t="str">
        <f>IF(NASA[[#This Row],[ID]]="","",SUM(AH185,AL185,AP185,AY185,BG185))</f>
        <v/>
      </c>
      <c r="U185" s="1" t="str">
        <f>IF(NASA[[#This Row],[ID]]="","",SUM(AI185,AO185,AS185,AZ185,BB185))</f>
        <v/>
      </c>
      <c r="V185" s="5" t="str">
        <f>IF(NASA[[#This Row],[ID]]="","",SUM(P185:U185))</f>
        <v/>
      </c>
      <c r="AB185" t="str">
        <f>IF(A185="","",NASA[[#This Row],[ID]])</f>
        <v/>
      </c>
      <c r="AC185" t="str">
        <f>IF(B185="","",NASA[[#This Row],[Feature ID]])</f>
        <v/>
      </c>
      <c r="AD185" t="str">
        <f>IF(NASA[[#This Row],[ID]]="","",IF(J185&gt;K185,1,0))</f>
        <v/>
      </c>
      <c r="AE185" t="str">
        <f>IF(NASA[[#This Row],[ID]]="","",IF(J185&gt;K185,0,1))</f>
        <v/>
      </c>
      <c r="AF185" t="str">
        <f>IF(NASA[[#This Row],[ID]]="","",IF(L185&gt;M185,1,0))</f>
        <v/>
      </c>
      <c r="AG185" t="str">
        <f>IF(NASA[[#This Row],[ID]]="","",IF(L185&gt;M185,0,1))</f>
        <v/>
      </c>
      <c r="AH185" t="str">
        <f>IF(NASA[[#This Row],[ID]]="","",IF(N185&gt;O185,1,0))</f>
        <v/>
      </c>
      <c r="AI185" t="str">
        <f>IF(NASA[[#This Row],[ID]]="","",IF(N185&gt;O185,0,1))</f>
        <v/>
      </c>
      <c r="AJ185" t="str">
        <f>IF(NASA[[#This Row],[ID]]="","",IF(J185&gt;L185,1,0))</f>
        <v/>
      </c>
      <c r="AK185" t="str">
        <f>IF(NASA[[#This Row],[ID]]="","",IF(J185&gt;L185,0,1))</f>
        <v/>
      </c>
      <c r="AL185" t="str">
        <f>IF(NASA[[#This Row],[ID]]="","",IF(N185&gt;K185,1,0))</f>
        <v/>
      </c>
      <c r="AM185" t="str">
        <f>IF(NASA[[#This Row],[ID]]="","",IF(N185&gt;K185,0,1))</f>
        <v/>
      </c>
      <c r="AN185" t="str">
        <f>IF(NASA[[#This Row],[ID]]="","",IF(M185&gt;O185,1,0))</f>
        <v/>
      </c>
      <c r="AO185" t="str">
        <f>IF(NASA[[#This Row],[ID]]="","",IF(M185&gt;O185,0,1))</f>
        <v/>
      </c>
      <c r="AP185" t="str">
        <f>IF(NASA[[#This Row],[ID]]="","",IF(N185&gt;J185,1,0))</f>
        <v/>
      </c>
      <c r="AQ185" t="str">
        <f>IF(NASA[[#This Row],[ID]]="","",IF(N185&gt;J185,0,1))</f>
        <v/>
      </c>
      <c r="AR185" t="str">
        <f>IF(NASA[[#This Row],[ID]]="","",IF(L185&gt;O185,1,0))</f>
        <v/>
      </c>
      <c r="AS185" t="str">
        <f>IF(NASA[[#This Row],[ID]]="","",IF(L185&gt;O185,0,1))</f>
        <v/>
      </c>
      <c r="AT185" t="str">
        <f>IF(NASA[[#This Row],[ID]]="","",IF(K185&gt;M185,1,0))</f>
        <v/>
      </c>
      <c r="AU185" t="str">
        <f>IF(NASA[[#This Row],[ID]]="","",IF(K185&gt;M185,0,1))</f>
        <v/>
      </c>
      <c r="AV185" t="str">
        <f>IF(NASA[[#This Row],[ID]]="","",IF(J185&gt;M185,1,0))</f>
        <v/>
      </c>
      <c r="AW185" t="str">
        <f>IF(NASA[[#This Row],[ID]]="","",IF(J185&gt;M185,0,1))</f>
        <v/>
      </c>
      <c r="AX185" t="str">
        <f>IF(NASA[[#This Row],[ID]]="","",IF(L185&gt;N185,1,0))</f>
        <v/>
      </c>
      <c r="AY185" t="str">
        <f>IF(NASA[[#This Row],[ID]]="","",IF(L185&gt;N185,0,1))</f>
        <v/>
      </c>
      <c r="AZ185" t="str">
        <f>IF(NASA[[#This Row],[ID]]="","",IF(O185&gt;K185,1,0))</f>
        <v/>
      </c>
      <c r="BA185" t="str">
        <f>IF(NASA[[#This Row],[ID]]="","",IF(O185&gt;K185,0,1))</f>
        <v/>
      </c>
      <c r="BB185" t="str">
        <f>IF(NASA[[#This Row],[ID]]="","",IF(O185&gt;J185,1,0))</f>
        <v/>
      </c>
      <c r="BC185" t="str">
        <f>IF(NASA[[#This Row],[ID]]="","",IF(O185&gt;J185,0,1))</f>
        <v/>
      </c>
      <c r="BD185" t="str">
        <f>IF(NASA[[#This Row],[ID]]="","",IF(K185&gt;M185,1,0))</f>
        <v/>
      </c>
      <c r="BE185" t="str">
        <f>IF(NASA[[#This Row],[ID]]="","",IF(K185&gt;M185,0,1))</f>
        <v/>
      </c>
      <c r="BF185" t="str">
        <f>IF(NASA[[#This Row],[ID]]="","",IF(L185&gt;N185,1,0))</f>
        <v/>
      </c>
      <c r="BG185" t="str">
        <f>IF(NASA[[#This Row],[ID]]="","",IF(L185&gt;N185,0,1))</f>
        <v/>
      </c>
    </row>
    <row r="186" spans="1:59" x14ac:dyDescent="0.25">
      <c r="A186" s="31"/>
      <c r="B186" s="32"/>
      <c r="C186" s="32"/>
      <c r="D186" s="32"/>
      <c r="E186" s="32"/>
      <c r="F186" s="32"/>
      <c r="G186" s="34" t="str">
        <f>IF(NASA[[#This Row],['[Performance']]]="","",20-NASA[[#This Row],['[Performance']]]+1)</f>
        <v/>
      </c>
      <c r="H186" s="32"/>
      <c r="I186" s="35"/>
      <c r="J186" s="5" t="str">
        <f>IF(NASA[[#This Row],['[Mental Demand']]]="","",(NASA[[#This Row],['[Mental Demand']]])*5)</f>
        <v/>
      </c>
      <c r="K186" s="1" t="str">
        <f>IF(NASA[[#This Row],['[Physical Demand']]]="","",(NASA[[#This Row],['[Physical Demand']]])*5)</f>
        <v/>
      </c>
      <c r="L186" s="1" t="str">
        <f>IF(NASA[[#This Row],['[Temporal Demand']]]="","",(NASA[[#This Row],['[Temporal Demand']]])*5)</f>
        <v/>
      </c>
      <c r="M186" s="1" t="str">
        <f>IF(NASA[[#This Row],[Performance*]]="","",(NASA[[#This Row],[Performance*]])*5)</f>
        <v/>
      </c>
      <c r="N186" s="1" t="str">
        <f>IF(NASA[[#This Row],['[Effort']]]="","",(NASA[[#This Row],['[Effort']]])*5)</f>
        <v/>
      </c>
      <c r="O186" s="1" t="str">
        <f>IF(NASA[[#This Row],['[Frustration']]]="","",(NASA[[#This Row],['[Frustration']]])*5)</f>
        <v/>
      </c>
      <c r="P186" s="5" t="str">
        <f>IF(NASA[[#This Row],[ID]]="","",SUM(AD186,AJ186,AQ186,AV186,BC186))</f>
        <v/>
      </c>
      <c r="Q186" s="1" t="str">
        <f>IF(NASA[[#This Row],[ID]]="","",SUM(AE186,AM186,AT186,BA186,BD186))</f>
        <v/>
      </c>
      <c r="R186" s="1" t="str">
        <f>IF(NASA[[#This Row],[ID]]="","",SUM(AF186,AK186,AR186,AX186,BF186))</f>
        <v/>
      </c>
      <c r="S186" s="1" t="str">
        <f>IF(NASA[[#This Row],[ID]]="","",SUM(AG186,AN186,AU186,AW186,BE186))</f>
        <v/>
      </c>
      <c r="T186" s="1" t="str">
        <f>IF(NASA[[#This Row],[ID]]="","",SUM(AH186,AL186,AP186,AY186,BG186))</f>
        <v/>
      </c>
      <c r="U186" s="1" t="str">
        <f>IF(NASA[[#This Row],[ID]]="","",SUM(AI186,AO186,AS186,AZ186,BB186))</f>
        <v/>
      </c>
      <c r="V186" s="5" t="str">
        <f>IF(NASA[[#This Row],[ID]]="","",SUM(P186:U186))</f>
        <v/>
      </c>
      <c r="AB186" t="str">
        <f>IF(A186="","",NASA[[#This Row],[ID]])</f>
        <v/>
      </c>
      <c r="AC186" t="str">
        <f>IF(B186="","",NASA[[#This Row],[Feature ID]])</f>
        <v/>
      </c>
      <c r="AD186" t="str">
        <f>IF(NASA[[#This Row],[ID]]="","",IF(J186&gt;K186,1,0))</f>
        <v/>
      </c>
      <c r="AE186" t="str">
        <f>IF(NASA[[#This Row],[ID]]="","",IF(J186&gt;K186,0,1))</f>
        <v/>
      </c>
      <c r="AF186" t="str">
        <f>IF(NASA[[#This Row],[ID]]="","",IF(L186&gt;M186,1,0))</f>
        <v/>
      </c>
      <c r="AG186" t="str">
        <f>IF(NASA[[#This Row],[ID]]="","",IF(L186&gt;M186,0,1))</f>
        <v/>
      </c>
      <c r="AH186" t="str">
        <f>IF(NASA[[#This Row],[ID]]="","",IF(N186&gt;O186,1,0))</f>
        <v/>
      </c>
      <c r="AI186" t="str">
        <f>IF(NASA[[#This Row],[ID]]="","",IF(N186&gt;O186,0,1))</f>
        <v/>
      </c>
      <c r="AJ186" t="str">
        <f>IF(NASA[[#This Row],[ID]]="","",IF(J186&gt;L186,1,0))</f>
        <v/>
      </c>
      <c r="AK186" t="str">
        <f>IF(NASA[[#This Row],[ID]]="","",IF(J186&gt;L186,0,1))</f>
        <v/>
      </c>
      <c r="AL186" t="str">
        <f>IF(NASA[[#This Row],[ID]]="","",IF(N186&gt;K186,1,0))</f>
        <v/>
      </c>
      <c r="AM186" t="str">
        <f>IF(NASA[[#This Row],[ID]]="","",IF(N186&gt;K186,0,1))</f>
        <v/>
      </c>
      <c r="AN186" t="str">
        <f>IF(NASA[[#This Row],[ID]]="","",IF(M186&gt;O186,1,0))</f>
        <v/>
      </c>
      <c r="AO186" t="str">
        <f>IF(NASA[[#This Row],[ID]]="","",IF(M186&gt;O186,0,1))</f>
        <v/>
      </c>
      <c r="AP186" t="str">
        <f>IF(NASA[[#This Row],[ID]]="","",IF(N186&gt;J186,1,0))</f>
        <v/>
      </c>
      <c r="AQ186" t="str">
        <f>IF(NASA[[#This Row],[ID]]="","",IF(N186&gt;J186,0,1))</f>
        <v/>
      </c>
      <c r="AR186" t="str">
        <f>IF(NASA[[#This Row],[ID]]="","",IF(L186&gt;O186,1,0))</f>
        <v/>
      </c>
      <c r="AS186" t="str">
        <f>IF(NASA[[#This Row],[ID]]="","",IF(L186&gt;O186,0,1))</f>
        <v/>
      </c>
      <c r="AT186" t="str">
        <f>IF(NASA[[#This Row],[ID]]="","",IF(K186&gt;M186,1,0))</f>
        <v/>
      </c>
      <c r="AU186" t="str">
        <f>IF(NASA[[#This Row],[ID]]="","",IF(K186&gt;M186,0,1))</f>
        <v/>
      </c>
      <c r="AV186" t="str">
        <f>IF(NASA[[#This Row],[ID]]="","",IF(J186&gt;M186,1,0))</f>
        <v/>
      </c>
      <c r="AW186" t="str">
        <f>IF(NASA[[#This Row],[ID]]="","",IF(J186&gt;M186,0,1))</f>
        <v/>
      </c>
      <c r="AX186" t="str">
        <f>IF(NASA[[#This Row],[ID]]="","",IF(L186&gt;N186,1,0))</f>
        <v/>
      </c>
      <c r="AY186" t="str">
        <f>IF(NASA[[#This Row],[ID]]="","",IF(L186&gt;N186,0,1))</f>
        <v/>
      </c>
      <c r="AZ186" t="str">
        <f>IF(NASA[[#This Row],[ID]]="","",IF(O186&gt;K186,1,0))</f>
        <v/>
      </c>
      <c r="BA186" t="str">
        <f>IF(NASA[[#This Row],[ID]]="","",IF(O186&gt;K186,0,1))</f>
        <v/>
      </c>
      <c r="BB186" t="str">
        <f>IF(NASA[[#This Row],[ID]]="","",IF(O186&gt;J186,1,0))</f>
        <v/>
      </c>
      <c r="BC186" t="str">
        <f>IF(NASA[[#This Row],[ID]]="","",IF(O186&gt;J186,0,1))</f>
        <v/>
      </c>
      <c r="BD186" t="str">
        <f>IF(NASA[[#This Row],[ID]]="","",IF(K186&gt;M186,1,0))</f>
        <v/>
      </c>
      <c r="BE186" t="str">
        <f>IF(NASA[[#This Row],[ID]]="","",IF(K186&gt;M186,0,1))</f>
        <v/>
      </c>
      <c r="BF186" t="str">
        <f>IF(NASA[[#This Row],[ID]]="","",IF(L186&gt;N186,1,0))</f>
        <v/>
      </c>
      <c r="BG186" t="str">
        <f>IF(NASA[[#This Row],[ID]]="","",IF(L186&gt;N186,0,1))</f>
        <v/>
      </c>
    </row>
    <row r="187" spans="1:59" x14ac:dyDescent="0.25">
      <c r="A187" s="31"/>
      <c r="B187" s="32"/>
      <c r="C187" s="32"/>
      <c r="D187" s="32"/>
      <c r="E187" s="32"/>
      <c r="F187" s="32"/>
      <c r="G187" s="34" t="str">
        <f>IF(NASA[[#This Row],['[Performance']]]="","",20-NASA[[#This Row],['[Performance']]]+1)</f>
        <v/>
      </c>
      <c r="H187" s="32"/>
      <c r="I187" s="35"/>
      <c r="J187" s="5" t="str">
        <f>IF(NASA[[#This Row],['[Mental Demand']]]="","",(NASA[[#This Row],['[Mental Demand']]])*5)</f>
        <v/>
      </c>
      <c r="K187" s="1" t="str">
        <f>IF(NASA[[#This Row],['[Physical Demand']]]="","",(NASA[[#This Row],['[Physical Demand']]])*5)</f>
        <v/>
      </c>
      <c r="L187" s="1" t="str">
        <f>IF(NASA[[#This Row],['[Temporal Demand']]]="","",(NASA[[#This Row],['[Temporal Demand']]])*5)</f>
        <v/>
      </c>
      <c r="M187" s="1" t="str">
        <f>IF(NASA[[#This Row],[Performance*]]="","",(NASA[[#This Row],[Performance*]])*5)</f>
        <v/>
      </c>
      <c r="N187" s="1" t="str">
        <f>IF(NASA[[#This Row],['[Effort']]]="","",(NASA[[#This Row],['[Effort']]])*5)</f>
        <v/>
      </c>
      <c r="O187" s="1" t="str">
        <f>IF(NASA[[#This Row],['[Frustration']]]="","",(NASA[[#This Row],['[Frustration']]])*5)</f>
        <v/>
      </c>
      <c r="P187" s="5" t="str">
        <f>IF(NASA[[#This Row],[ID]]="","",SUM(AD187,AJ187,AQ187,AV187,BC187))</f>
        <v/>
      </c>
      <c r="Q187" s="1" t="str">
        <f>IF(NASA[[#This Row],[ID]]="","",SUM(AE187,AM187,AT187,BA187,BD187))</f>
        <v/>
      </c>
      <c r="R187" s="1" t="str">
        <f>IF(NASA[[#This Row],[ID]]="","",SUM(AF187,AK187,AR187,AX187,BF187))</f>
        <v/>
      </c>
      <c r="S187" s="1" t="str">
        <f>IF(NASA[[#This Row],[ID]]="","",SUM(AG187,AN187,AU187,AW187,BE187))</f>
        <v/>
      </c>
      <c r="T187" s="1" t="str">
        <f>IF(NASA[[#This Row],[ID]]="","",SUM(AH187,AL187,AP187,AY187,BG187))</f>
        <v/>
      </c>
      <c r="U187" s="1" t="str">
        <f>IF(NASA[[#This Row],[ID]]="","",SUM(AI187,AO187,AS187,AZ187,BB187))</f>
        <v/>
      </c>
      <c r="V187" s="5" t="str">
        <f>IF(NASA[[#This Row],[ID]]="","",SUM(P187:U187))</f>
        <v/>
      </c>
      <c r="AB187" t="str">
        <f>IF(A187="","",NASA[[#This Row],[ID]])</f>
        <v/>
      </c>
      <c r="AC187" t="str">
        <f>IF(B187="","",NASA[[#This Row],[Feature ID]])</f>
        <v/>
      </c>
      <c r="AD187" t="str">
        <f>IF(NASA[[#This Row],[ID]]="","",IF(J187&gt;K187,1,0))</f>
        <v/>
      </c>
      <c r="AE187" t="str">
        <f>IF(NASA[[#This Row],[ID]]="","",IF(J187&gt;K187,0,1))</f>
        <v/>
      </c>
      <c r="AF187" t="str">
        <f>IF(NASA[[#This Row],[ID]]="","",IF(L187&gt;M187,1,0))</f>
        <v/>
      </c>
      <c r="AG187" t="str">
        <f>IF(NASA[[#This Row],[ID]]="","",IF(L187&gt;M187,0,1))</f>
        <v/>
      </c>
      <c r="AH187" t="str">
        <f>IF(NASA[[#This Row],[ID]]="","",IF(N187&gt;O187,1,0))</f>
        <v/>
      </c>
      <c r="AI187" t="str">
        <f>IF(NASA[[#This Row],[ID]]="","",IF(N187&gt;O187,0,1))</f>
        <v/>
      </c>
      <c r="AJ187" t="str">
        <f>IF(NASA[[#This Row],[ID]]="","",IF(J187&gt;L187,1,0))</f>
        <v/>
      </c>
      <c r="AK187" t="str">
        <f>IF(NASA[[#This Row],[ID]]="","",IF(J187&gt;L187,0,1))</f>
        <v/>
      </c>
      <c r="AL187" t="str">
        <f>IF(NASA[[#This Row],[ID]]="","",IF(N187&gt;K187,1,0))</f>
        <v/>
      </c>
      <c r="AM187" t="str">
        <f>IF(NASA[[#This Row],[ID]]="","",IF(N187&gt;K187,0,1))</f>
        <v/>
      </c>
      <c r="AN187" t="str">
        <f>IF(NASA[[#This Row],[ID]]="","",IF(M187&gt;O187,1,0))</f>
        <v/>
      </c>
      <c r="AO187" t="str">
        <f>IF(NASA[[#This Row],[ID]]="","",IF(M187&gt;O187,0,1))</f>
        <v/>
      </c>
      <c r="AP187" t="str">
        <f>IF(NASA[[#This Row],[ID]]="","",IF(N187&gt;J187,1,0))</f>
        <v/>
      </c>
      <c r="AQ187" t="str">
        <f>IF(NASA[[#This Row],[ID]]="","",IF(N187&gt;J187,0,1))</f>
        <v/>
      </c>
      <c r="AR187" t="str">
        <f>IF(NASA[[#This Row],[ID]]="","",IF(L187&gt;O187,1,0))</f>
        <v/>
      </c>
      <c r="AS187" t="str">
        <f>IF(NASA[[#This Row],[ID]]="","",IF(L187&gt;O187,0,1))</f>
        <v/>
      </c>
      <c r="AT187" t="str">
        <f>IF(NASA[[#This Row],[ID]]="","",IF(K187&gt;M187,1,0))</f>
        <v/>
      </c>
      <c r="AU187" t="str">
        <f>IF(NASA[[#This Row],[ID]]="","",IF(K187&gt;M187,0,1))</f>
        <v/>
      </c>
      <c r="AV187" t="str">
        <f>IF(NASA[[#This Row],[ID]]="","",IF(J187&gt;M187,1,0))</f>
        <v/>
      </c>
      <c r="AW187" t="str">
        <f>IF(NASA[[#This Row],[ID]]="","",IF(J187&gt;M187,0,1))</f>
        <v/>
      </c>
      <c r="AX187" t="str">
        <f>IF(NASA[[#This Row],[ID]]="","",IF(L187&gt;N187,1,0))</f>
        <v/>
      </c>
      <c r="AY187" t="str">
        <f>IF(NASA[[#This Row],[ID]]="","",IF(L187&gt;N187,0,1))</f>
        <v/>
      </c>
      <c r="AZ187" t="str">
        <f>IF(NASA[[#This Row],[ID]]="","",IF(O187&gt;K187,1,0))</f>
        <v/>
      </c>
      <c r="BA187" t="str">
        <f>IF(NASA[[#This Row],[ID]]="","",IF(O187&gt;K187,0,1))</f>
        <v/>
      </c>
      <c r="BB187" t="str">
        <f>IF(NASA[[#This Row],[ID]]="","",IF(O187&gt;J187,1,0))</f>
        <v/>
      </c>
      <c r="BC187" t="str">
        <f>IF(NASA[[#This Row],[ID]]="","",IF(O187&gt;J187,0,1))</f>
        <v/>
      </c>
      <c r="BD187" t="str">
        <f>IF(NASA[[#This Row],[ID]]="","",IF(K187&gt;M187,1,0))</f>
        <v/>
      </c>
      <c r="BE187" t="str">
        <f>IF(NASA[[#This Row],[ID]]="","",IF(K187&gt;M187,0,1))</f>
        <v/>
      </c>
      <c r="BF187" t="str">
        <f>IF(NASA[[#This Row],[ID]]="","",IF(L187&gt;N187,1,0))</f>
        <v/>
      </c>
      <c r="BG187" t="str">
        <f>IF(NASA[[#This Row],[ID]]="","",IF(L187&gt;N187,0,1))</f>
        <v/>
      </c>
    </row>
    <row r="188" spans="1:59" x14ac:dyDescent="0.25">
      <c r="A188" s="31"/>
      <c r="B188" s="32"/>
      <c r="C188" s="32"/>
      <c r="D188" s="32"/>
      <c r="E188" s="32"/>
      <c r="F188" s="32"/>
      <c r="G188" s="34" t="str">
        <f>IF(NASA[[#This Row],['[Performance']]]="","",20-NASA[[#This Row],['[Performance']]]+1)</f>
        <v/>
      </c>
      <c r="H188" s="32"/>
      <c r="I188" s="35"/>
      <c r="J188" s="5" t="str">
        <f>IF(NASA[[#This Row],['[Mental Demand']]]="","",(NASA[[#This Row],['[Mental Demand']]])*5)</f>
        <v/>
      </c>
      <c r="K188" s="1" t="str">
        <f>IF(NASA[[#This Row],['[Physical Demand']]]="","",(NASA[[#This Row],['[Physical Demand']]])*5)</f>
        <v/>
      </c>
      <c r="L188" s="1" t="str">
        <f>IF(NASA[[#This Row],['[Temporal Demand']]]="","",(NASA[[#This Row],['[Temporal Demand']]])*5)</f>
        <v/>
      </c>
      <c r="M188" s="1" t="str">
        <f>IF(NASA[[#This Row],[Performance*]]="","",(NASA[[#This Row],[Performance*]])*5)</f>
        <v/>
      </c>
      <c r="N188" s="1" t="str">
        <f>IF(NASA[[#This Row],['[Effort']]]="","",(NASA[[#This Row],['[Effort']]])*5)</f>
        <v/>
      </c>
      <c r="O188" s="1" t="str">
        <f>IF(NASA[[#This Row],['[Frustration']]]="","",(NASA[[#This Row],['[Frustration']]])*5)</f>
        <v/>
      </c>
      <c r="P188" s="5" t="str">
        <f>IF(NASA[[#This Row],[ID]]="","",SUM(AD188,AJ188,AQ188,AV188,BC188))</f>
        <v/>
      </c>
      <c r="Q188" s="1" t="str">
        <f>IF(NASA[[#This Row],[ID]]="","",SUM(AE188,AM188,AT188,BA188,BD188))</f>
        <v/>
      </c>
      <c r="R188" s="1" t="str">
        <f>IF(NASA[[#This Row],[ID]]="","",SUM(AF188,AK188,AR188,AX188,BF188))</f>
        <v/>
      </c>
      <c r="S188" s="1" t="str">
        <f>IF(NASA[[#This Row],[ID]]="","",SUM(AG188,AN188,AU188,AW188,BE188))</f>
        <v/>
      </c>
      <c r="T188" s="1" t="str">
        <f>IF(NASA[[#This Row],[ID]]="","",SUM(AH188,AL188,AP188,AY188,BG188))</f>
        <v/>
      </c>
      <c r="U188" s="1" t="str">
        <f>IF(NASA[[#This Row],[ID]]="","",SUM(AI188,AO188,AS188,AZ188,BB188))</f>
        <v/>
      </c>
      <c r="V188" s="5" t="str">
        <f>IF(NASA[[#This Row],[ID]]="","",SUM(P188:U188))</f>
        <v/>
      </c>
      <c r="AB188" t="str">
        <f>IF(A188="","",NASA[[#This Row],[ID]])</f>
        <v/>
      </c>
      <c r="AC188" t="str">
        <f>IF(B188="","",NASA[[#This Row],[Feature ID]])</f>
        <v/>
      </c>
      <c r="AD188" t="str">
        <f>IF(NASA[[#This Row],[ID]]="","",IF(J188&gt;K188,1,0))</f>
        <v/>
      </c>
      <c r="AE188" t="str">
        <f>IF(NASA[[#This Row],[ID]]="","",IF(J188&gt;K188,0,1))</f>
        <v/>
      </c>
      <c r="AF188" t="str">
        <f>IF(NASA[[#This Row],[ID]]="","",IF(L188&gt;M188,1,0))</f>
        <v/>
      </c>
      <c r="AG188" t="str">
        <f>IF(NASA[[#This Row],[ID]]="","",IF(L188&gt;M188,0,1))</f>
        <v/>
      </c>
      <c r="AH188" t="str">
        <f>IF(NASA[[#This Row],[ID]]="","",IF(N188&gt;O188,1,0))</f>
        <v/>
      </c>
      <c r="AI188" t="str">
        <f>IF(NASA[[#This Row],[ID]]="","",IF(N188&gt;O188,0,1))</f>
        <v/>
      </c>
      <c r="AJ188" t="str">
        <f>IF(NASA[[#This Row],[ID]]="","",IF(J188&gt;L188,1,0))</f>
        <v/>
      </c>
      <c r="AK188" t="str">
        <f>IF(NASA[[#This Row],[ID]]="","",IF(J188&gt;L188,0,1))</f>
        <v/>
      </c>
      <c r="AL188" t="str">
        <f>IF(NASA[[#This Row],[ID]]="","",IF(N188&gt;K188,1,0))</f>
        <v/>
      </c>
      <c r="AM188" t="str">
        <f>IF(NASA[[#This Row],[ID]]="","",IF(N188&gt;K188,0,1))</f>
        <v/>
      </c>
      <c r="AN188" t="str">
        <f>IF(NASA[[#This Row],[ID]]="","",IF(M188&gt;O188,1,0))</f>
        <v/>
      </c>
      <c r="AO188" t="str">
        <f>IF(NASA[[#This Row],[ID]]="","",IF(M188&gt;O188,0,1))</f>
        <v/>
      </c>
      <c r="AP188" t="str">
        <f>IF(NASA[[#This Row],[ID]]="","",IF(N188&gt;J188,1,0))</f>
        <v/>
      </c>
      <c r="AQ188" t="str">
        <f>IF(NASA[[#This Row],[ID]]="","",IF(N188&gt;J188,0,1))</f>
        <v/>
      </c>
      <c r="AR188" t="str">
        <f>IF(NASA[[#This Row],[ID]]="","",IF(L188&gt;O188,1,0))</f>
        <v/>
      </c>
      <c r="AS188" t="str">
        <f>IF(NASA[[#This Row],[ID]]="","",IF(L188&gt;O188,0,1))</f>
        <v/>
      </c>
      <c r="AT188" t="str">
        <f>IF(NASA[[#This Row],[ID]]="","",IF(K188&gt;M188,1,0))</f>
        <v/>
      </c>
      <c r="AU188" t="str">
        <f>IF(NASA[[#This Row],[ID]]="","",IF(K188&gt;M188,0,1))</f>
        <v/>
      </c>
      <c r="AV188" t="str">
        <f>IF(NASA[[#This Row],[ID]]="","",IF(J188&gt;M188,1,0))</f>
        <v/>
      </c>
      <c r="AW188" t="str">
        <f>IF(NASA[[#This Row],[ID]]="","",IF(J188&gt;M188,0,1))</f>
        <v/>
      </c>
      <c r="AX188" t="str">
        <f>IF(NASA[[#This Row],[ID]]="","",IF(L188&gt;N188,1,0))</f>
        <v/>
      </c>
      <c r="AY188" t="str">
        <f>IF(NASA[[#This Row],[ID]]="","",IF(L188&gt;N188,0,1))</f>
        <v/>
      </c>
      <c r="AZ188" t="str">
        <f>IF(NASA[[#This Row],[ID]]="","",IF(O188&gt;K188,1,0))</f>
        <v/>
      </c>
      <c r="BA188" t="str">
        <f>IF(NASA[[#This Row],[ID]]="","",IF(O188&gt;K188,0,1))</f>
        <v/>
      </c>
      <c r="BB188" t="str">
        <f>IF(NASA[[#This Row],[ID]]="","",IF(O188&gt;J188,1,0))</f>
        <v/>
      </c>
      <c r="BC188" t="str">
        <f>IF(NASA[[#This Row],[ID]]="","",IF(O188&gt;J188,0,1))</f>
        <v/>
      </c>
      <c r="BD188" t="str">
        <f>IF(NASA[[#This Row],[ID]]="","",IF(K188&gt;M188,1,0))</f>
        <v/>
      </c>
      <c r="BE188" t="str">
        <f>IF(NASA[[#This Row],[ID]]="","",IF(K188&gt;M188,0,1))</f>
        <v/>
      </c>
      <c r="BF188" t="str">
        <f>IF(NASA[[#This Row],[ID]]="","",IF(L188&gt;N188,1,0))</f>
        <v/>
      </c>
      <c r="BG188" t="str">
        <f>IF(NASA[[#This Row],[ID]]="","",IF(L188&gt;N188,0,1))</f>
        <v/>
      </c>
    </row>
    <row r="189" spans="1:59" x14ac:dyDescent="0.25">
      <c r="A189" s="31"/>
      <c r="B189" s="32"/>
      <c r="C189" s="32"/>
      <c r="D189" s="32"/>
      <c r="E189" s="32"/>
      <c r="F189" s="32"/>
      <c r="G189" s="34" t="str">
        <f>IF(NASA[[#This Row],['[Performance']]]="","",20-NASA[[#This Row],['[Performance']]]+1)</f>
        <v/>
      </c>
      <c r="H189" s="32"/>
      <c r="I189" s="35"/>
      <c r="J189" s="5" t="str">
        <f>IF(NASA[[#This Row],['[Mental Demand']]]="","",(NASA[[#This Row],['[Mental Demand']]])*5)</f>
        <v/>
      </c>
      <c r="K189" s="1" t="str">
        <f>IF(NASA[[#This Row],['[Physical Demand']]]="","",(NASA[[#This Row],['[Physical Demand']]])*5)</f>
        <v/>
      </c>
      <c r="L189" s="1" t="str">
        <f>IF(NASA[[#This Row],['[Temporal Demand']]]="","",(NASA[[#This Row],['[Temporal Demand']]])*5)</f>
        <v/>
      </c>
      <c r="M189" s="1" t="str">
        <f>IF(NASA[[#This Row],[Performance*]]="","",(NASA[[#This Row],[Performance*]])*5)</f>
        <v/>
      </c>
      <c r="N189" s="1" t="str">
        <f>IF(NASA[[#This Row],['[Effort']]]="","",(NASA[[#This Row],['[Effort']]])*5)</f>
        <v/>
      </c>
      <c r="O189" s="1" t="str">
        <f>IF(NASA[[#This Row],['[Frustration']]]="","",(NASA[[#This Row],['[Frustration']]])*5)</f>
        <v/>
      </c>
      <c r="P189" s="5" t="str">
        <f>IF(NASA[[#This Row],[ID]]="","",SUM(AD189,AJ189,AQ189,AV189,BC189))</f>
        <v/>
      </c>
      <c r="Q189" s="1" t="str">
        <f>IF(NASA[[#This Row],[ID]]="","",SUM(AE189,AM189,AT189,BA189,BD189))</f>
        <v/>
      </c>
      <c r="R189" s="1" t="str">
        <f>IF(NASA[[#This Row],[ID]]="","",SUM(AF189,AK189,AR189,AX189,BF189))</f>
        <v/>
      </c>
      <c r="S189" s="1" t="str">
        <f>IF(NASA[[#This Row],[ID]]="","",SUM(AG189,AN189,AU189,AW189,BE189))</f>
        <v/>
      </c>
      <c r="T189" s="1" t="str">
        <f>IF(NASA[[#This Row],[ID]]="","",SUM(AH189,AL189,AP189,AY189,BG189))</f>
        <v/>
      </c>
      <c r="U189" s="1" t="str">
        <f>IF(NASA[[#This Row],[ID]]="","",SUM(AI189,AO189,AS189,AZ189,BB189))</f>
        <v/>
      </c>
      <c r="V189" s="5" t="str">
        <f>IF(NASA[[#This Row],[ID]]="","",SUM(P189:U189))</f>
        <v/>
      </c>
      <c r="AB189" t="str">
        <f>IF(A189="","",NASA[[#This Row],[ID]])</f>
        <v/>
      </c>
      <c r="AC189" t="str">
        <f>IF(B189="","",NASA[[#This Row],[Feature ID]])</f>
        <v/>
      </c>
      <c r="AD189" t="str">
        <f>IF(NASA[[#This Row],[ID]]="","",IF(J189&gt;K189,1,0))</f>
        <v/>
      </c>
      <c r="AE189" t="str">
        <f>IF(NASA[[#This Row],[ID]]="","",IF(J189&gt;K189,0,1))</f>
        <v/>
      </c>
      <c r="AF189" t="str">
        <f>IF(NASA[[#This Row],[ID]]="","",IF(L189&gt;M189,1,0))</f>
        <v/>
      </c>
      <c r="AG189" t="str">
        <f>IF(NASA[[#This Row],[ID]]="","",IF(L189&gt;M189,0,1))</f>
        <v/>
      </c>
      <c r="AH189" t="str">
        <f>IF(NASA[[#This Row],[ID]]="","",IF(N189&gt;O189,1,0))</f>
        <v/>
      </c>
      <c r="AI189" t="str">
        <f>IF(NASA[[#This Row],[ID]]="","",IF(N189&gt;O189,0,1))</f>
        <v/>
      </c>
      <c r="AJ189" t="str">
        <f>IF(NASA[[#This Row],[ID]]="","",IF(J189&gt;L189,1,0))</f>
        <v/>
      </c>
      <c r="AK189" t="str">
        <f>IF(NASA[[#This Row],[ID]]="","",IF(J189&gt;L189,0,1))</f>
        <v/>
      </c>
      <c r="AL189" t="str">
        <f>IF(NASA[[#This Row],[ID]]="","",IF(N189&gt;K189,1,0))</f>
        <v/>
      </c>
      <c r="AM189" t="str">
        <f>IF(NASA[[#This Row],[ID]]="","",IF(N189&gt;K189,0,1))</f>
        <v/>
      </c>
      <c r="AN189" t="str">
        <f>IF(NASA[[#This Row],[ID]]="","",IF(M189&gt;O189,1,0))</f>
        <v/>
      </c>
      <c r="AO189" t="str">
        <f>IF(NASA[[#This Row],[ID]]="","",IF(M189&gt;O189,0,1))</f>
        <v/>
      </c>
      <c r="AP189" t="str">
        <f>IF(NASA[[#This Row],[ID]]="","",IF(N189&gt;J189,1,0))</f>
        <v/>
      </c>
      <c r="AQ189" t="str">
        <f>IF(NASA[[#This Row],[ID]]="","",IF(N189&gt;J189,0,1))</f>
        <v/>
      </c>
      <c r="AR189" t="str">
        <f>IF(NASA[[#This Row],[ID]]="","",IF(L189&gt;O189,1,0))</f>
        <v/>
      </c>
      <c r="AS189" t="str">
        <f>IF(NASA[[#This Row],[ID]]="","",IF(L189&gt;O189,0,1))</f>
        <v/>
      </c>
      <c r="AT189" t="str">
        <f>IF(NASA[[#This Row],[ID]]="","",IF(K189&gt;M189,1,0))</f>
        <v/>
      </c>
      <c r="AU189" t="str">
        <f>IF(NASA[[#This Row],[ID]]="","",IF(K189&gt;M189,0,1))</f>
        <v/>
      </c>
      <c r="AV189" t="str">
        <f>IF(NASA[[#This Row],[ID]]="","",IF(J189&gt;M189,1,0))</f>
        <v/>
      </c>
      <c r="AW189" t="str">
        <f>IF(NASA[[#This Row],[ID]]="","",IF(J189&gt;M189,0,1))</f>
        <v/>
      </c>
      <c r="AX189" t="str">
        <f>IF(NASA[[#This Row],[ID]]="","",IF(L189&gt;N189,1,0))</f>
        <v/>
      </c>
      <c r="AY189" t="str">
        <f>IF(NASA[[#This Row],[ID]]="","",IF(L189&gt;N189,0,1))</f>
        <v/>
      </c>
      <c r="AZ189" t="str">
        <f>IF(NASA[[#This Row],[ID]]="","",IF(O189&gt;K189,1,0))</f>
        <v/>
      </c>
      <c r="BA189" t="str">
        <f>IF(NASA[[#This Row],[ID]]="","",IF(O189&gt;K189,0,1))</f>
        <v/>
      </c>
      <c r="BB189" t="str">
        <f>IF(NASA[[#This Row],[ID]]="","",IF(O189&gt;J189,1,0))</f>
        <v/>
      </c>
      <c r="BC189" t="str">
        <f>IF(NASA[[#This Row],[ID]]="","",IF(O189&gt;J189,0,1))</f>
        <v/>
      </c>
      <c r="BD189" t="str">
        <f>IF(NASA[[#This Row],[ID]]="","",IF(K189&gt;M189,1,0))</f>
        <v/>
      </c>
      <c r="BE189" t="str">
        <f>IF(NASA[[#This Row],[ID]]="","",IF(K189&gt;M189,0,1))</f>
        <v/>
      </c>
      <c r="BF189" t="str">
        <f>IF(NASA[[#This Row],[ID]]="","",IF(L189&gt;N189,1,0))</f>
        <v/>
      </c>
      <c r="BG189" t="str">
        <f>IF(NASA[[#This Row],[ID]]="","",IF(L189&gt;N189,0,1))</f>
        <v/>
      </c>
    </row>
    <row r="190" spans="1:59" x14ac:dyDescent="0.25">
      <c r="A190" s="31"/>
      <c r="B190" s="32"/>
      <c r="C190" s="32"/>
      <c r="D190" s="32"/>
      <c r="E190" s="32"/>
      <c r="F190" s="32"/>
      <c r="G190" s="34" t="str">
        <f>IF(NASA[[#This Row],['[Performance']]]="","",20-NASA[[#This Row],['[Performance']]]+1)</f>
        <v/>
      </c>
      <c r="H190" s="32"/>
      <c r="I190" s="35"/>
      <c r="J190" s="5" t="str">
        <f>IF(NASA[[#This Row],['[Mental Demand']]]="","",(NASA[[#This Row],['[Mental Demand']]])*5)</f>
        <v/>
      </c>
      <c r="K190" s="1" t="str">
        <f>IF(NASA[[#This Row],['[Physical Demand']]]="","",(NASA[[#This Row],['[Physical Demand']]])*5)</f>
        <v/>
      </c>
      <c r="L190" s="1" t="str">
        <f>IF(NASA[[#This Row],['[Temporal Demand']]]="","",(NASA[[#This Row],['[Temporal Demand']]])*5)</f>
        <v/>
      </c>
      <c r="M190" s="1" t="str">
        <f>IF(NASA[[#This Row],[Performance*]]="","",(NASA[[#This Row],[Performance*]])*5)</f>
        <v/>
      </c>
      <c r="N190" s="1" t="str">
        <f>IF(NASA[[#This Row],['[Effort']]]="","",(NASA[[#This Row],['[Effort']]])*5)</f>
        <v/>
      </c>
      <c r="O190" s="1" t="str">
        <f>IF(NASA[[#This Row],['[Frustration']]]="","",(NASA[[#This Row],['[Frustration']]])*5)</f>
        <v/>
      </c>
      <c r="P190" s="5" t="str">
        <f>IF(NASA[[#This Row],[ID]]="","",SUM(AD190,AJ190,AQ190,AV190,BC190))</f>
        <v/>
      </c>
      <c r="Q190" s="1" t="str">
        <f>IF(NASA[[#This Row],[ID]]="","",SUM(AE190,AM190,AT190,BA190,BD190))</f>
        <v/>
      </c>
      <c r="R190" s="1" t="str">
        <f>IF(NASA[[#This Row],[ID]]="","",SUM(AF190,AK190,AR190,AX190,BF190))</f>
        <v/>
      </c>
      <c r="S190" s="1" t="str">
        <f>IF(NASA[[#This Row],[ID]]="","",SUM(AG190,AN190,AU190,AW190,BE190))</f>
        <v/>
      </c>
      <c r="T190" s="1" t="str">
        <f>IF(NASA[[#This Row],[ID]]="","",SUM(AH190,AL190,AP190,AY190,BG190))</f>
        <v/>
      </c>
      <c r="U190" s="1" t="str">
        <f>IF(NASA[[#This Row],[ID]]="","",SUM(AI190,AO190,AS190,AZ190,BB190))</f>
        <v/>
      </c>
      <c r="V190" s="5" t="str">
        <f>IF(NASA[[#This Row],[ID]]="","",SUM(P190:U190))</f>
        <v/>
      </c>
      <c r="AB190" t="str">
        <f>IF(A190="","",NASA[[#This Row],[ID]])</f>
        <v/>
      </c>
      <c r="AC190" t="str">
        <f>IF(B190="","",NASA[[#This Row],[Feature ID]])</f>
        <v/>
      </c>
      <c r="AD190" t="str">
        <f>IF(NASA[[#This Row],[ID]]="","",IF(J190&gt;K190,1,0))</f>
        <v/>
      </c>
      <c r="AE190" t="str">
        <f>IF(NASA[[#This Row],[ID]]="","",IF(J190&gt;K190,0,1))</f>
        <v/>
      </c>
      <c r="AF190" t="str">
        <f>IF(NASA[[#This Row],[ID]]="","",IF(L190&gt;M190,1,0))</f>
        <v/>
      </c>
      <c r="AG190" t="str">
        <f>IF(NASA[[#This Row],[ID]]="","",IF(L190&gt;M190,0,1))</f>
        <v/>
      </c>
      <c r="AH190" t="str">
        <f>IF(NASA[[#This Row],[ID]]="","",IF(N190&gt;O190,1,0))</f>
        <v/>
      </c>
      <c r="AI190" t="str">
        <f>IF(NASA[[#This Row],[ID]]="","",IF(N190&gt;O190,0,1))</f>
        <v/>
      </c>
      <c r="AJ190" t="str">
        <f>IF(NASA[[#This Row],[ID]]="","",IF(J190&gt;L190,1,0))</f>
        <v/>
      </c>
      <c r="AK190" t="str">
        <f>IF(NASA[[#This Row],[ID]]="","",IF(J190&gt;L190,0,1))</f>
        <v/>
      </c>
      <c r="AL190" t="str">
        <f>IF(NASA[[#This Row],[ID]]="","",IF(N190&gt;K190,1,0))</f>
        <v/>
      </c>
      <c r="AM190" t="str">
        <f>IF(NASA[[#This Row],[ID]]="","",IF(N190&gt;K190,0,1))</f>
        <v/>
      </c>
      <c r="AN190" t="str">
        <f>IF(NASA[[#This Row],[ID]]="","",IF(M190&gt;O190,1,0))</f>
        <v/>
      </c>
      <c r="AO190" t="str">
        <f>IF(NASA[[#This Row],[ID]]="","",IF(M190&gt;O190,0,1))</f>
        <v/>
      </c>
      <c r="AP190" t="str">
        <f>IF(NASA[[#This Row],[ID]]="","",IF(N190&gt;J190,1,0))</f>
        <v/>
      </c>
      <c r="AQ190" t="str">
        <f>IF(NASA[[#This Row],[ID]]="","",IF(N190&gt;J190,0,1))</f>
        <v/>
      </c>
      <c r="AR190" t="str">
        <f>IF(NASA[[#This Row],[ID]]="","",IF(L190&gt;O190,1,0))</f>
        <v/>
      </c>
      <c r="AS190" t="str">
        <f>IF(NASA[[#This Row],[ID]]="","",IF(L190&gt;O190,0,1))</f>
        <v/>
      </c>
      <c r="AT190" t="str">
        <f>IF(NASA[[#This Row],[ID]]="","",IF(K190&gt;M190,1,0))</f>
        <v/>
      </c>
      <c r="AU190" t="str">
        <f>IF(NASA[[#This Row],[ID]]="","",IF(K190&gt;M190,0,1))</f>
        <v/>
      </c>
      <c r="AV190" t="str">
        <f>IF(NASA[[#This Row],[ID]]="","",IF(J190&gt;M190,1,0))</f>
        <v/>
      </c>
      <c r="AW190" t="str">
        <f>IF(NASA[[#This Row],[ID]]="","",IF(J190&gt;M190,0,1))</f>
        <v/>
      </c>
      <c r="AX190" t="str">
        <f>IF(NASA[[#This Row],[ID]]="","",IF(L190&gt;N190,1,0))</f>
        <v/>
      </c>
      <c r="AY190" t="str">
        <f>IF(NASA[[#This Row],[ID]]="","",IF(L190&gt;N190,0,1))</f>
        <v/>
      </c>
      <c r="AZ190" t="str">
        <f>IF(NASA[[#This Row],[ID]]="","",IF(O190&gt;K190,1,0))</f>
        <v/>
      </c>
      <c r="BA190" t="str">
        <f>IF(NASA[[#This Row],[ID]]="","",IF(O190&gt;K190,0,1))</f>
        <v/>
      </c>
      <c r="BB190" t="str">
        <f>IF(NASA[[#This Row],[ID]]="","",IF(O190&gt;J190,1,0))</f>
        <v/>
      </c>
      <c r="BC190" t="str">
        <f>IF(NASA[[#This Row],[ID]]="","",IF(O190&gt;J190,0,1))</f>
        <v/>
      </c>
      <c r="BD190" t="str">
        <f>IF(NASA[[#This Row],[ID]]="","",IF(K190&gt;M190,1,0))</f>
        <v/>
      </c>
      <c r="BE190" t="str">
        <f>IF(NASA[[#This Row],[ID]]="","",IF(K190&gt;M190,0,1))</f>
        <v/>
      </c>
      <c r="BF190" t="str">
        <f>IF(NASA[[#This Row],[ID]]="","",IF(L190&gt;N190,1,0))</f>
        <v/>
      </c>
      <c r="BG190" t="str">
        <f>IF(NASA[[#This Row],[ID]]="","",IF(L190&gt;N190,0,1))</f>
        <v/>
      </c>
    </row>
    <row r="191" spans="1:59" x14ac:dyDescent="0.25">
      <c r="A191" s="31"/>
      <c r="B191" s="32"/>
      <c r="C191" s="32"/>
      <c r="D191" s="32"/>
      <c r="E191" s="32"/>
      <c r="F191" s="32"/>
      <c r="G191" s="34" t="str">
        <f>IF(NASA[[#This Row],['[Performance']]]="","",20-NASA[[#This Row],['[Performance']]]+1)</f>
        <v/>
      </c>
      <c r="H191" s="32"/>
      <c r="I191" s="35"/>
      <c r="J191" s="5" t="str">
        <f>IF(NASA[[#This Row],['[Mental Demand']]]="","",(NASA[[#This Row],['[Mental Demand']]])*5)</f>
        <v/>
      </c>
      <c r="K191" s="1" t="str">
        <f>IF(NASA[[#This Row],['[Physical Demand']]]="","",(NASA[[#This Row],['[Physical Demand']]])*5)</f>
        <v/>
      </c>
      <c r="L191" s="1" t="str">
        <f>IF(NASA[[#This Row],['[Temporal Demand']]]="","",(NASA[[#This Row],['[Temporal Demand']]])*5)</f>
        <v/>
      </c>
      <c r="M191" s="1" t="str">
        <f>IF(NASA[[#This Row],[Performance*]]="","",(NASA[[#This Row],[Performance*]])*5)</f>
        <v/>
      </c>
      <c r="N191" s="1" t="str">
        <f>IF(NASA[[#This Row],['[Effort']]]="","",(NASA[[#This Row],['[Effort']]])*5)</f>
        <v/>
      </c>
      <c r="O191" s="1" t="str">
        <f>IF(NASA[[#This Row],['[Frustration']]]="","",(NASA[[#This Row],['[Frustration']]])*5)</f>
        <v/>
      </c>
      <c r="P191" s="5" t="str">
        <f>IF(NASA[[#This Row],[ID]]="","",SUM(AD191,AJ191,AQ191,AV191,BC191))</f>
        <v/>
      </c>
      <c r="Q191" s="1" t="str">
        <f>IF(NASA[[#This Row],[ID]]="","",SUM(AE191,AM191,AT191,BA191,BD191))</f>
        <v/>
      </c>
      <c r="R191" s="1" t="str">
        <f>IF(NASA[[#This Row],[ID]]="","",SUM(AF191,AK191,AR191,AX191,BF191))</f>
        <v/>
      </c>
      <c r="S191" s="1" t="str">
        <f>IF(NASA[[#This Row],[ID]]="","",SUM(AG191,AN191,AU191,AW191,BE191))</f>
        <v/>
      </c>
      <c r="T191" s="1" t="str">
        <f>IF(NASA[[#This Row],[ID]]="","",SUM(AH191,AL191,AP191,AY191,BG191))</f>
        <v/>
      </c>
      <c r="U191" s="1" t="str">
        <f>IF(NASA[[#This Row],[ID]]="","",SUM(AI191,AO191,AS191,AZ191,BB191))</f>
        <v/>
      </c>
      <c r="V191" s="5" t="str">
        <f>IF(NASA[[#This Row],[ID]]="","",SUM(P191:U191))</f>
        <v/>
      </c>
      <c r="AB191" t="str">
        <f>IF(A191="","",NASA[[#This Row],[ID]])</f>
        <v/>
      </c>
      <c r="AC191" t="str">
        <f>IF(B191="","",NASA[[#This Row],[Feature ID]])</f>
        <v/>
      </c>
      <c r="AD191" t="str">
        <f>IF(NASA[[#This Row],[ID]]="","",IF(J191&gt;K191,1,0))</f>
        <v/>
      </c>
      <c r="AE191" t="str">
        <f>IF(NASA[[#This Row],[ID]]="","",IF(J191&gt;K191,0,1))</f>
        <v/>
      </c>
      <c r="AF191" t="str">
        <f>IF(NASA[[#This Row],[ID]]="","",IF(L191&gt;M191,1,0))</f>
        <v/>
      </c>
      <c r="AG191" t="str">
        <f>IF(NASA[[#This Row],[ID]]="","",IF(L191&gt;M191,0,1))</f>
        <v/>
      </c>
      <c r="AH191" t="str">
        <f>IF(NASA[[#This Row],[ID]]="","",IF(N191&gt;O191,1,0))</f>
        <v/>
      </c>
      <c r="AI191" t="str">
        <f>IF(NASA[[#This Row],[ID]]="","",IF(N191&gt;O191,0,1))</f>
        <v/>
      </c>
      <c r="AJ191" t="str">
        <f>IF(NASA[[#This Row],[ID]]="","",IF(J191&gt;L191,1,0))</f>
        <v/>
      </c>
      <c r="AK191" t="str">
        <f>IF(NASA[[#This Row],[ID]]="","",IF(J191&gt;L191,0,1))</f>
        <v/>
      </c>
      <c r="AL191" t="str">
        <f>IF(NASA[[#This Row],[ID]]="","",IF(N191&gt;K191,1,0))</f>
        <v/>
      </c>
      <c r="AM191" t="str">
        <f>IF(NASA[[#This Row],[ID]]="","",IF(N191&gt;K191,0,1))</f>
        <v/>
      </c>
      <c r="AN191" t="str">
        <f>IF(NASA[[#This Row],[ID]]="","",IF(M191&gt;O191,1,0))</f>
        <v/>
      </c>
      <c r="AO191" t="str">
        <f>IF(NASA[[#This Row],[ID]]="","",IF(M191&gt;O191,0,1))</f>
        <v/>
      </c>
      <c r="AP191" t="str">
        <f>IF(NASA[[#This Row],[ID]]="","",IF(N191&gt;J191,1,0))</f>
        <v/>
      </c>
      <c r="AQ191" t="str">
        <f>IF(NASA[[#This Row],[ID]]="","",IF(N191&gt;J191,0,1))</f>
        <v/>
      </c>
      <c r="AR191" t="str">
        <f>IF(NASA[[#This Row],[ID]]="","",IF(L191&gt;O191,1,0))</f>
        <v/>
      </c>
      <c r="AS191" t="str">
        <f>IF(NASA[[#This Row],[ID]]="","",IF(L191&gt;O191,0,1))</f>
        <v/>
      </c>
      <c r="AT191" t="str">
        <f>IF(NASA[[#This Row],[ID]]="","",IF(K191&gt;M191,1,0))</f>
        <v/>
      </c>
      <c r="AU191" t="str">
        <f>IF(NASA[[#This Row],[ID]]="","",IF(K191&gt;M191,0,1))</f>
        <v/>
      </c>
      <c r="AV191" t="str">
        <f>IF(NASA[[#This Row],[ID]]="","",IF(J191&gt;M191,1,0))</f>
        <v/>
      </c>
      <c r="AW191" t="str">
        <f>IF(NASA[[#This Row],[ID]]="","",IF(J191&gt;M191,0,1))</f>
        <v/>
      </c>
      <c r="AX191" t="str">
        <f>IF(NASA[[#This Row],[ID]]="","",IF(L191&gt;N191,1,0))</f>
        <v/>
      </c>
      <c r="AY191" t="str">
        <f>IF(NASA[[#This Row],[ID]]="","",IF(L191&gt;N191,0,1))</f>
        <v/>
      </c>
      <c r="AZ191" t="str">
        <f>IF(NASA[[#This Row],[ID]]="","",IF(O191&gt;K191,1,0))</f>
        <v/>
      </c>
      <c r="BA191" t="str">
        <f>IF(NASA[[#This Row],[ID]]="","",IF(O191&gt;K191,0,1))</f>
        <v/>
      </c>
      <c r="BB191" t="str">
        <f>IF(NASA[[#This Row],[ID]]="","",IF(O191&gt;J191,1,0))</f>
        <v/>
      </c>
      <c r="BC191" t="str">
        <f>IF(NASA[[#This Row],[ID]]="","",IF(O191&gt;J191,0,1))</f>
        <v/>
      </c>
      <c r="BD191" t="str">
        <f>IF(NASA[[#This Row],[ID]]="","",IF(K191&gt;M191,1,0))</f>
        <v/>
      </c>
      <c r="BE191" t="str">
        <f>IF(NASA[[#This Row],[ID]]="","",IF(K191&gt;M191,0,1))</f>
        <v/>
      </c>
      <c r="BF191" t="str">
        <f>IF(NASA[[#This Row],[ID]]="","",IF(L191&gt;N191,1,0))</f>
        <v/>
      </c>
      <c r="BG191" t="str">
        <f>IF(NASA[[#This Row],[ID]]="","",IF(L191&gt;N191,0,1))</f>
        <v/>
      </c>
    </row>
    <row r="192" spans="1:59" x14ac:dyDescent="0.25">
      <c r="A192" s="31"/>
      <c r="B192" s="32"/>
      <c r="C192" s="32"/>
      <c r="D192" s="32"/>
      <c r="E192" s="32"/>
      <c r="F192" s="32"/>
      <c r="G192" s="34" t="str">
        <f>IF(NASA[[#This Row],['[Performance']]]="","",20-NASA[[#This Row],['[Performance']]]+1)</f>
        <v/>
      </c>
      <c r="H192" s="32"/>
      <c r="I192" s="35"/>
      <c r="J192" s="5" t="str">
        <f>IF(NASA[[#This Row],['[Mental Demand']]]="","",(NASA[[#This Row],['[Mental Demand']]])*5)</f>
        <v/>
      </c>
      <c r="K192" s="1" t="str">
        <f>IF(NASA[[#This Row],['[Physical Demand']]]="","",(NASA[[#This Row],['[Physical Demand']]])*5)</f>
        <v/>
      </c>
      <c r="L192" s="1" t="str">
        <f>IF(NASA[[#This Row],['[Temporal Demand']]]="","",(NASA[[#This Row],['[Temporal Demand']]])*5)</f>
        <v/>
      </c>
      <c r="M192" s="1" t="str">
        <f>IF(NASA[[#This Row],[Performance*]]="","",(NASA[[#This Row],[Performance*]])*5)</f>
        <v/>
      </c>
      <c r="N192" s="1" t="str">
        <f>IF(NASA[[#This Row],['[Effort']]]="","",(NASA[[#This Row],['[Effort']]])*5)</f>
        <v/>
      </c>
      <c r="O192" s="1" t="str">
        <f>IF(NASA[[#This Row],['[Frustration']]]="","",(NASA[[#This Row],['[Frustration']]])*5)</f>
        <v/>
      </c>
      <c r="P192" s="5" t="str">
        <f>IF(NASA[[#This Row],[ID]]="","",SUM(AD192,AJ192,AQ192,AV192,BC192))</f>
        <v/>
      </c>
      <c r="Q192" s="1" t="str">
        <f>IF(NASA[[#This Row],[ID]]="","",SUM(AE192,AM192,AT192,BA192,BD192))</f>
        <v/>
      </c>
      <c r="R192" s="1" t="str">
        <f>IF(NASA[[#This Row],[ID]]="","",SUM(AF192,AK192,AR192,AX192,BF192))</f>
        <v/>
      </c>
      <c r="S192" s="1" t="str">
        <f>IF(NASA[[#This Row],[ID]]="","",SUM(AG192,AN192,AU192,AW192,BE192))</f>
        <v/>
      </c>
      <c r="T192" s="1" t="str">
        <f>IF(NASA[[#This Row],[ID]]="","",SUM(AH192,AL192,AP192,AY192,BG192))</f>
        <v/>
      </c>
      <c r="U192" s="1" t="str">
        <f>IF(NASA[[#This Row],[ID]]="","",SUM(AI192,AO192,AS192,AZ192,BB192))</f>
        <v/>
      </c>
      <c r="V192" s="5" t="str">
        <f>IF(NASA[[#This Row],[ID]]="","",SUM(P192:U192))</f>
        <v/>
      </c>
      <c r="AB192" t="str">
        <f>IF(A192="","",NASA[[#This Row],[ID]])</f>
        <v/>
      </c>
      <c r="AC192" t="str">
        <f>IF(B192="","",NASA[[#This Row],[Feature ID]])</f>
        <v/>
      </c>
      <c r="AD192" t="str">
        <f>IF(NASA[[#This Row],[ID]]="","",IF(J192&gt;K192,1,0))</f>
        <v/>
      </c>
      <c r="AE192" t="str">
        <f>IF(NASA[[#This Row],[ID]]="","",IF(J192&gt;K192,0,1))</f>
        <v/>
      </c>
      <c r="AF192" t="str">
        <f>IF(NASA[[#This Row],[ID]]="","",IF(L192&gt;M192,1,0))</f>
        <v/>
      </c>
      <c r="AG192" t="str">
        <f>IF(NASA[[#This Row],[ID]]="","",IF(L192&gt;M192,0,1))</f>
        <v/>
      </c>
      <c r="AH192" t="str">
        <f>IF(NASA[[#This Row],[ID]]="","",IF(N192&gt;O192,1,0))</f>
        <v/>
      </c>
      <c r="AI192" t="str">
        <f>IF(NASA[[#This Row],[ID]]="","",IF(N192&gt;O192,0,1))</f>
        <v/>
      </c>
      <c r="AJ192" t="str">
        <f>IF(NASA[[#This Row],[ID]]="","",IF(J192&gt;L192,1,0))</f>
        <v/>
      </c>
      <c r="AK192" t="str">
        <f>IF(NASA[[#This Row],[ID]]="","",IF(J192&gt;L192,0,1))</f>
        <v/>
      </c>
      <c r="AL192" t="str">
        <f>IF(NASA[[#This Row],[ID]]="","",IF(N192&gt;K192,1,0))</f>
        <v/>
      </c>
      <c r="AM192" t="str">
        <f>IF(NASA[[#This Row],[ID]]="","",IF(N192&gt;K192,0,1))</f>
        <v/>
      </c>
      <c r="AN192" t="str">
        <f>IF(NASA[[#This Row],[ID]]="","",IF(M192&gt;O192,1,0))</f>
        <v/>
      </c>
      <c r="AO192" t="str">
        <f>IF(NASA[[#This Row],[ID]]="","",IF(M192&gt;O192,0,1))</f>
        <v/>
      </c>
      <c r="AP192" t="str">
        <f>IF(NASA[[#This Row],[ID]]="","",IF(N192&gt;J192,1,0))</f>
        <v/>
      </c>
      <c r="AQ192" t="str">
        <f>IF(NASA[[#This Row],[ID]]="","",IF(N192&gt;J192,0,1))</f>
        <v/>
      </c>
      <c r="AR192" t="str">
        <f>IF(NASA[[#This Row],[ID]]="","",IF(L192&gt;O192,1,0))</f>
        <v/>
      </c>
      <c r="AS192" t="str">
        <f>IF(NASA[[#This Row],[ID]]="","",IF(L192&gt;O192,0,1))</f>
        <v/>
      </c>
      <c r="AT192" t="str">
        <f>IF(NASA[[#This Row],[ID]]="","",IF(K192&gt;M192,1,0))</f>
        <v/>
      </c>
      <c r="AU192" t="str">
        <f>IF(NASA[[#This Row],[ID]]="","",IF(K192&gt;M192,0,1))</f>
        <v/>
      </c>
      <c r="AV192" t="str">
        <f>IF(NASA[[#This Row],[ID]]="","",IF(J192&gt;M192,1,0))</f>
        <v/>
      </c>
      <c r="AW192" t="str">
        <f>IF(NASA[[#This Row],[ID]]="","",IF(J192&gt;M192,0,1))</f>
        <v/>
      </c>
      <c r="AX192" t="str">
        <f>IF(NASA[[#This Row],[ID]]="","",IF(L192&gt;N192,1,0))</f>
        <v/>
      </c>
      <c r="AY192" t="str">
        <f>IF(NASA[[#This Row],[ID]]="","",IF(L192&gt;N192,0,1))</f>
        <v/>
      </c>
      <c r="AZ192" t="str">
        <f>IF(NASA[[#This Row],[ID]]="","",IF(O192&gt;K192,1,0))</f>
        <v/>
      </c>
      <c r="BA192" t="str">
        <f>IF(NASA[[#This Row],[ID]]="","",IF(O192&gt;K192,0,1))</f>
        <v/>
      </c>
      <c r="BB192" t="str">
        <f>IF(NASA[[#This Row],[ID]]="","",IF(O192&gt;J192,1,0))</f>
        <v/>
      </c>
      <c r="BC192" t="str">
        <f>IF(NASA[[#This Row],[ID]]="","",IF(O192&gt;J192,0,1))</f>
        <v/>
      </c>
      <c r="BD192" t="str">
        <f>IF(NASA[[#This Row],[ID]]="","",IF(K192&gt;M192,1,0))</f>
        <v/>
      </c>
      <c r="BE192" t="str">
        <f>IF(NASA[[#This Row],[ID]]="","",IF(K192&gt;M192,0,1))</f>
        <v/>
      </c>
      <c r="BF192" t="str">
        <f>IF(NASA[[#This Row],[ID]]="","",IF(L192&gt;N192,1,0))</f>
        <v/>
      </c>
      <c r="BG192" t="str">
        <f>IF(NASA[[#This Row],[ID]]="","",IF(L192&gt;N192,0,1))</f>
        <v/>
      </c>
    </row>
    <row r="193" spans="1:59" x14ac:dyDescent="0.25">
      <c r="A193" s="31"/>
      <c r="B193" s="32"/>
      <c r="C193" s="32"/>
      <c r="D193" s="32"/>
      <c r="E193" s="32"/>
      <c r="F193" s="32"/>
      <c r="G193" s="34" t="str">
        <f>IF(NASA[[#This Row],['[Performance']]]="","",20-NASA[[#This Row],['[Performance']]]+1)</f>
        <v/>
      </c>
      <c r="H193" s="32"/>
      <c r="I193" s="35"/>
      <c r="J193" s="5" t="str">
        <f>IF(NASA[[#This Row],['[Mental Demand']]]="","",(NASA[[#This Row],['[Mental Demand']]])*5)</f>
        <v/>
      </c>
      <c r="K193" s="1" t="str">
        <f>IF(NASA[[#This Row],['[Physical Demand']]]="","",(NASA[[#This Row],['[Physical Demand']]])*5)</f>
        <v/>
      </c>
      <c r="L193" s="1" t="str">
        <f>IF(NASA[[#This Row],['[Temporal Demand']]]="","",(NASA[[#This Row],['[Temporal Demand']]])*5)</f>
        <v/>
      </c>
      <c r="M193" s="1" t="str">
        <f>IF(NASA[[#This Row],[Performance*]]="","",(NASA[[#This Row],[Performance*]])*5)</f>
        <v/>
      </c>
      <c r="N193" s="1" t="str">
        <f>IF(NASA[[#This Row],['[Effort']]]="","",(NASA[[#This Row],['[Effort']]])*5)</f>
        <v/>
      </c>
      <c r="O193" s="1" t="str">
        <f>IF(NASA[[#This Row],['[Frustration']]]="","",(NASA[[#This Row],['[Frustration']]])*5)</f>
        <v/>
      </c>
      <c r="P193" s="5" t="str">
        <f>IF(NASA[[#This Row],[ID]]="","",SUM(AD193,AJ193,AQ193,AV193,BC193))</f>
        <v/>
      </c>
      <c r="Q193" s="1" t="str">
        <f>IF(NASA[[#This Row],[ID]]="","",SUM(AE193,AM193,AT193,BA193,BD193))</f>
        <v/>
      </c>
      <c r="R193" s="1" t="str">
        <f>IF(NASA[[#This Row],[ID]]="","",SUM(AF193,AK193,AR193,AX193,BF193))</f>
        <v/>
      </c>
      <c r="S193" s="1" t="str">
        <f>IF(NASA[[#This Row],[ID]]="","",SUM(AG193,AN193,AU193,AW193,BE193))</f>
        <v/>
      </c>
      <c r="T193" s="1" t="str">
        <f>IF(NASA[[#This Row],[ID]]="","",SUM(AH193,AL193,AP193,AY193,BG193))</f>
        <v/>
      </c>
      <c r="U193" s="1" t="str">
        <f>IF(NASA[[#This Row],[ID]]="","",SUM(AI193,AO193,AS193,AZ193,BB193))</f>
        <v/>
      </c>
      <c r="V193" s="5" t="str">
        <f>IF(NASA[[#This Row],[ID]]="","",SUM(P193:U193))</f>
        <v/>
      </c>
      <c r="AB193" t="str">
        <f>IF(A193="","",NASA[[#This Row],[ID]])</f>
        <v/>
      </c>
      <c r="AC193" t="str">
        <f>IF(B193="","",NASA[[#This Row],[Feature ID]])</f>
        <v/>
      </c>
      <c r="AD193" t="str">
        <f>IF(NASA[[#This Row],[ID]]="","",IF(J193&gt;K193,1,0))</f>
        <v/>
      </c>
      <c r="AE193" t="str">
        <f>IF(NASA[[#This Row],[ID]]="","",IF(J193&gt;K193,0,1))</f>
        <v/>
      </c>
      <c r="AF193" t="str">
        <f>IF(NASA[[#This Row],[ID]]="","",IF(L193&gt;M193,1,0))</f>
        <v/>
      </c>
      <c r="AG193" t="str">
        <f>IF(NASA[[#This Row],[ID]]="","",IF(L193&gt;M193,0,1))</f>
        <v/>
      </c>
      <c r="AH193" t="str">
        <f>IF(NASA[[#This Row],[ID]]="","",IF(N193&gt;O193,1,0))</f>
        <v/>
      </c>
      <c r="AI193" t="str">
        <f>IF(NASA[[#This Row],[ID]]="","",IF(N193&gt;O193,0,1))</f>
        <v/>
      </c>
      <c r="AJ193" t="str">
        <f>IF(NASA[[#This Row],[ID]]="","",IF(J193&gt;L193,1,0))</f>
        <v/>
      </c>
      <c r="AK193" t="str">
        <f>IF(NASA[[#This Row],[ID]]="","",IF(J193&gt;L193,0,1))</f>
        <v/>
      </c>
      <c r="AL193" t="str">
        <f>IF(NASA[[#This Row],[ID]]="","",IF(N193&gt;K193,1,0))</f>
        <v/>
      </c>
      <c r="AM193" t="str">
        <f>IF(NASA[[#This Row],[ID]]="","",IF(N193&gt;K193,0,1))</f>
        <v/>
      </c>
      <c r="AN193" t="str">
        <f>IF(NASA[[#This Row],[ID]]="","",IF(M193&gt;O193,1,0))</f>
        <v/>
      </c>
      <c r="AO193" t="str">
        <f>IF(NASA[[#This Row],[ID]]="","",IF(M193&gt;O193,0,1))</f>
        <v/>
      </c>
      <c r="AP193" t="str">
        <f>IF(NASA[[#This Row],[ID]]="","",IF(N193&gt;J193,1,0))</f>
        <v/>
      </c>
      <c r="AQ193" t="str">
        <f>IF(NASA[[#This Row],[ID]]="","",IF(N193&gt;J193,0,1))</f>
        <v/>
      </c>
      <c r="AR193" t="str">
        <f>IF(NASA[[#This Row],[ID]]="","",IF(L193&gt;O193,1,0))</f>
        <v/>
      </c>
      <c r="AS193" t="str">
        <f>IF(NASA[[#This Row],[ID]]="","",IF(L193&gt;O193,0,1))</f>
        <v/>
      </c>
      <c r="AT193" t="str">
        <f>IF(NASA[[#This Row],[ID]]="","",IF(K193&gt;M193,1,0))</f>
        <v/>
      </c>
      <c r="AU193" t="str">
        <f>IF(NASA[[#This Row],[ID]]="","",IF(K193&gt;M193,0,1))</f>
        <v/>
      </c>
      <c r="AV193" t="str">
        <f>IF(NASA[[#This Row],[ID]]="","",IF(J193&gt;M193,1,0))</f>
        <v/>
      </c>
      <c r="AW193" t="str">
        <f>IF(NASA[[#This Row],[ID]]="","",IF(J193&gt;M193,0,1))</f>
        <v/>
      </c>
      <c r="AX193" t="str">
        <f>IF(NASA[[#This Row],[ID]]="","",IF(L193&gt;N193,1,0))</f>
        <v/>
      </c>
      <c r="AY193" t="str">
        <f>IF(NASA[[#This Row],[ID]]="","",IF(L193&gt;N193,0,1))</f>
        <v/>
      </c>
      <c r="AZ193" t="str">
        <f>IF(NASA[[#This Row],[ID]]="","",IF(O193&gt;K193,1,0))</f>
        <v/>
      </c>
      <c r="BA193" t="str">
        <f>IF(NASA[[#This Row],[ID]]="","",IF(O193&gt;K193,0,1))</f>
        <v/>
      </c>
      <c r="BB193" t="str">
        <f>IF(NASA[[#This Row],[ID]]="","",IF(O193&gt;J193,1,0))</f>
        <v/>
      </c>
      <c r="BC193" t="str">
        <f>IF(NASA[[#This Row],[ID]]="","",IF(O193&gt;J193,0,1))</f>
        <v/>
      </c>
      <c r="BD193" t="str">
        <f>IF(NASA[[#This Row],[ID]]="","",IF(K193&gt;M193,1,0))</f>
        <v/>
      </c>
      <c r="BE193" t="str">
        <f>IF(NASA[[#This Row],[ID]]="","",IF(K193&gt;M193,0,1))</f>
        <v/>
      </c>
      <c r="BF193" t="str">
        <f>IF(NASA[[#This Row],[ID]]="","",IF(L193&gt;N193,1,0))</f>
        <v/>
      </c>
      <c r="BG193" t="str">
        <f>IF(NASA[[#This Row],[ID]]="","",IF(L193&gt;N193,0,1))</f>
        <v/>
      </c>
    </row>
    <row r="194" spans="1:59" x14ac:dyDescent="0.25">
      <c r="A194" s="31"/>
      <c r="B194" s="32"/>
      <c r="C194" s="32"/>
      <c r="D194" s="32"/>
      <c r="E194" s="32"/>
      <c r="F194" s="32"/>
      <c r="G194" s="34" t="str">
        <f>IF(NASA[[#This Row],['[Performance']]]="","",20-NASA[[#This Row],['[Performance']]]+1)</f>
        <v/>
      </c>
      <c r="H194" s="32"/>
      <c r="I194" s="35"/>
      <c r="J194" s="5" t="str">
        <f>IF(NASA[[#This Row],['[Mental Demand']]]="","",(NASA[[#This Row],['[Mental Demand']]])*5)</f>
        <v/>
      </c>
      <c r="K194" s="1" t="str">
        <f>IF(NASA[[#This Row],['[Physical Demand']]]="","",(NASA[[#This Row],['[Physical Demand']]])*5)</f>
        <v/>
      </c>
      <c r="L194" s="1" t="str">
        <f>IF(NASA[[#This Row],['[Temporal Demand']]]="","",(NASA[[#This Row],['[Temporal Demand']]])*5)</f>
        <v/>
      </c>
      <c r="M194" s="1" t="str">
        <f>IF(NASA[[#This Row],[Performance*]]="","",(NASA[[#This Row],[Performance*]])*5)</f>
        <v/>
      </c>
      <c r="N194" s="1" t="str">
        <f>IF(NASA[[#This Row],['[Effort']]]="","",(NASA[[#This Row],['[Effort']]])*5)</f>
        <v/>
      </c>
      <c r="O194" s="1" t="str">
        <f>IF(NASA[[#This Row],['[Frustration']]]="","",(NASA[[#This Row],['[Frustration']]])*5)</f>
        <v/>
      </c>
      <c r="P194" s="5" t="str">
        <f>IF(NASA[[#This Row],[ID]]="","",SUM(AD194,AJ194,AQ194,AV194,BC194))</f>
        <v/>
      </c>
      <c r="Q194" s="1" t="str">
        <f>IF(NASA[[#This Row],[ID]]="","",SUM(AE194,AM194,AT194,BA194,BD194))</f>
        <v/>
      </c>
      <c r="R194" s="1" t="str">
        <f>IF(NASA[[#This Row],[ID]]="","",SUM(AF194,AK194,AR194,AX194,BF194))</f>
        <v/>
      </c>
      <c r="S194" s="1" t="str">
        <f>IF(NASA[[#This Row],[ID]]="","",SUM(AG194,AN194,AU194,AW194,BE194))</f>
        <v/>
      </c>
      <c r="T194" s="1" t="str">
        <f>IF(NASA[[#This Row],[ID]]="","",SUM(AH194,AL194,AP194,AY194,BG194))</f>
        <v/>
      </c>
      <c r="U194" s="1" t="str">
        <f>IF(NASA[[#This Row],[ID]]="","",SUM(AI194,AO194,AS194,AZ194,BB194))</f>
        <v/>
      </c>
      <c r="V194" s="5" t="str">
        <f>IF(NASA[[#This Row],[ID]]="","",SUM(P194:U194))</f>
        <v/>
      </c>
      <c r="AB194" t="str">
        <f>IF(A194="","",NASA[[#This Row],[ID]])</f>
        <v/>
      </c>
      <c r="AC194" t="str">
        <f>IF(B194="","",NASA[[#This Row],[Feature ID]])</f>
        <v/>
      </c>
      <c r="AD194" t="str">
        <f>IF(NASA[[#This Row],[ID]]="","",IF(J194&gt;K194,1,0))</f>
        <v/>
      </c>
      <c r="AE194" t="str">
        <f>IF(NASA[[#This Row],[ID]]="","",IF(J194&gt;K194,0,1))</f>
        <v/>
      </c>
      <c r="AF194" t="str">
        <f>IF(NASA[[#This Row],[ID]]="","",IF(L194&gt;M194,1,0))</f>
        <v/>
      </c>
      <c r="AG194" t="str">
        <f>IF(NASA[[#This Row],[ID]]="","",IF(L194&gt;M194,0,1))</f>
        <v/>
      </c>
      <c r="AH194" t="str">
        <f>IF(NASA[[#This Row],[ID]]="","",IF(N194&gt;O194,1,0))</f>
        <v/>
      </c>
      <c r="AI194" t="str">
        <f>IF(NASA[[#This Row],[ID]]="","",IF(N194&gt;O194,0,1))</f>
        <v/>
      </c>
      <c r="AJ194" t="str">
        <f>IF(NASA[[#This Row],[ID]]="","",IF(J194&gt;L194,1,0))</f>
        <v/>
      </c>
      <c r="AK194" t="str">
        <f>IF(NASA[[#This Row],[ID]]="","",IF(J194&gt;L194,0,1))</f>
        <v/>
      </c>
      <c r="AL194" t="str">
        <f>IF(NASA[[#This Row],[ID]]="","",IF(N194&gt;K194,1,0))</f>
        <v/>
      </c>
      <c r="AM194" t="str">
        <f>IF(NASA[[#This Row],[ID]]="","",IF(N194&gt;K194,0,1))</f>
        <v/>
      </c>
      <c r="AN194" t="str">
        <f>IF(NASA[[#This Row],[ID]]="","",IF(M194&gt;O194,1,0))</f>
        <v/>
      </c>
      <c r="AO194" t="str">
        <f>IF(NASA[[#This Row],[ID]]="","",IF(M194&gt;O194,0,1))</f>
        <v/>
      </c>
      <c r="AP194" t="str">
        <f>IF(NASA[[#This Row],[ID]]="","",IF(N194&gt;J194,1,0))</f>
        <v/>
      </c>
      <c r="AQ194" t="str">
        <f>IF(NASA[[#This Row],[ID]]="","",IF(N194&gt;J194,0,1))</f>
        <v/>
      </c>
      <c r="AR194" t="str">
        <f>IF(NASA[[#This Row],[ID]]="","",IF(L194&gt;O194,1,0))</f>
        <v/>
      </c>
      <c r="AS194" t="str">
        <f>IF(NASA[[#This Row],[ID]]="","",IF(L194&gt;O194,0,1))</f>
        <v/>
      </c>
      <c r="AT194" t="str">
        <f>IF(NASA[[#This Row],[ID]]="","",IF(K194&gt;M194,1,0))</f>
        <v/>
      </c>
      <c r="AU194" t="str">
        <f>IF(NASA[[#This Row],[ID]]="","",IF(K194&gt;M194,0,1))</f>
        <v/>
      </c>
      <c r="AV194" t="str">
        <f>IF(NASA[[#This Row],[ID]]="","",IF(J194&gt;M194,1,0))</f>
        <v/>
      </c>
      <c r="AW194" t="str">
        <f>IF(NASA[[#This Row],[ID]]="","",IF(J194&gt;M194,0,1))</f>
        <v/>
      </c>
      <c r="AX194" t="str">
        <f>IF(NASA[[#This Row],[ID]]="","",IF(L194&gt;N194,1,0))</f>
        <v/>
      </c>
      <c r="AY194" t="str">
        <f>IF(NASA[[#This Row],[ID]]="","",IF(L194&gt;N194,0,1))</f>
        <v/>
      </c>
      <c r="AZ194" t="str">
        <f>IF(NASA[[#This Row],[ID]]="","",IF(O194&gt;K194,1,0))</f>
        <v/>
      </c>
      <c r="BA194" t="str">
        <f>IF(NASA[[#This Row],[ID]]="","",IF(O194&gt;K194,0,1))</f>
        <v/>
      </c>
      <c r="BB194" t="str">
        <f>IF(NASA[[#This Row],[ID]]="","",IF(O194&gt;J194,1,0))</f>
        <v/>
      </c>
      <c r="BC194" t="str">
        <f>IF(NASA[[#This Row],[ID]]="","",IF(O194&gt;J194,0,1))</f>
        <v/>
      </c>
      <c r="BD194" t="str">
        <f>IF(NASA[[#This Row],[ID]]="","",IF(K194&gt;M194,1,0))</f>
        <v/>
      </c>
      <c r="BE194" t="str">
        <f>IF(NASA[[#This Row],[ID]]="","",IF(K194&gt;M194,0,1))</f>
        <v/>
      </c>
      <c r="BF194" t="str">
        <f>IF(NASA[[#This Row],[ID]]="","",IF(L194&gt;N194,1,0))</f>
        <v/>
      </c>
      <c r="BG194" t="str">
        <f>IF(NASA[[#This Row],[ID]]="","",IF(L194&gt;N194,0,1))</f>
        <v/>
      </c>
    </row>
    <row r="195" spans="1:59" x14ac:dyDescent="0.25">
      <c r="A195" s="31"/>
      <c r="B195" s="32"/>
      <c r="C195" s="32"/>
      <c r="D195" s="32"/>
      <c r="E195" s="32"/>
      <c r="F195" s="32"/>
      <c r="G195" s="34" t="str">
        <f>IF(NASA[[#This Row],['[Performance']]]="","",20-NASA[[#This Row],['[Performance']]]+1)</f>
        <v/>
      </c>
      <c r="H195" s="32"/>
      <c r="I195" s="35"/>
      <c r="J195" s="5" t="str">
        <f>IF(NASA[[#This Row],['[Mental Demand']]]="","",(NASA[[#This Row],['[Mental Demand']]])*5)</f>
        <v/>
      </c>
      <c r="K195" s="1" t="str">
        <f>IF(NASA[[#This Row],['[Physical Demand']]]="","",(NASA[[#This Row],['[Physical Demand']]])*5)</f>
        <v/>
      </c>
      <c r="L195" s="1" t="str">
        <f>IF(NASA[[#This Row],['[Temporal Demand']]]="","",(NASA[[#This Row],['[Temporal Demand']]])*5)</f>
        <v/>
      </c>
      <c r="M195" s="1" t="str">
        <f>IF(NASA[[#This Row],[Performance*]]="","",(NASA[[#This Row],[Performance*]])*5)</f>
        <v/>
      </c>
      <c r="N195" s="1" t="str">
        <f>IF(NASA[[#This Row],['[Effort']]]="","",(NASA[[#This Row],['[Effort']]])*5)</f>
        <v/>
      </c>
      <c r="O195" s="1" t="str">
        <f>IF(NASA[[#This Row],['[Frustration']]]="","",(NASA[[#This Row],['[Frustration']]])*5)</f>
        <v/>
      </c>
      <c r="P195" s="5" t="str">
        <f>IF(NASA[[#This Row],[ID]]="","",SUM(AD195,AJ195,AQ195,AV195,BC195))</f>
        <v/>
      </c>
      <c r="Q195" s="1" t="str">
        <f>IF(NASA[[#This Row],[ID]]="","",SUM(AE195,AM195,AT195,BA195,BD195))</f>
        <v/>
      </c>
      <c r="R195" s="1" t="str">
        <f>IF(NASA[[#This Row],[ID]]="","",SUM(AF195,AK195,AR195,AX195,BF195))</f>
        <v/>
      </c>
      <c r="S195" s="1" t="str">
        <f>IF(NASA[[#This Row],[ID]]="","",SUM(AG195,AN195,AU195,AW195,BE195))</f>
        <v/>
      </c>
      <c r="T195" s="1" t="str">
        <f>IF(NASA[[#This Row],[ID]]="","",SUM(AH195,AL195,AP195,AY195,BG195))</f>
        <v/>
      </c>
      <c r="U195" s="1" t="str">
        <f>IF(NASA[[#This Row],[ID]]="","",SUM(AI195,AO195,AS195,AZ195,BB195))</f>
        <v/>
      </c>
      <c r="V195" s="5" t="str">
        <f>IF(NASA[[#This Row],[ID]]="","",SUM(P195:U195))</f>
        <v/>
      </c>
      <c r="AB195" t="str">
        <f>IF(A195="","",NASA[[#This Row],[ID]])</f>
        <v/>
      </c>
      <c r="AC195" t="str">
        <f>IF(B195="","",NASA[[#This Row],[Feature ID]])</f>
        <v/>
      </c>
      <c r="AD195" t="str">
        <f>IF(NASA[[#This Row],[ID]]="","",IF(J195&gt;K195,1,0))</f>
        <v/>
      </c>
      <c r="AE195" t="str">
        <f>IF(NASA[[#This Row],[ID]]="","",IF(J195&gt;K195,0,1))</f>
        <v/>
      </c>
      <c r="AF195" t="str">
        <f>IF(NASA[[#This Row],[ID]]="","",IF(L195&gt;M195,1,0))</f>
        <v/>
      </c>
      <c r="AG195" t="str">
        <f>IF(NASA[[#This Row],[ID]]="","",IF(L195&gt;M195,0,1))</f>
        <v/>
      </c>
      <c r="AH195" t="str">
        <f>IF(NASA[[#This Row],[ID]]="","",IF(N195&gt;O195,1,0))</f>
        <v/>
      </c>
      <c r="AI195" t="str">
        <f>IF(NASA[[#This Row],[ID]]="","",IF(N195&gt;O195,0,1))</f>
        <v/>
      </c>
      <c r="AJ195" t="str">
        <f>IF(NASA[[#This Row],[ID]]="","",IF(J195&gt;L195,1,0))</f>
        <v/>
      </c>
      <c r="AK195" t="str">
        <f>IF(NASA[[#This Row],[ID]]="","",IF(J195&gt;L195,0,1))</f>
        <v/>
      </c>
      <c r="AL195" t="str">
        <f>IF(NASA[[#This Row],[ID]]="","",IF(N195&gt;K195,1,0))</f>
        <v/>
      </c>
      <c r="AM195" t="str">
        <f>IF(NASA[[#This Row],[ID]]="","",IF(N195&gt;K195,0,1))</f>
        <v/>
      </c>
      <c r="AN195" t="str">
        <f>IF(NASA[[#This Row],[ID]]="","",IF(M195&gt;O195,1,0))</f>
        <v/>
      </c>
      <c r="AO195" t="str">
        <f>IF(NASA[[#This Row],[ID]]="","",IF(M195&gt;O195,0,1))</f>
        <v/>
      </c>
      <c r="AP195" t="str">
        <f>IF(NASA[[#This Row],[ID]]="","",IF(N195&gt;J195,1,0))</f>
        <v/>
      </c>
      <c r="AQ195" t="str">
        <f>IF(NASA[[#This Row],[ID]]="","",IF(N195&gt;J195,0,1))</f>
        <v/>
      </c>
      <c r="AR195" t="str">
        <f>IF(NASA[[#This Row],[ID]]="","",IF(L195&gt;O195,1,0))</f>
        <v/>
      </c>
      <c r="AS195" t="str">
        <f>IF(NASA[[#This Row],[ID]]="","",IF(L195&gt;O195,0,1))</f>
        <v/>
      </c>
      <c r="AT195" t="str">
        <f>IF(NASA[[#This Row],[ID]]="","",IF(K195&gt;M195,1,0))</f>
        <v/>
      </c>
      <c r="AU195" t="str">
        <f>IF(NASA[[#This Row],[ID]]="","",IF(K195&gt;M195,0,1))</f>
        <v/>
      </c>
      <c r="AV195" t="str">
        <f>IF(NASA[[#This Row],[ID]]="","",IF(J195&gt;M195,1,0))</f>
        <v/>
      </c>
      <c r="AW195" t="str">
        <f>IF(NASA[[#This Row],[ID]]="","",IF(J195&gt;M195,0,1))</f>
        <v/>
      </c>
      <c r="AX195" t="str">
        <f>IF(NASA[[#This Row],[ID]]="","",IF(L195&gt;N195,1,0))</f>
        <v/>
      </c>
      <c r="AY195" t="str">
        <f>IF(NASA[[#This Row],[ID]]="","",IF(L195&gt;N195,0,1))</f>
        <v/>
      </c>
      <c r="AZ195" t="str">
        <f>IF(NASA[[#This Row],[ID]]="","",IF(O195&gt;K195,1,0))</f>
        <v/>
      </c>
      <c r="BA195" t="str">
        <f>IF(NASA[[#This Row],[ID]]="","",IF(O195&gt;K195,0,1))</f>
        <v/>
      </c>
      <c r="BB195" t="str">
        <f>IF(NASA[[#This Row],[ID]]="","",IF(O195&gt;J195,1,0))</f>
        <v/>
      </c>
      <c r="BC195" t="str">
        <f>IF(NASA[[#This Row],[ID]]="","",IF(O195&gt;J195,0,1))</f>
        <v/>
      </c>
      <c r="BD195" t="str">
        <f>IF(NASA[[#This Row],[ID]]="","",IF(K195&gt;M195,1,0))</f>
        <v/>
      </c>
      <c r="BE195" t="str">
        <f>IF(NASA[[#This Row],[ID]]="","",IF(K195&gt;M195,0,1))</f>
        <v/>
      </c>
      <c r="BF195" t="str">
        <f>IF(NASA[[#This Row],[ID]]="","",IF(L195&gt;N195,1,0))</f>
        <v/>
      </c>
      <c r="BG195" t="str">
        <f>IF(NASA[[#This Row],[ID]]="","",IF(L195&gt;N195,0,1))</f>
        <v/>
      </c>
    </row>
    <row r="196" spans="1:59" x14ac:dyDescent="0.25">
      <c r="A196" s="31"/>
      <c r="B196" s="32"/>
      <c r="C196" s="32"/>
      <c r="D196" s="32"/>
      <c r="E196" s="32"/>
      <c r="F196" s="32"/>
      <c r="G196" s="34" t="str">
        <f>IF(NASA[[#This Row],['[Performance']]]="","",20-NASA[[#This Row],['[Performance']]]+1)</f>
        <v/>
      </c>
      <c r="H196" s="32"/>
      <c r="I196" s="35"/>
      <c r="J196" s="5" t="str">
        <f>IF(NASA[[#This Row],['[Mental Demand']]]="","",(NASA[[#This Row],['[Mental Demand']]])*5)</f>
        <v/>
      </c>
      <c r="K196" s="1" t="str">
        <f>IF(NASA[[#This Row],['[Physical Demand']]]="","",(NASA[[#This Row],['[Physical Demand']]])*5)</f>
        <v/>
      </c>
      <c r="L196" s="1" t="str">
        <f>IF(NASA[[#This Row],['[Temporal Demand']]]="","",(NASA[[#This Row],['[Temporal Demand']]])*5)</f>
        <v/>
      </c>
      <c r="M196" s="1" t="str">
        <f>IF(NASA[[#This Row],[Performance*]]="","",(NASA[[#This Row],[Performance*]])*5)</f>
        <v/>
      </c>
      <c r="N196" s="1" t="str">
        <f>IF(NASA[[#This Row],['[Effort']]]="","",(NASA[[#This Row],['[Effort']]])*5)</f>
        <v/>
      </c>
      <c r="O196" s="1" t="str">
        <f>IF(NASA[[#This Row],['[Frustration']]]="","",(NASA[[#This Row],['[Frustration']]])*5)</f>
        <v/>
      </c>
      <c r="P196" s="5" t="str">
        <f>IF(NASA[[#This Row],[ID]]="","",SUM(AD196,AJ196,AQ196,AV196,BC196))</f>
        <v/>
      </c>
      <c r="Q196" s="1" t="str">
        <f>IF(NASA[[#This Row],[ID]]="","",SUM(AE196,AM196,AT196,BA196,BD196))</f>
        <v/>
      </c>
      <c r="R196" s="1" t="str">
        <f>IF(NASA[[#This Row],[ID]]="","",SUM(AF196,AK196,AR196,AX196,BF196))</f>
        <v/>
      </c>
      <c r="S196" s="1" t="str">
        <f>IF(NASA[[#This Row],[ID]]="","",SUM(AG196,AN196,AU196,AW196,BE196))</f>
        <v/>
      </c>
      <c r="T196" s="1" t="str">
        <f>IF(NASA[[#This Row],[ID]]="","",SUM(AH196,AL196,AP196,AY196,BG196))</f>
        <v/>
      </c>
      <c r="U196" s="1" t="str">
        <f>IF(NASA[[#This Row],[ID]]="","",SUM(AI196,AO196,AS196,AZ196,BB196))</f>
        <v/>
      </c>
      <c r="V196" s="5" t="str">
        <f>IF(NASA[[#This Row],[ID]]="","",SUM(P196:U196))</f>
        <v/>
      </c>
      <c r="AB196" t="str">
        <f>IF(A196="","",NASA[[#This Row],[ID]])</f>
        <v/>
      </c>
      <c r="AC196" t="str">
        <f>IF(B196="","",NASA[[#This Row],[Feature ID]])</f>
        <v/>
      </c>
      <c r="AD196" t="str">
        <f>IF(NASA[[#This Row],[ID]]="","",IF(J196&gt;K196,1,0))</f>
        <v/>
      </c>
      <c r="AE196" t="str">
        <f>IF(NASA[[#This Row],[ID]]="","",IF(J196&gt;K196,0,1))</f>
        <v/>
      </c>
      <c r="AF196" t="str">
        <f>IF(NASA[[#This Row],[ID]]="","",IF(L196&gt;M196,1,0))</f>
        <v/>
      </c>
      <c r="AG196" t="str">
        <f>IF(NASA[[#This Row],[ID]]="","",IF(L196&gt;M196,0,1))</f>
        <v/>
      </c>
      <c r="AH196" t="str">
        <f>IF(NASA[[#This Row],[ID]]="","",IF(N196&gt;O196,1,0))</f>
        <v/>
      </c>
      <c r="AI196" t="str">
        <f>IF(NASA[[#This Row],[ID]]="","",IF(N196&gt;O196,0,1))</f>
        <v/>
      </c>
      <c r="AJ196" t="str">
        <f>IF(NASA[[#This Row],[ID]]="","",IF(J196&gt;L196,1,0))</f>
        <v/>
      </c>
      <c r="AK196" t="str">
        <f>IF(NASA[[#This Row],[ID]]="","",IF(J196&gt;L196,0,1))</f>
        <v/>
      </c>
      <c r="AL196" t="str">
        <f>IF(NASA[[#This Row],[ID]]="","",IF(N196&gt;K196,1,0))</f>
        <v/>
      </c>
      <c r="AM196" t="str">
        <f>IF(NASA[[#This Row],[ID]]="","",IF(N196&gt;K196,0,1))</f>
        <v/>
      </c>
      <c r="AN196" t="str">
        <f>IF(NASA[[#This Row],[ID]]="","",IF(M196&gt;O196,1,0))</f>
        <v/>
      </c>
      <c r="AO196" t="str">
        <f>IF(NASA[[#This Row],[ID]]="","",IF(M196&gt;O196,0,1))</f>
        <v/>
      </c>
      <c r="AP196" t="str">
        <f>IF(NASA[[#This Row],[ID]]="","",IF(N196&gt;J196,1,0))</f>
        <v/>
      </c>
      <c r="AQ196" t="str">
        <f>IF(NASA[[#This Row],[ID]]="","",IF(N196&gt;J196,0,1))</f>
        <v/>
      </c>
      <c r="AR196" t="str">
        <f>IF(NASA[[#This Row],[ID]]="","",IF(L196&gt;O196,1,0))</f>
        <v/>
      </c>
      <c r="AS196" t="str">
        <f>IF(NASA[[#This Row],[ID]]="","",IF(L196&gt;O196,0,1))</f>
        <v/>
      </c>
      <c r="AT196" t="str">
        <f>IF(NASA[[#This Row],[ID]]="","",IF(K196&gt;M196,1,0))</f>
        <v/>
      </c>
      <c r="AU196" t="str">
        <f>IF(NASA[[#This Row],[ID]]="","",IF(K196&gt;M196,0,1))</f>
        <v/>
      </c>
      <c r="AV196" t="str">
        <f>IF(NASA[[#This Row],[ID]]="","",IF(J196&gt;M196,1,0))</f>
        <v/>
      </c>
      <c r="AW196" t="str">
        <f>IF(NASA[[#This Row],[ID]]="","",IF(J196&gt;M196,0,1))</f>
        <v/>
      </c>
      <c r="AX196" t="str">
        <f>IF(NASA[[#This Row],[ID]]="","",IF(L196&gt;N196,1,0))</f>
        <v/>
      </c>
      <c r="AY196" t="str">
        <f>IF(NASA[[#This Row],[ID]]="","",IF(L196&gt;N196,0,1))</f>
        <v/>
      </c>
      <c r="AZ196" t="str">
        <f>IF(NASA[[#This Row],[ID]]="","",IF(O196&gt;K196,1,0))</f>
        <v/>
      </c>
      <c r="BA196" t="str">
        <f>IF(NASA[[#This Row],[ID]]="","",IF(O196&gt;K196,0,1))</f>
        <v/>
      </c>
      <c r="BB196" t="str">
        <f>IF(NASA[[#This Row],[ID]]="","",IF(O196&gt;J196,1,0))</f>
        <v/>
      </c>
      <c r="BC196" t="str">
        <f>IF(NASA[[#This Row],[ID]]="","",IF(O196&gt;J196,0,1))</f>
        <v/>
      </c>
      <c r="BD196" t="str">
        <f>IF(NASA[[#This Row],[ID]]="","",IF(K196&gt;M196,1,0))</f>
        <v/>
      </c>
      <c r="BE196" t="str">
        <f>IF(NASA[[#This Row],[ID]]="","",IF(K196&gt;M196,0,1))</f>
        <v/>
      </c>
      <c r="BF196" t="str">
        <f>IF(NASA[[#This Row],[ID]]="","",IF(L196&gt;N196,1,0))</f>
        <v/>
      </c>
      <c r="BG196" t="str">
        <f>IF(NASA[[#This Row],[ID]]="","",IF(L196&gt;N196,0,1))</f>
        <v/>
      </c>
    </row>
    <row r="197" spans="1:59" x14ac:dyDescent="0.25">
      <c r="A197" s="31"/>
      <c r="B197" s="32"/>
      <c r="C197" s="32"/>
      <c r="D197" s="32"/>
      <c r="E197" s="32"/>
      <c r="F197" s="32"/>
      <c r="G197" s="34" t="str">
        <f>IF(NASA[[#This Row],['[Performance']]]="","",20-NASA[[#This Row],['[Performance']]]+1)</f>
        <v/>
      </c>
      <c r="H197" s="32"/>
      <c r="I197" s="35"/>
      <c r="J197" s="5" t="str">
        <f>IF(NASA[[#This Row],['[Mental Demand']]]="","",(NASA[[#This Row],['[Mental Demand']]])*5)</f>
        <v/>
      </c>
      <c r="K197" s="1" t="str">
        <f>IF(NASA[[#This Row],['[Physical Demand']]]="","",(NASA[[#This Row],['[Physical Demand']]])*5)</f>
        <v/>
      </c>
      <c r="L197" s="1" t="str">
        <f>IF(NASA[[#This Row],['[Temporal Demand']]]="","",(NASA[[#This Row],['[Temporal Demand']]])*5)</f>
        <v/>
      </c>
      <c r="M197" s="1" t="str">
        <f>IF(NASA[[#This Row],[Performance*]]="","",(NASA[[#This Row],[Performance*]])*5)</f>
        <v/>
      </c>
      <c r="N197" s="1" t="str">
        <f>IF(NASA[[#This Row],['[Effort']]]="","",(NASA[[#This Row],['[Effort']]])*5)</f>
        <v/>
      </c>
      <c r="O197" s="1" t="str">
        <f>IF(NASA[[#This Row],['[Frustration']]]="","",(NASA[[#This Row],['[Frustration']]])*5)</f>
        <v/>
      </c>
      <c r="P197" s="5" t="str">
        <f>IF(NASA[[#This Row],[ID]]="","",SUM(AD197,AJ197,AQ197,AV197,BC197))</f>
        <v/>
      </c>
      <c r="Q197" s="1" t="str">
        <f>IF(NASA[[#This Row],[ID]]="","",SUM(AE197,AM197,AT197,BA197,BD197))</f>
        <v/>
      </c>
      <c r="R197" s="1" t="str">
        <f>IF(NASA[[#This Row],[ID]]="","",SUM(AF197,AK197,AR197,AX197,BF197))</f>
        <v/>
      </c>
      <c r="S197" s="1" t="str">
        <f>IF(NASA[[#This Row],[ID]]="","",SUM(AG197,AN197,AU197,AW197,BE197))</f>
        <v/>
      </c>
      <c r="T197" s="1" t="str">
        <f>IF(NASA[[#This Row],[ID]]="","",SUM(AH197,AL197,AP197,AY197,BG197))</f>
        <v/>
      </c>
      <c r="U197" s="1" t="str">
        <f>IF(NASA[[#This Row],[ID]]="","",SUM(AI197,AO197,AS197,AZ197,BB197))</f>
        <v/>
      </c>
      <c r="V197" s="5" t="str">
        <f>IF(NASA[[#This Row],[ID]]="","",SUM(P197:U197))</f>
        <v/>
      </c>
      <c r="AB197" t="str">
        <f>IF(A197="","",NASA[[#This Row],[ID]])</f>
        <v/>
      </c>
      <c r="AC197" t="str">
        <f>IF(B197="","",NASA[[#This Row],[Feature ID]])</f>
        <v/>
      </c>
      <c r="AD197" t="str">
        <f>IF(NASA[[#This Row],[ID]]="","",IF(J197&gt;K197,1,0))</f>
        <v/>
      </c>
      <c r="AE197" t="str">
        <f>IF(NASA[[#This Row],[ID]]="","",IF(J197&gt;K197,0,1))</f>
        <v/>
      </c>
      <c r="AF197" t="str">
        <f>IF(NASA[[#This Row],[ID]]="","",IF(L197&gt;M197,1,0))</f>
        <v/>
      </c>
      <c r="AG197" t="str">
        <f>IF(NASA[[#This Row],[ID]]="","",IF(L197&gt;M197,0,1))</f>
        <v/>
      </c>
      <c r="AH197" t="str">
        <f>IF(NASA[[#This Row],[ID]]="","",IF(N197&gt;O197,1,0))</f>
        <v/>
      </c>
      <c r="AI197" t="str">
        <f>IF(NASA[[#This Row],[ID]]="","",IF(N197&gt;O197,0,1))</f>
        <v/>
      </c>
      <c r="AJ197" t="str">
        <f>IF(NASA[[#This Row],[ID]]="","",IF(J197&gt;L197,1,0))</f>
        <v/>
      </c>
      <c r="AK197" t="str">
        <f>IF(NASA[[#This Row],[ID]]="","",IF(J197&gt;L197,0,1))</f>
        <v/>
      </c>
      <c r="AL197" t="str">
        <f>IF(NASA[[#This Row],[ID]]="","",IF(N197&gt;K197,1,0))</f>
        <v/>
      </c>
      <c r="AM197" t="str">
        <f>IF(NASA[[#This Row],[ID]]="","",IF(N197&gt;K197,0,1))</f>
        <v/>
      </c>
      <c r="AN197" t="str">
        <f>IF(NASA[[#This Row],[ID]]="","",IF(M197&gt;O197,1,0))</f>
        <v/>
      </c>
      <c r="AO197" t="str">
        <f>IF(NASA[[#This Row],[ID]]="","",IF(M197&gt;O197,0,1))</f>
        <v/>
      </c>
      <c r="AP197" t="str">
        <f>IF(NASA[[#This Row],[ID]]="","",IF(N197&gt;J197,1,0))</f>
        <v/>
      </c>
      <c r="AQ197" t="str">
        <f>IF(NASA[[#This Row],[ID]]="","",IF(N197&gt;J197,0,1))</f>
        <v/>
      </c>
      <c r="AR197" t="str">
        <f>IF(NASA[[#This Row],[ID]]="","",IF(L197&gt;O197,1,0))</f>
        <v/>
      </c>
      <c r="AS197" t="str">
        <f>IF(NASA[[#This Row],[ID]]="","",IF(L197&gt;O197,0,1))</f>
        <v/>
      </c>
      <c r="AT197" t="str">
        <f>IF(NASA[[#This Row],[ID]]="","",IF(K197&gt;M197,1,0))</f>
        <v/>
      </c>
      <c r="AU197" t="str">
        <f>IF(NASA[[#This Row],[ID]]="","",IF(K197&gt;M197,0,1))</f>
        <v/>
      </c>
      <c r="AV197" t="str">
        <f>IF(NASA[[#This Row],[ID]]="","",IF(J197&gt;M197,1,0))</f>
        <v/>
      </c>
      <c r="AW197" t="str">
        <f>IF(NASA[[#This Row],[ID]]="","",IF(J197&gt;M197,0,1))</f>
        <v/>
      </c>
      <c r="AX197" t="str">
        <f>IF(NASA[[#This Row],[ID]]="","",IF(L197&gt;N197,1,0))</f>
        <v/>
      </c>
      <c r="AY197" t="str">
        <f>IF(NASA[[#This Row],[ID]]="","",IF(L197&gt;N197,0,1))</f>
        <v/>
      </c>
      <c r="AZ197" t="str">
        <f>IF(NASA[[#This Row],[ID]]="","",IF(O197&gt;K197,1,0))</f>
        <v/>
      </c>
      <c r="BA197" t="str">
        <f>IF(NASA[[#This Row],[ID]]="","",IF(O197&gt;K197,0,1))</f>
        <v/>
      </c>
      <c r="BB197" t="str">
        <f>IF(NASA[[#This Row],[ID]]="","",IF(O197&gt;J197,1,0))</f>
        <v/>
      </c>
      <c r="BC197" t="str">
        <f>IF(NASA[[#This Row],[ID]]="","",IF(O197&gt;J197,0,1))</f>
        <v/>
      </c>
      <c r="BD197" t="str">
        <f>IF(NASA[[#This Row],[ID]]="","",IF(K197&gt;M197,1,0))</f>
        <v/>
      </c>
      <c r="BE197" t="str">
        <f>IF(NASA[[#This Row],[ID]]="","",IF(K197&gt;M197,0,1))</f>
        <v/>
      </c>
      <c r="BF197" t="str">
        <f>IF(NASA[[#This Row],[ID]]="","",IF(L197&gt;N197,1,0))</f>
        <v/>
      </c>
      <c r="BG197" t="str">
        <f>IF(NASA[[#This Row],[ID]]="","",IF(L197&gt;N197,0,1))</f>
        <v/>
      </c>
    </row>
    <row r="198" spans="1:59" x14ac:dyDescent="0.25">
      <c r="A198" s="31"/>
      <c r="B198" s="32"/>
      <c r="C198" s="32"/>
      <c r="D198" s="32"/>
      <c r="E198" s="32"/>
      <c r="F198" s="32"/>
      <c r="G198" s="34" t="str">
        <f>IF(NASA[[#This Row],['[Performance']]]="","",20-NASA[[#This Row],['[Performance']]]+1)</f>
        <v/>
      </c>
      <c r="H198" s="32"/>
      <c r="I198" s="35"/>
      <c r="J198" s="5" t="str">
        <f>IF(NASA[[#This Row],['[Mental Demand']]]="","",(NASA[[#This Row],['[Mental Demand']]])*5)</f>
        <v/>
      </c>
      <c r="K198" s="1" t="str">
        <f>IF(NASA[[#This Row],['[Physical Demand']]]="","",(NASA[[#This Row],['[Physical Demand']]])*5)</f>
        <v/>
      </c>
      <c r="L198" s="1" t="str">
        <f>IF(NASA[[#This Row],['[Temporal Demand']]]="","",(NASA[[#This Row],['[Temporal Demand']]])*5)</f>
        <v/>
      </c>
      <c r="M198" s="1" t="str">
        <f>IF(NASA[[#This Row],[Performance*]]="","",(NASA[[#This Row],[Performance*]])*5)</f>
        <v/>
      </c>
      <c r="N198" s="1" t="str">
        <f>IF(NASA[[#This Row],['[Effort']]]="","",(NASA[[#This Row],['[Effort']]])*5)</f>
        <v/>
      </c>
      <c r="O198" s="1" t="str">
        <f>IF(NASA[[#This Row],['[Frustration']]]="","",(NASA[[#This Row],['[Frustration']]])*5)</f>
        <v/>
      </c>
      <c r="P198" s="5" t="str">
        <f>IF(NASA[[#This Row],[ID]]="","",SUM(AD198,AJ198,AQ198,AV198,BC198))</f>
        <v/>
      </c>
      <c r="Q198" s="1" t="str">
        <f>IF(NASA[[#This Row],[ID]]="","",SUM(AE198,AM198,AT198,BA198,BD198))</f>
        <v/>
      </c>
      <c r="R198" s="1" t="str">
        <f>IF(NASA[[#This Row],[ID]]="","",SUM(AF198,AK198,AR198,AX198,BF198))</f>
        <v/>
      </c>
      <c r="S198" s="1" t="str">
        <f>IF(NASA[[#This Row],[ID]]="","",SUM(AG198,AN198,AU198,AW198,BE198))</f>
        <v/>
      </c>
      <c r="T198" s="1" t="str">
        <f>IF(NASA[[#This Row],[ID]]="","",SUM(AH198,AL198,AP198,AY198,BG198))</f>
        <v/>
      </c>
      <c r="U198" s="1" t="str">
        <f>IF(NASA[[#This Row],[ID]]="","",SUM(AI198,AO198,AS198,AZ198,BB198))</f>
        <v/>
      </c>
      <c r="V198" s="5" t="str">
        <f>IF(NASA[[#This Row],[ID]]="","",SUM(P198:U198))</f>
        <v/>
      </c>
      <c r="AB198" t="str">
        <f>IF(A198="","",NASA[[#This Row],[ID]])</f>
        <v/>
      </c>
      <c r="AC198" t="str">
        <f>IF(B198="","",NASA[[#This Row],[Feature ID]])</f>
        <v/>
      </c>
      <c r="AD198" t="str">
        <f>IF(NASA[[#This Row],[ID]]="","",IF(J198&gt;K198,1,0))</f>
        <v/>
      </c>
      <c r="AE198" t="str">
        <f>IF(NASA[[#This Row],[ID]]="","",IF(J198&gt;K198,0,1))</f>
        <v/>
      </c>
      <c r="AF198" t="str">
        <f>IF(NASA[[#This Row],[ID]]="","",IF(L198&gt;M198,1,0))</f>
        <v/>
      </c>
      <c r="AG198" t="str">
        <f>IF(NASA[[#This Row],[ID]]="","",IF(L198&gt;M198,0,1))</f>
        <v/>
      </c>
      <c r="AH198" t="str">
        <f>IF(NASA[[#This Row],[ID]]="","",IF(N198&gt;O198,1,0))</f>
        <v/>
      </c>
      <c r="AI198" t="str">
        <f>IF(NASA[[#This Row],[ID]]="","",IF(N198&gt;O198,0,1))</f>
        <v/>
      </c>
      <c r="AJ198" t="str">
        <f>IF(NASA[[#This Row],[ID]]="","",IF(J198&gt;L198,1,0))</f>
        <v/>
      </c>
      <c r="AK198" t="str">
        <f>IF(NASA[[#This Row],[ID]]="","",IF(J198&gt;L198,0,1))</f>
        <v/>
      </c>
      <c r="AL198" t="str">
        <f>IF(NASA[[#This Row],[ID]]="","",IF(N198&gt;K198,1,0))</f>
        <v/>
      </c>
      <c r="AM198" t="str">
        <f>IF(NASA[[#This Row],[ID]]="","",IF(N198&gt;K198,0,1))</f>
        <v/>
      </c>
      <c r="AN198" t="str">
        <f>IF(NASA[[#This Row],[ID]]="","",IF(M198&gt;O198,1,0))</f>
        <v/>
      </c>
      <c r="AO198" t="str">
        <f>IF(NASA[[#This Row],[ID]]="","",IF(M198&gt;O198,0,1))</f>
        <v/>
      </c>
      <c r="AP198" t="str">
        <f>IF(NASA[[#This Row],[ID]]="","",IF(N198&gt;J198,1,0))</f>
        <v/>
      </c>
      <c r="AQ198" t="str">
        <f>IF(NASA[[#This Row],[ID]]="","",IF(N198&gt;J198,0,1))</f>
        <v/>
      </c>
      <c r="AR198" t="str">
        <f>IF(NASA[[#This Row],[ID]]="","",IF(L198&gt;O198,1,0))</f>
        <v/>
      </c>
      <c r="AS198" t="str">
        <f>IF(NASA[[#This Row],[ID]]="","",IF(L198&gt;O198,0,1))</f>
        <v/>
      </c>
      <c r="AT198" t="str">
        <f>IF(NASA[[#This Row],[ID]]="","",IF(K198&gt;M198,1,0))</f>
        <v/>
      </c>
      <c r="AU198" t="str">
        <f>IF(NASA[[#This Row],[ID]]="","",IF(K198&gt;M198,0,1))</f>
        <v/>
      </c>
      <c r="AV198" t="str">
        <f>IF(NASA[[#This Row],[ID]]="","",IF(J198&gt;M198,1,0))</f>
        <v/>
      </c>
      <c r="AW198" t="str">
        <f>IF(NASA[[#This Row],[ID]]="","",IF(J198&gt;M198,0,1))</f>
        <v/>
      </c>
      <c r="AX198" t="str">
        <f>IF(NASA[[#This Row],[ID]]="","",IF(L198&gt;N198,1,0))</f>
        <v/>
      </c>
      <c r="AY198" t="str">
        <f>IF(NASA[[#This Row],[ID]]="","",IF(L198&gt;N198,0,1))</f>
        <v/>
      </c>
      <c r="AZ198" t="str">
        <f>IF(NASA[[#This Row],[ID]]="","",IF(O198&gt;K198,1,0))</f>
        <v/>
      </c>
      <c r="BA198" t="str">
        <f>IF(NASA[[#This Row],[ID]]="","",IF(O198&gt;K198,0,1))</f>
        <v/>
      </c>
      <c r="BB198" t="str">
        <f>IF(NASA[[#This Row],[ID]]="","",IF(O198&gt;J198,1,0))</f>
        <v/>
      </c>
      <c r="BC198" t="str">
        <f>IF(NASA[[#This Row],[ID]]="","",IF(O198&gt;J198,0,1))</f>
        <v/>
      </c>
      <c r="BD198" t="str">
        <f>IF(NASA[[#This Row],[ID]]="","",IF(K198&gt;M198,1,0))</f>
        <v/>
      </c>
      <c r="BE198" t="str">
        <f>IF(NASA[[#This Row],[ID]]="","",IF(K198&gt;M198,0,1))</f>
        <v/>
      </c>
      <c r="BF198" t="str">
        <f>IF(NASA[[#This Row],[ID]]="","",IF(L198&gt;N198,1,0))</f>
        <v/>
      </c>
      <c r="BG198" t="str">
        <f>IF(NASA[[#This Row],[ID]]="","",IF(L198&gt;N198,0,1))</f>
        <v/>
      </c>
    </row>
    <row r="199" spans="1:59" x14ac:dyDescent="0.25">
      <c r="A199" s="31"/>
      <c r="B199" s="32"/>
      <c r="C199" s="32"/>
      <c r="D199" s="32"/>
      <c r="E199" s="32"/>
      <c r="F199" s="32"/>
      <c r="G199" s="34" t="str">
        <f>IF(NASA[[#This Row],['[Performance']]]="","",20-NASA[[#This Row],['[Performance']]]+1)</f>
        <v/>
      </c>
      <c r="H199" s="32"/>
      <c r="I199" s="35"/>
      <c r="J199" s="5" t="str">
        <f>IF(NASA[[#This Row],['[Mental Demand']]]="","",(NASA[[#This Row],['[Mental Demand']]])*5)</f>
        <v/>
      </c>
      <c r="K199" s="1" t="str">
        <f>IF(NASA[[#This Row],['[Physical Demand']]]="","",(NASA[[#This Row],['[Physical Demand']]])*5)</f>
        <v/>
      </c>
      <c r="L199" s="1" t="str">
        <f>IF(NASA[[#This Row],['[Temporal Demand']]]="","",(NASA[[#This Row],['[Temporal Demand']]])*5)</f>
        <v/>
      </c>
      <c r="M199" s="1" t="str">
        <f>IF(NASA[[#This Row],[Performance*]]="","",(NASA[[#This Row],[Performance*]])*5)</f>
        <v/>
      </c>
      <c r="N199" s="1" t="str">
        <f>IF(NASA[[#This Row],['[Effort']]]="","",(NASA[[#This Row],['[Effort']]])*5)</f>
        <v/>
      </c>
      <c r="O199" s="1" t="str">
        <f>IF(NASA[[#This Row],['[Frustration']]]="","",(NASA[[#This Row],['[Frustration']]])*5)</f>
        <v/>
      </c>
      <c r="P199" s="5" t="str">
        <f>IF(NASA[[#This Row],[ID]]="","",SUM(AD199,AJ199,AQ199,AV199,BC199))</f>
        <v/>
      </c>
      <c r="Q199" s="1" t="str">
        <f>IF(NASA[[#This Row],[ID]]="","",SUM(AE199,AM199,AT199,BA199,BD199))</f>
        <v/>
      </c>
      <c r="R199" s="1" t="str">
        <f>IF(NASA[[#This Row],[ID]]="","",SUM(AF199,AK199,AR199,AX199,BF199))</f>
        <v/>
      </c>
      <c r="S199" s="1" t="str">
        <f>IF(NASA[[#This Row],[ID]]="","",SUM(AG199,AN199,AU199,AW199,BE199))</f>
        <v/>
      </c>
      <c r="T199" s="1" t="str">
        <f>IF(NASA[[#This Row],[ID]]="","",SUM(AH199,AL199,AP199,AY199,BG199))</f>
        <v/>
      </c>
      <c r="U199" s="1" t="str">
        <f>IF(NASA[[#This Row],[ID]]="","",SUM(AI199,AO199,AS199,AZ199,BB199))</f>
        <v/>
      </c>
      <c r="V199" s="5" t="str">
        <f>IF(NASA[[#This Row],[ID]]="","",SUM(P199:U199))</f>
        <v/>
      </c>
      <c r="AB199" t="str">
        <f>IF(A199="","",NASA[[#This Row],[ID]])</f>
        <v/>
      </c>
      <c r="AC199" t="str">
        <f>IF(B199="","",NASA[[#This Row],[Feature ID]])</f>
        <v/>
      </c>
      <c r="AD199" t="str">
        <f>IF(NASA[[#This Row],[ID]]="","",IF(J199&gt;K199,1,0))</f>
        <v/>
      </c>
      <c r="AE199" t="str">
        <f>IF(NASA[[#This Row],[ID]]="","",IF(J199&gt;K199,0,1))</f>
        <v/>
      </c>
      <c r="AF199" t="str">
        <f>IF(NASA[[#This Row],[ID]]="","",IF(L199&gt;M199,1,0))</f>
        <v/>
      </c>
      <c r="AG199" t="str">
        <f>IF(NASA[[#This Row],[ID]]="","",IF(L199&gt;M199,0,1))</f>
        <v/>
      </c>
      <c r="AH199" t="str">
        <f>IF(NASA[[#This Row],[ID]]="","",IF(N199&gt;O199,1,0))</f>
        <v/>
      </c>
      <c r="AI199" t="str">
        <f>IF(NASA[[#This Row],[ID]]="","",IF(N199&gt;O199,0,1))</f>
        <v/>
      </c>
      <c r="AJ199" t="str">
        <f>IF(NASA[[#This Row],[ID]]="","",IF(J199&gt;L199,1,0))</f>
        <v/>
      </c>
      <c r="AK199" t="str">
        <f>IF(NASA[[#This Row],[ID]]="","",IF(J199&gt;L199,0,1))</f>
        <v/>
      </c>
      <c r="AL199" t="str">
        <f>IF(NASA[[#This Row],[ID]]="","",IF(N199&gt;K199,1,0))</f>
        <v/>
      </c>
      <c r="AM199" t="str">
        <f>IF(NASA[[#This Row],[ID]]="","",IF(N199&gt;K199,0,1))</f>
        <v/>
      </c>
      <c r="AN199" t="str">
        <f>IF(NASA[[#This Row],[ID]]="","",IF(M199&gt;O199,1,0))</f>
        <v/>
      </c>
      <c r="AO199" t="str">
        <f>IF(NASA[[#This Row],[ID]]="","",IF(M199&gt;O199,0,1))</f>
        <v/>
      </c>
      <c r="AP199" t="str">
        <f>IF(NASA[[#This Row],[ID]]="","",IF(N199&gt;J199,1,0))</f>
        <v/>
      </c>
      <c r="AQ199" t="str">
        <f>IF(NASA[[#This Row],[ID]]="","",IF(N199&gt;J199,0,1))</f>
        <v/>
      </c>
      <c r="AR199" t="str">
        <f>IF(NASA[[#This Row],[ID]]="","",IF(L199&gt;O199,1,0))</f>
        <v/>
      </c>
      <c r="AS199" t="str">
        <f>IF(NASA[[#This Row],[ID]]="","",IF(L199&gt;O199,0,1))</f>
        <v/>
      </c>
      <c r="AT199" t="str">
        <f>IF(NASA[[#This Row],[ID]]="","",IF(K199&gt;M199,1,0))</f>
        <v/>
      </c>
      <c r="AU199" t="str">
        <f>IF(NASA[[#This Row],[ID]]="","",IF(K199&gt;M199,0,1))</f>
        <v/>
      </c>
      <c r="AV199" t="str">
        <f>IF(NASA[[#This Row],[ID]]="","",IF(J199&gt;M199,1,0))</f>
        <v/>
      </c>
      <c r="AW199" t="str">
        <f>IF(NASA[[#This Row],[ID]]="","",IF(J199&gt;M199,0,1))</f>
        <v/>
      </c>
      <c r="AX199" t="str">
        <f>IF(NASA[[#This Row],[ID]]="","",IF(L199&gt;N199,1,0))</f>
        <v/>
      </c>
      <c r="AY199" t="str">
        <f>IF(NASA[[#This Row],[ID]]="","",IF(L199&gt;N199,0,1))</f>
        <v/>
      </c>
      <c r="AZ199" t="str">
        <f>IF(NASA[[#This Row],[ID]]="","",IF(O199&gt;K199,1,0))</f>
        <v/>
      </c>
      <c r="BA199" t="str">
        <f>IF(NASA[[#This Row],[ID]]="","",IF(O199&gt;K199,0,1))</f>
        <v/>
      </c>
      <c r="BB199" t="str">
        <f>IF(NASA[[#This Row],[ID]]="","",IF(O199&gt;J199,1,0))</f>
        <v/>
      </c>
      <c r="BC199" t="str">
        <f>IF(NASA[[#This Row],[ID]]="","",IF(O199&gt;J199,0,1))</f>
        <v/>
      </c>
      <c r="BD199" t="str">
        <f>IF(NASA[[#This Row],[ID]]="","",IF(K199&gt;M199,1,0))</f>
        <v/>
      </c>
      <c r="BE199" t="str">
        <f>IF(NASA[[#This Row],[ID]]="","",IF(K199&gt;M199,0,1))</f>
        <v/>
      </c>
      <c r="BF199" t="str">
        <f>IF(NASA[[#This Row],[ID]]="","",IF(L199&gt;N199,1,0))</f>
        <v/>
      </c>
      <c r="BG199" t="str">
        <f>IF(NASA[[#This Row],[ID]]="","",IF(L199&gt;N199,0,1))</f>
        <v/>
      </c>
    </row>
    <row r="200" spans="1:59" x14ac:dyDescent="0.25">
      <c r="A200" s="31"/>
      <c r="B200" s="32"/>
      <c r="C200" s="32"/>
      <c r="D200" s="32"/>
      <c r="E200" s="32"/>
      <c r="F200" s="32"/>
      <c r="G200" s="34" t="str">
        <f>IF(NASA[[#This Row],['[Performance']]]="","",20-NASA[[#This Row],['[Performance']]]+1)</f>
        <v/>
      </c>
      <c r="H200" s="32"/>
      <c r="I200" s="35"/>
      <c r="J200" s="5" t="str">
        <f>IF(NASA[[#This Row],['[Mental Demand']]]="","",(NASA[[#This Row],['[Mental Demand']]])*5)</f>
        <v/>
      </c>
      <c r="K200" s="1" t="str">
        <f>IF(NASA[[#This Row],['[Physical Demand']]]="","",(NASA[[#This Row],['[Physical Demand']]])*5)</f>
        <v/>
      </c>
      <c r="L200" s="1" t="str">
        <f>IF(NASA[[#This Row],['[Temporal Demand']]]="","",(NASA[[#This Row],['[Temporal Demand']]])*5)</f>
        <v/>
      </c>
      <c r="M200" s="1" t="str">
        <f>IF(NASA[[#This Row],[Performance*]]="","",(NASA[[#This Row],[Performance*]])*5)</f>
        <v/>
      </c>
      <c r="N200" s="1" t="str">
        <f>IF(NASA[[#This Row],['[Effort']]]="","",(NASA[[#This Row],['[Effort']]])*5)</f>
        <v/>
      </c>
      <c r="O200" s="1" t="str">
        <f>IF(NASA[[#This Row],['[Frustration']]]="","",(NASA[[#This Row],['[Frustration']]])*5)</f>
        <v/>
      </c>
      <c r="P200" s="5" t="str">
        <f>IF(NASA[[#This Row],[ID]]="","",SUM(AD200,AJ200,AQ200,AV200,BC200))</f>
        <v/>
      </c>
      <c r="Q200" s="1" t="str">
        <f>IF(NASA[[#This Row],[ID]]="","",SUM(AE200,AM200,AT200,BA200,BD200))</f>
        <v/>
      </c>
      <c r="R200" s="1" t="str">
        <f>IF(NASA[[#This Row],[ID]]="","",SUM(AF200,AK200,AR200,AX200,BF200))</f>
        <v/>
      </c>
      <c r="S200" s="1" t="str">
        <f>IF(NASA[[#This Row],[ID]]="","",SUM(AG200,AN200,AU200,AW200,BE200))</f>
        <v/>
      </c>
      <c r="T200" s="1" t="str">
        <f>IF(NASA[[#This Row],[ID]]="","",SUM(AH200,AL200,AP200,AY200,BG200))</f>
        <v/>
      </c>
      <c r="U200" s="1" t="str">
        <f>IF(NASA[[#This Row],[ID]]="","",SUM(AI200,AO200,AS200,AZ200,BB200))</f>
        <v/>
      </c>
      <c r="V200" s="5" t="str">
        <f>IF(NASA[[#This Row],[ID]]="","",SUM(P200:U200))</f>
        <v/>
      </c>
      <c r="AB200" t="str">
        <f>IF(A200="","",NASA[[#This Row],[ID]])</f>
        <v/>
      </c>
      <c r="AC200" t="str">
        <f>IF(B200="","",NASA[[#This Row],[Feature ID]])</f>
        <v/>
      </c>
      <c r="AD200" t="str">
        <f>IF(NASA[[#This Row],[ID]]="","",IF(J200&gt;K200,1,0))</f>
        <v/>
      </c>
      <c r="AE200" t="str">
        <f>IF(NASA[[#This Row],[ID]]="","",IF(J200&gt;K200,0,1))</f>
        <v/>
      </c>
      <c r="AF200" t="str">
        <f>IF(NASA[[#This Row],[ID]]="","",IF(L200&gt;M200,1,0))</f>
        <v/>
      </c>
      <c r="AG200" t="str">
        <f>IF(NASA[[#This Row],[ID]]="","",IF(L200&gt;M200,0,1))</f>
        <v/>
      </c>
      <c r="AH200" t="str">
        <f>IF(NASA[[#This Row],[ID]]="","",IF(N200&gt;O200,1,0))</f>
        <v/>
      </c>
      <c r="AI200" t="str">
        <f>IF(NASA[[#This Row],[ID]]="","",IF(N200&gt;O200,0,1))</f>
        <v/>
      </c>
      <c r="AJ200" t="str">
        <f>IF(NASA[[#This Row],[ID]]="","",IF(J200&gt;L200,1,0))</f>
        <v/>
      </c>
      <c r="AK200" t="str">
        <f>IF(NASA[[#This Row],[ID]]="","",IF(J200&gt;L200,0,1))</f>
        <v/>
      </c>
      <c r="AL200" t="str">
        <f>IF(NASA[[#This Row],[ID]]="","",IF(N200&gt;K200,1,0))</f>
        <v/>
      </c>
      <c r="AM200" t="str">
        <f>IF(NASA[[#This Row],[ID]]="","",IF(N200&gt;K200,0,1))</f>
        <v/>
      </c>
      <c r="AN200" t="str">
        <f>IF(NASA[[#This Row],[ID]]="","",IF(M200&gt;O200,1,0))</f>
        <v/>
      </c>
      <c r="AO200" t="str">
        <f>IF(NASA[[#This Row],[ID]]="","",IF(M200&gt;O200,0,1))</f>
        <v/>
      </c>
      <c r="AP200" t="str">
        <f>IF(NASA[[#This Row],[ID]]="","",IF(N200&gt;J200,1,0))</f>
        <v/>
      </c>
      <c r="AQ200" t="str">
        <f>IF(NASA[[#This Row],[ID]]="","",IF(N200&gt;J200,0,1))</f>
        <v/>
      </c>
      <c r="AR200" t="str">
        <f>IF(NASA[[#This Row],[ID]]="","",IF(L200&gt;O200,1,0))</f>
        <v/>
      </c>
      <c r="AS200" t="str">
        <f>IF(NASA[[#This Row],[ID]]="","",IF(L200&gt;O200,0,1))</f>
        <v/>
      </c>
      <c r="AT200" t="str">
        <f>IF(NASA[[#This Row],[ID]]="","",IF(K200&gt;M200,1,0))</f>
        <v/>
      </c>
      <c r="AU200" t="str">
        <f>IF(NASA[[#This Row],[ID]]="","",IF(K200&gt;M200,0,1))</f>
        <v/>
      </c>
      <c r="AV200" t="str">
        <f>IF(NASA[[#This Row],[ID]]="","",IF(J200&gt;M200,1,0))</f>
        <v/>
      </c>
      <c r="AW200" t="str">
        <f>IF(NASA[[#This Row],[ID]]="","",IF(J200&gt;M200,0,1))</f>
        <v/>
      </c>
      <c r="AX200" t="str">
        <f>IF(NASA[[#This Row],[ID]]="","",IF(L200&gt;N200,1,0))</f>
        <v/>
      </c>
      <c r="AY200" t="str">
        <f>IF(NASA[[#This Row],[ID]]="","",IF(L200&gt;N200,0,1))</f>
        <v/>
      </c>
      <c r="AZ200" t="str">
        <f>IF(NASA[[#This Row],[ID]]="","",IF(O200&gt;K200,1,0))</f>
        <v/>
      </c>
      <c r="BA200" t="str">
        <f>IF(NASA[[#This Row],[ID]]="","",IF(O200&gt;K200,0,1))</f>
        <v/>
      </c>
      <c r="BB200" t="str">
        <f>IF(NASA[[#This Row],[ID]]="","",IF(O200&gt;J200,1,0))</f>
        <v/>
      </c>
      <c r="BC200" t="str">
        <f>IF(NASA[[#This Row],[ID]]="","",IF(O200&gt;J200,0,1))</f>
        <v/>
      </c>
      <c r="BD200" t="str">
        <f>IF(NASA[[#This Row],[ID]]="","",IF(K200&gt;M200,1,0))</f>
        <v/>
      </c>
      <c r="BE200" t="str">
        <f>IF(NASA[[#This Row],[ID]]="","",IF(K200&gt;M200,0,1))</f>
        <v/>
      </c>
      <c r="BF200" t="str">
        <f>IF(NASA[[#This Row],[ID]]="","",IF(L200&gt;N200,1,0))</f>
        <v/>
      </c>
      <c r="BG200" t="str">
        <f>IF(NASA[[#This Row],[ID]]="","",IF(L200&gt;N200,0,1))</f>
        <v/>
      </c>
    </row>
    <row r="201" spans="1:59" x14ac:dyDescent="0.25">
      <c r="A201" s="31"/>
      <c r="B201" s="32"/>
      <c r="C201" s="32"/>
      <c r="D201" s="32"/>
      <c r="E201" s="32"/>
      <c r="F201" s="32"/>
      <c r="G201" s="34" t="str">
        <f>IF(NASA[[#This Row],['[Performance']]]="","",20-NASA[[#This Row],['[Performance']]]+1)</f>
        <v/>
      </c>
      <c r="H201" s="32"/>
      <c r="I201" s="35"/>
      <c r="J201" s="5" t="str">
        <f>IF(NASA[[#This Row],['[Mental Demand']]]="","",(NASA[[#This Row],['[Mental Demand']]])*5)</f>
        <v/>
      </c>
      <c r="K201" s="1" t="str">
        <f>IF(NASA[[#This Row],['[Physical Demand']]]="","",(NASA[[#This Row],['[Physical Demand']]])*5)</f>
        <v/>
      </c>
      <c r="L201" s="1" t="str">
        <f>IF(NASA[[#This Row],['[Temporal Demand']]]="","",(NASA[[#This Row],['[Temporal Demand']]])*5)</f>
        <v/>
      </c>
      <c r="M201" s="1" t="str">
        <f>IF(NASA[[#This Row],[Performance*]]="","",(NASA[[#This Row],[Performance*]])*5)</f>
        <v/>
      </c>
      <c r="N201" s="1" t="str">
        <f>IF(NASA[[#This Row],['[Effort']]]="","",(NASA[[#This Row],['[Effort']]])*5)</f>
        <v/>
      </c>
      <c r="O201" s="1" t="str">
        <f>IF(NASA[[#This Row],['[Frustration']]]="","",(NASA[[#This Row],['[Frustration']]])*5)</f>
        <v/>
      </c>
      <c r="P201" s="5" t="str">
        <f>IF(NASA[[#This Row],[ID]]="","",SUM(AD201,AJ201,AQ201,AV201,BC201))</f>
        <v/>
      </c>
      <c r="Q201" s="1" t="str">
        <f>IF(NASA[[#This Row],[ID]]="","",SUM(AE201,AM201,AT201,BA201,BD201))</f>
        <v/>
      </c>
      <c r="R201" s="1" t="str">
        <f>IF(NASA[[#This Row],[ID]]="","",SUM(AF201,AK201,AR201,AX201,BF201))</f>
        <v/>
      </c>
      <c r="S201" s="1" t="str">
        <f>IF(NASA[[#This Row],[ID]]="","",SUM(AG201,AN201,AU201,AW201,BE201))</f>
        <v/>
      </c>
      <c r="T201" s="1" t="str">
        <f>IF(NASA[[#This Row],[ID]]="","",SUM(AH201,AL201,AP201,AY201,BG201))</f>
        <v/>
      </c>
      <c r="U201" s="1" t="str">
        <f>IF(NASA[[#This Row],[ID]]="","",SUM(AI201,AO201,AS201,AZ201,BB201))</f>
        <v/>
      </c>
      <c r="V201" s="5" t="str">
        <f>IF(NASA[[#This Row],[ID]]="","",SUM(P201:U201))</f>
        <v/>
      </c>
      <c r="AB201" t="str">
        <f>IF(A201="","",NASA[[#This Row],[ID]])</f>
        <v/>
      </c>
      <c r="AC201" t="str">
        <f>IF(B201="","",NASA[[#This Row],[Feature ID]])</f>
        <v/>
      </c>
      <c r="AD201" t="str">
        <f>IF(NASA[[#This Row],[ID]]="","",IF(J201&gt;K201,1,0))</f>
        <v/>
      </c>
      <c r="AE201" t="str">
        <f>IF(NASA[[#This Row],[ID]]="","",IF(J201&gt;K201,0,1))</f>
        <v/>
      </c>
      <c r="AF201" t="str">
        <f>IF(NASA[[#This Row],[ID]]="","",IF(L201&gt;M201,1,0))</f>
        <v/>
      </c>
      <c r="AG201" t="str">
        <f>IF(NASA[[#This Row],[ID]]="","",IF(L201&gt;M201,0,1))</f>
        <v/>
      </c>
      <c r="AH201" t="str">
        <f>IF(NASA[[#This Row],[ID]]="","",IF(N201&gt;O201,1,0))</f>
        <v/>
      </c>
      <c r="AI201" t="str">
        <f>IF(NASA[[#This Row],[ID]]="","",IF(N201&gt;O201,0,1))</f>
        <v/>
      </c>
      <c r="AJ201" t="str">
        <f>IF(NASA[[#This Row],[ID]]="","",IF(J201&gt;L201,1,0))</f>
        <v/>
      </c>
      <c r="AK201" t="str">
        <f>IF(NASA[[#This Row],[ID]]="","",IF(J201&gt;L201,0,1))</f>
        <v/>
      </c>
      <c r="AL201" t="str">
        <f>IF(NASA[[#This Row],[ID]]="","",IF(N201&gt;K201,1,0))</f>
        <v/>
      </c>
      <c r="AM201" t="str">
        <f>IF(NASA[[#This Row],[ID]]="","",IF(N201&gt;K201,0,1))</f>
        <v/>
      </c>
      <c r="AN201" t="str">
        <f>IF(NASA[[#This Row],[ID]]="","",IF(M201&gt;O201,1,0))</f>
        <v/>
      </c>
      <c r="AO201" t="str">
        <f>IF(NASA[[#This Row],[ID]]="","",IF(M201&gt;O201,0,1))</f>
        <v/>
      </c>
      <c r="AP201" t="str">
        <f>IF(NASA[[#This Row],[ID]]="","",IF(N201&gt;J201,1,0))</f>
        <v/>
      </c>
      <c r="AQ201" t="str">
        <f>IF(NASA[[#This Row],[ID]]="","",IF(N201&gt;J201,0,1))</f>
        <v/>
      </c>
      <c r="AR201" t="str">
        <f>IF(NASA[[#This Row],[ID]]="","",IF(L201&gt;O201,1,0))</f>
        <v/>
      </c>
      <c r="AS201" t="str">
        <f>IF(NASA[[#This Row],[ID]]="","",IF(L201&gt;O201,0,1))</f>
        <v/>
      </c>
      <c r="AT201" t="str">
        <f>IF(NASA[[#This Row],[ID]]="","",IF(K201&gt;M201,1,0))</f>
        <v/>
      </c>
      <c r="AU201" t="str">
        <f>IF(NASA[[#This Row],[ID]]="","",IF(K201&gt;M201,0,1))</f>
        <v/>
      </c>
      <c r="AV201" t="str">
        <f>IF(NASA[[#This Row],[ID]]="","",IF(J201&gt;M201,1,0))</f>
        <v/>
      </c>
      <c r="AW201" t="str">
        <f>IF(NASA[[#This Row],[ID]]="","",IF(J201&gt;M201,0,1))</f>
        <v/>
      </c>
      <c r="AX201" t="str">
        <f>IF(NASA[[#This Row],[ID]]="","",IF(L201&gt;N201,1,0))</f>
        <v/>
      </c>
      <c r="AY201" t="str">
        <f>IF(NASA[[#This Row],[ID]]="","",IF(L201&gt;N201,0,1))</f>
        <v/>
      </c>
      <c r="AZ201" t="str">
        <f>IF(NASA[[#This Row],[ID]]="","",IF(O201&gt;K201,1,0))</f>
        <v/>
      </c>
      <c r="BA201" t="str">
        <f>IF(NASA[[#This Row],[ID]]="","",IF(O201&gt;K201,0,1))</f>
        <v/>
      </c>
      <c r="BB201" t="str">
        <f>IF(NASA[[#This Row],[ID]]="","",IF(O201&gt;J201,1,0))</f>
        <v/>
      </c>
      <c r="BC201" t="str">
        <f>IF(NASA[[#This Row],[ID]]="","",IF(O201&gt;J201,0,1))</f>
        <v/>
      </c>
      <c r="BD201" t="str">
        <f>IF(NASA[[#This Row],[ID]]="","",IF(K201&gt;M201,1,0))</f>
        <v/>
      </c>
      <c r="BE201" t="str">
        <f>IF(NASA[[#This Row],[ID]]="","",IF(K201&gt;M201,0,1))</f>
        <v/>
      </c>
      <c r="BF201" t="str">
        <f>IF(NASA[[#This Row],[ID]]="","",IF(L201&gt;N201,1,0))</f>
        <v/>
      </c>
      <c r="BG201" t="str">
        <f>IF(NASA[[#This Row],[ID]]="","",IF(L201&gt;N201,0,1))</f>
        <v/>
      </c>
    </row>
    <row r="202" spans="1:59" x14ac:dyDescent="0.25">
      <c r="A202" s="31"/>
      <c r="B202" s="32"/>
      <c r="C202" s="32"/>
      <c r="D202" s="32"/>
      <c r="E202" s="32"/>
      <c r="F202" s="32"/>
      <c r="G202" s="34" t="str">
        <f>IF(NASA[[#This Row],['[Performance']]]="","",20-NASA[[#This Row],['[Performance']]]+1)</f>
        <v/>
      </c>
      <c r="H202" s="32"/>
      <c r="I202" s="35"/>
      <c r="J202" s="5" t="str">
        <f>IF(NASA[[#This Row],['[Mental Demand']]]="","",(NASA[[#This Row],['[Mental Demand']]])*5)</f>
        <v/>
      </c>
      <c r="K202" s="1" t="str">
        <f>IF(NASA[[#This Row],['[Physical Demand']]]="","",(NASA[[#This Row],['[Physical Demand']]])*5)</f>
        <v/>
      </c>
      <c r="L202" s="1" t="str">
        <f>IF(NASA[[#This Row],['[Temporal Demand']]]="","",(NASA[[#This Row],['[Temporal Demand']]])*5)</f>
        <v/>
      </c>
      <c r="M202" s="1" t="str">
        <f>IF(NASA[[#This Row],[Performance*]]="","",(NASA[[#This Row],[Performance*]])*5)</f>
        <v/>
      </c>
      <c r="N202" s="1" t="str">
        <f>IF(NASA[[#This Row],['[Effort']]]="","",(NASA[[#This Row],['[Effort']]])*5)</f>
        <v/>
      </c>
      <c r="O202" s="1" t="str">
        <f>IF(NASA[[#This Row],['[Frustration']]]="","",(NASA[[#This Row],['[Frustration']]])*5)</f>
        <v/>
      </c>
      <c r="P202" s="5" t="str">
        <f>IF(NASA[[#This Row],[ID]]="","",SUM(AD202,AJ202,AQ202,AV202,BC202))</f>
        <v/>
      </c>
      <c r="Q202" s="1" t="str">
        <f>IF(NASA[[#This Row],[ID]]="","",SUM(AE202,AM202,AT202,BA202,BD202))</f>
        <v/>
      </c>
      <c r="R202" s="1" t="str">
        <f>IF(NASA[[#This Row],[ID]]="","",SUM(AF202,AK202,AR202,AX202,BF202))</f>
        <v/>
      </c>
      <c r="S202" s="1" t="str">
        <f>IF(NASA[[#This Row],[ID]]="","",SUM(AG202,AN202,AU202,AW202,BE202))</f>
        <v/>
      </c>
      <c r="T202" s="1" t="str">
        <f>IF(NASA[[#This Row],[ID]]="","",SUM(AH202,AL202,AP202,AY202,BG202))</f>
        <v/>
      </c>
      <c r="U202" s="1" t="str">
        <f>IF(NASA[[#This Row],[ID]]="","",SUM(AI202,AO202,AS202,AZ202,BB202))</f>
        <v/>
      </c>
      <c r="V202" s="5" t="str">
        <f>IF(NASA[[#This Row],[ID]]="","",SUM(P202:U202))</f>
        <v/>
      </c>
      <c r="AB202" t="str">
        <f>IF(A202="","",NASA[[#This Row],[ID]])</f>
        <v/>
      </c>
      <c r="AC202" t="str">
        <f>IF(B202="","",NASA[[#This Row],[Feature ID]])</f>
        <v/>
      </c>
      <c r="AD202" t="str">
        <f>IF(NASA[[#This Row],[ID]]="","",IF(J202&gt;K202,1,0))</f>
        <v/>
      </c>
      <c r="AE202" t="str">
        <f>IF(NASA[[#This Row],[ID]]="","",IF(J202&gt;K202,0,1))</f>
        <v/>
      </c>
      <c r="AF202" t="str">
        <f>IF(NASA[[#This Row],[ID]]="","",IF(L202&gt;M202,1,0))</f>
        <v/>
      </c>
      <c r="AG202" t="str">
        <f>IF(NASA[[#This Row],[ID]]="","",IF(L202&gt;M202,0,1))</f>
        <v/>
      </c>
      <c r="AH202" t="str">
        <f>IF(NASA[[#This Row],[ID]]="","",IF(N202&gt;O202,1,0))</f>
        <v/>
      </c>
      <c r="AI202" t="str">
        <f>IF(NASA[[#This Row],[ID]]="","",IF(N202&gt;O202,0,1))</f>
        <v/>
      </c>
      <c r="AJ202" t="str">
        <f>IF(NASA[[#This Row],[ID]]="","",IF(J202&gt;L202,1,0))</f>
        <v/>
      </c>
      <c r="AK202" t="str">
        <f>IF(NASA[[#This Row],[ID]]="","",IF(J202&gt;L202,0,1))</f>
        <v/>
      </c>
      <c r="AL202" t="str">
        <f>IF(NASA[[#This Row],[ID]]="","",IF(N202&gt;K202,1,0))</f>
        <v/>
      </c>
      <c r="AM202" t="str">
        <f>IF(NASA[[#This Row],[ID]]="","",IF(N202&gt;K202,0,1))</f>
        <v/>
      </c>
      <c r="AN202" t="str">
        <f>IF(NASA[[#This Row],[ID]]="","",IF(M202&gt;O202,1,0))</f>
        <v/>
      </c>
      <c r="AO202" t="str">
        <f>IF(NASA[[#This Row],[ID]]="","",IF(M202&gt;O202,0,1))</f>
        <v/>
      </c>
      <c r="AP202" t="str">
        <f>IF(NASA[[#This Row],[ID]]="","",IF(N202&gt;J202,1,0))</f>
        <v/>
      </c>
      <c r="AQ202" t="str">
        <f>IF(NASA[[#This Row],[ID]]="","",IF(N202&gt;J202,0,1))</f>
        <v/>
      </c>
      <c r="AR202" t="str">
        <f>IF(NASA[[#This Row],[ID]]="","",IF(L202&gt;O202,1,0))</f>
        <v/>
      </c>
      <c r="AS202" t="str">
        <f>IF(NASA[[#This Row],[ID]]="","",IF(L202&gt;O202,0,1))</f>
        <v/>
      </c>
      <c r="AT202" t="str">
        <f>IF(NASA[[#This Row],[ID]]="","",IF(K202&gt;M202,1,0))</f>
        <v/>
      </c>
      <c r="AU202" t="str">
        <f>IF(NASA[[#This Row],[ID]]="","",IF(K202&gt;M202,0,1))</f>
        <v/>
      </c>
      <c r="AV202" t="str">
        <f>IF(NASA[[#This Row],[ID]]="","",IF(J202&gt;M202,1,0))</f>
        <v/>
      </c>
      <c r="AW202" t="str">
        <f>IF(NASA[[#This Row],[ID]]="","",IF(J202&gt;M202,0,1))</f>
        <v/>
      </c>
      <c r="AX202" t="str">
        <f>IF(NASA[[#This Row],[ID]]="","",IF(L202&gt;N202,1,0))</f>
        <v/>
      </c>
      <c r="AY202" t="str">
        <f>IF(NASA[[#This Row],[ID]]="","",IF(L202&gt;N202,0,1))</f>
        <v/>
      </c>
      <c r="AZ202" t="str">
        <f>IF(NASA[[#This Row],[ID]]="","",IF(O202&gt;K202,1,0))</f>
        <v/>
      </c>
      <c r="BA202" t="str">
        <f>IF(NASA[[#This Row],[ID]]="","",IF(O202&gt;K202,0,1))</f>
        <v/>
      </c>
      <c r="BB202" t="str">
        <f>IF(NASA[[#This Row],[ID]]="","",IF(O202&gt;J202,1,0))</f>
        <v/>
      </c>
      <c r="BC202" t="str">
        <f>IF(NASA[[#This Row],[ID]]="","",IF(O202&gt;J202,0,1))</f>
        <v/>
      </c>
      <c r="BD202" t="str">
        <f>IF(NASA[[#This Row],[ID]]="","",IF(K202&gt;M202,1,0))</f>
        <v/>
      </c>
      <c r="BE202" t="str">
        <f>IF(NASA[[#This Row],[ID]]="","",IF(K202&gt;M202,0,1))</f>
        <v/>
      </c>
      <c r="BF202" t="str">
        <f>IF(NASA[[#This Row],[ID]]="","",IF(L202&gt;N202,1,0))</f>
        <v/>
      </c>
      <c r="BG202" t="str">
        <f>IF(NASA[[#This Row],[ID]]="","",IF(L202&gt;N202,0,1))</f>
        <v/>
      </c>
    </row>
    <row r="203" spans="1:59" x14ac:dyDescent="0.25">
      <c r="A203" s="31"/>
      <c r="B203" s="32"/>
      <c r="C203" s="32"/>
      <c r="D203" s="32"/>
      <c r="E203" s="32"/>
      <c r="F203" s="32"/>
      <c r="G203" s="34" t="str">
        <f>IF(NASA[[#This Row],['[Performance']]]="","",20-NASA[[#This Row],['[Performance']]]+1)</f>
        <v/>
      </c>
      <c r="H203" s="32"/>
      <c r="I203" s="35"/>
      <c r="J203" s="5" t="str">
        <f>IF(NASA[[#This Row],['[Mental Demand']]]="","",(NASA[[#This Row],['[Mental Demand']]])*5)</f>
        <v/>
      </c>
      <c r="K203" s="1" t="str">
        <f>IF(NASA[[#This Row],['[Physical Demand']]]="","",(NASA[[#This Row],['[Physical Demand']]])*5)</f>
        <v/>
      </c>
      <c r="L203" s="1" t="str">
        <f>IF(NASA[[#This Row],['[Temporal Demand']]]="","",(NASA[[#This Row],['[Temporal Demand']]])*5)</f>
        <v/>
      </c>
      <c r="M203" s="1" t="str">
        <f>IF(NASA[[#This Row],[Performance*]]="","",(NASA[[#This Row],[Performance*]])*5)</f>
        <v/>
      </c>
      <c r="N203" s="1" t="str">
        <f>IF(NASA[[#This Row],['[Effort']]]="","",(NASA[[#This Row],['[Effort']]])*5)</f>
        <v/>
      </c>
      <c r="O203" s="1" t="str">
        <f>IF(NASA[[#This Row],['[Frustration']]]="","",(NASA[[#This Row],['[Frustration']]])*5)</f>
        <v/>
      </c>
      <c r="P203" s="5" t="str">
        <f>IF(NASA[[#This Row],[ID]]="","",SUM(AD203,AJ203,AQ203,AV203,BC203))</f>
        <v/>
      </c>
      <c r="Q203" s="1" t="str">
        <f>IF(NASA[[#This Row],[ID]]="","",SUM(AE203,AM203,AT203,BA203,BD203))</f>
        <v/>
      </c>
      <c r="R203" s="1" t="str">
        <f>IF(NASA[[#This Row],[ID]]="","",SUM(AF203,AK203,AR203,AX203,BF203))</f>
        <v/>
      </c>
      <c r="S203" s="1" t="str">
        <f>IF(NASA[[#This Row],[ID]]="","",SUM(AG203,AN203,AU203,AW203,BE203))</f>
        <v/>
      </c>
      <c r="T203" s="1" t="str">
        <f>IF(NASA[[#This Row],[ID]]="","",SUM(AH203,AL203,AP203,AY203,BG203))</f>
        <v/>
      </c>
      <c r="U203" s="1" t="str">
        <f>IF(NASA[[#This Row],[ID]]="","",SUM(AI203,AO203,AS203,AZ203,BB203))</f>
        <v/>
      </c>
      <c r="V203" s="5" t="str">
        <f>IF(NASA[[#This Row],[ID]]="","",SUM(P203:U203))</f>
        <v/>
      </c>
      <c r="AB203" t="str">
        <f>IF(A203="","",NASA[[#This Row],[ID]])</f>
        <v/>
      </c>
      <c r="AC203" t="str">
        <f>IF(B203="","",NASA[[#This Row],[Feature ID]])</f>
        <v/>
      </c>
      <c r="AD203" t="str">
        <f>IF(NASA[[#This Row],[ID]]="","",IF(J203&gt;K203,1,0))</f>
        <v/>
      </c>
      <c r="AE203" t="str">
        <f>IF(NASA[[#This Row],[ID]]="","",IF(J203&gt;K203,0,1))</f>
        <v/>
      </c>
      <c r="AF203" t="str">
        <f>IF(NASA[[#This Row],[ID]]="","",IF(L203&gt;M203,1,0))</f>
        <v/>
      </c>
      <c r="AG203" t="str">
        <f>IF(NASA[[#This Row],[ID]]="","",IF(L203&gt;M203,0,1))</f>
        <v/>
      </c>
      <c r="AH203" t="str">
        <f>IF(NASA[[#This Row],[ID]]="","",IF(N203&gt;O203,1,0))</f>
        <v/>
      </c>
      <c r="AI203" t="str">
        <f>IF(NASA[[#This Row],[ID]]="","",IF(N203&gt;O203,0,1))</f>
        <v/>
      </c>
      <c r="AJ203" t="str">
        <f>IF(NASA[[#This Row],[ID]]="","",IF(J203&gt;L203,1,0))</f>
        <v/>
      </c>
      <c r="AK203" t="str">
        <f>IF(NASA[[#This Row],[ID]]="","",IF(J203&gt;L203,0,1))</f>
        <v/>
      </c>
      <c r="AL203" t="str">
        <f>IF(NASA[[#This Row],[ID]]="","",IF(N203&gt;K203,1,0))</f>
        <v/>
      </c>
      <c r="AM203" t="str">
        <f>IF(NASA[[#This Row],[ID]]="","",IF(N203&gt;K203,0,1))</f>
        <v/>
      </c>
      <c r="AN203" t="str">
        <f>IF(NASA[[#This Row],[ID]]="","",IF(M203&gt;O203,1,0))</f>
        <v/>
      </c>
      <c r="AO203" t="str">
        <f>IF(NASA[[#This Row],[ID]]="","",IF(M203&gt;O203,0,1))</f>
        <v/>
      </c>
      <c r="AP203" t="str">
        <f>IF(NASA[[#This Row],[ID]]="","",IF(N203&gt;J203,1,0))</f>
        <v/>
      </c>
      <c r="AQ203" t="str">
        <f>IF(NASA[[#This Row],[ID]]="","",IF(N203&gt;J203,0,1))</f>
        <v/>
      </c>
      <c r="AR203" t="str">
        <f>IF(NASA[[#This Row],[ID]]="","",IF(L203&gt;O203,1,0))</f>
        <v/>
      </c>
      <c r="AS203" t="str">
        <f>IF(NASA[[#This Row],[ID]]="","",IF(L203&gt;O203,0,1))</f>
        <v/>
      </c>
      <c r="AT203" t="str">
        <f>IF(NASA[[#This Row],[ID]]="","",IF(K203&gt;M203,1,0))</f>
        <v/>
      </c>
      <c r="AU203" t="str">
        <f>IF(NASA[[#This Row],[ID]]="","",IF(K203&gt;M203,0,1))</f>
        <v/>
      </c>
      <c r="AV203" t="str">
        <f>IF(NASA[[#This Row],[ID]]="","",IF(J203&gt;M203,1,0))</f>
        <v/>
      </c>
      <c r="AW203" t="str">
        <f>IF(NASA[[#This Row],[ID]]="","",IF(J203&gt;M203,0,1))</f>
        <v/>
      </c>
      <c r="AX203" t="str">
        <f>IF(NASA[[#This Row],[ID]]="","",IF(L203&gt;N203,1,0))</f>
        <v/>
      </c>
      <c r="AY203" t="str">
        <f>IF(NASA[[#This Row],[ID]]="","",IF(L203&gt;N203,0,1))</f>
        <v/>
      </c>
      <c r="AZ203" t="str">
        <f>IF(NASA[[#This Row],[ID]]="","",IF(O203&gt;K203,1,0))</f>
        <v/>
      </c>
      <c r="BA203" t="str">
        <f>IF(NASA[[#This Row],[ID]]="","",IF(O203&gt;K203,0,1))</f>
        <v/>
      </c>
      <c r="BB203" t="str">
        <f>IF(NASA[[#This Row],[ID]]="","",IF(O203&gt;J203,1,0))</f>
        <v/>
      </c>
      <c r="BC203" t="str">
        <f>IF(NASA[[#This Row],[ID]]="","",IF(O203&gt;J203,0,1))</f>
        <v/>
      </c>
      <c r="BD203" t="str">
        <f>IF(NASA[[#This Row],[ID]]="","",IF(K203&gt;M203,1,0))</f>
        <v/>
      </c>
      <c r="BE203" t="str">
        <f>IF(NASA[[#This Row],[ID]]="","",IF(K203&gt;M203,0,1))</f>
        <v/>
      </c>
      <c r="BF203" t="str">
        <f>IF(NASA[[#This Row],[ID]]="","",IF(L203&gt;N203,1,0))</f>
        <v/>
      </c>
      <c r="BG203" t="str">
        <f>IF(NASA[[#This Row],[ID]]="","",IF(L203&gt;N203,0,1))</f>
        <v/>
      </c>
    </row>
    <row r="204" spans="1:59" x14ac:dyDescent="0.25">
      <c r="A204" s="31"/>
      <c r="B204" s="32"/>
      <c r="C204" s="32"/>
      <c r="D204" s="32"/>
      <c r="E204" s="32"/>
      <c r="F204" s="32"/>
      <c r="G204" s="34" t="str">
        <f>IF(NASA[[#This Row],['[Performance']]]="","",20-NASA[[#This Row],['[Performance']]]+1)</f>
        <v/>
      </c>
      <c r="H204" s="32"/>
      <c r="I204" s="35"/>
      <c r="J204" s="5" t="str">
        <f>IF(NASA[[#This Row],['[Mental Demand']]]="","",(NASA[[#This Row],['[Mental Demand']]])*5)</f>
        <v/>
      </c>
      <c r="K204" s="1" t="str">
        <f>IF(NASA[[#This Row],['[Physical Demand']]]="","",(NASA[[#This Row],['[Physical Demand']]])*5)</f>
        <v/>
      </c>
      <c r="L204" s="1" t="str">
        <f>IF(NASA[[#This Row],['[Temporal Demand']]]="","",(NASA[[#This Row],['[Temporal Demand']]])*5)</f>
        <v/>
      </c>
      <c r="M204" s="1" t="str">
        <f>IF(NASA[[#This Row],[Performance*]]="","",(NASA[[#This Row],[Performance*]])*5)</f>
        <v/>
      </c>
      <c r="N204" s="1" t="str">
        <f>IF(NASA[[#This Row],['[Effort']]]="","",(NASA[[#This Row],['[Effort']]])*5)</f>
        <v/>
      </c>
      <c r="O204" s="1" t="str">
        <f>IF(NASA[[#This Row],['[Frustration']]]="","",(NASA[[#This Row],['[Frustration']]])*5)</f>
        <v/>
      </c>
      <c r="P204" s="5" t="str">
        <f>IF(NASA[[#This Row],[ID]]="","",SUM(AD204,AJ204,AQ204,AV204,BC204))</f>
        <v/>
      </c>
      <c r="Q204" s="1" t="str">
        <f>IF(NASA[[#This Row],[ID]]="","",SUM(AE204,AM204,AT204,BA204,BD204))</f>
        <v/>
      </c>
      <c r="R204" s="1" t="str">
        <f>IF(NASA[[#This Row],[ID]]="","",SUM(AF204,AK204,AR204,AX204,BF204))</f>
        <v/>
      </c>
      <c r="S204" s="1" t="str">
        <f>IF(NASA[[#This Row],[ID]]="","",SUM(AG204,AN204,AU204,AW204,BE204))</f>
        <v/>
      </c>
      <c r="T204" s="1" t="str">
        <f>IF(NASA[[#This Row],[ID]]="","",SUM(AH204,AL204,AP204,AY204,BG204))</f>
        <v/>
      </c>
      <c r="U204" s="1" t="str">
        <f>IF(NASA[[#This Row],[ID]]="","",SUM(AI204,AO204,AS204,AZ204,BB204))</f>
        <v/>
      </c>
      <c r="V204" s="5" t="str">
        <f>IF(NASA[[#This Row],[ID]]="","",SUM(P204:U204))</f>
        <v/>
      </c>
      <c r="AB204" t="str">
        <f>IF(A204="","",NASA[[#This Row],[ID]])</f>
        <v/>
      </c>
      <c r="AC204" t="str">
        <f>IF(B204="","",NASA[[#This Row],[Feature ID]])</f>
        <v/>
      </c>
      <c r="AD204" t="str">
        <f>IF(NASA[[#This Row],[ID]]="","",IF(J204&gt;K204,1,0))</f>
        <v/>
      </c>
      <c r="AE204" t="str">
        <f>IF(NASA[[#This Row],[ID]]="","",IF(J204&gt;K204,0,1))</f>
        <v/>
      </c>
      <c r="AF204" t="str">
        <f>IF(NASA[[#This Row],[ID]]="","",IF(L204&gt;M204,1,0))</f>
        <v/>
      </c>
      <c r="AG204" t="str">
        <f>IF(NASA[[#This Row],[ID]]="","",IF(L204&gt;M204,0,1))</f>
        <v/>
      </c>
      <c r="AH204" t="str">
        <f>IF(NASA[[#This Row],[ID]]="","",IF(N204&gt;O204,1,0))</f>
        <v/>
      </c>
      <c r="AI204" t="str">
        <f>IF(NASA[[#This Row],[ID]]="","",IF(N204&gt;O204,0,1))</f>
        <v/>
      </c>
      <c r="AJ204" t="str">
        <f>IF(NASA[[#This Row],[ID]]="","",IF(J204&gt;L204,1,0))</f>
        <v/>
      </c>
      <c r="AK204" t="str">
        <f>IF(NASA[[#This Row],[ID]]="","",IF(J204&gt;L204,0,1))</f>
        <v/>
      </c>
      <c r="AL204" t="str">
        <f>IF(NASA[[#This Row],[ID]]="","",IF(N204&gt;K204,1,0))</f>
        <v/>
      </c>
      <c r="AM204" t="str">
        <f>IF(NASA[[#This Row],[ID]]="","",IF(N204&gt;K204,0,1))</f>
        <v/>
      </c>
      <c r="AN204" t="str">
        <f>IF(NASA[[#This Row],[ID]]="","",IF(M204&gt;O204,1,0))</f>
        <v/>
      </c>
      <c r="AO204" t="str">
        <f>IF(NASA[[#This Row],[ID]]="","",IF(M204&gt;O204,0,1))</f>
        <v/>
      </c>
      <c r="AP204" t="str">
        <f>IF(NASA[[#This Row],[ID]]="","",IF(N204&gt;J204,1,0))</f>
        <v/>
      </c>
      <c r="AQ204" t="str">
        <f>IF(NASA[[#This Row],[ID]]="","",IF(N204&gt;J204,0,1))</f>
        <v/>
      </c>
      <c r="AR204" t="str">
        <f>IF(NASA[[#This Row],[ID]]="","",IF(L204&gt;O204,1,0))</f>
        <v/>
      </c>
      <c r="AS204" t="str">
        <f>IF(NASA[[#This Row],[ID]]="","",IF(L204&gt;O204,0,1))</f>
        <v/>
      </c>
      <c r="AT204" t="str">
        <f>IF(NASA[[#This Row],[ID]]="","",IF(K204&gt;M204,1,0))</f>
        <v/>
      </c>
      <c r="AU204" t="str">
        <f>IF(NASA[[#This Row],[ID]]="","",IF(K204&gt;M204,0,1))</f>
        <v/>
      </c>
      <c r="AV204" t="str">
        <f>IF(NASA[[#This Row],[ID]]="","",IF(J204&gt;M204,1,0))</f>
        <v/>
      </c>
      <c r="AW204" t="str">
        <f>IF(NASA[[#This Row],[ID]]="","",IF(J204&gt;M204,0,1))</f>
        <v/>
      </c>
      <c r="AX204" t="str">
        <f>IF(NASA[[#This Row],[ID]]="","",IF(L204&gt;N204,1,0))</f>
        <v/>
      </c>
      <c r="AY204" t="str">
        <f>IF(NASA[[#This Row],[ID]]="","",IF(L204&gt;N204,0,1))</f>
        <v/>
      </c>
      <c r="AZ204" t="str">
        <f>IF(NASA[[#This Row],[ID]]="","",IF(O204&gt;K204,1,0))</f>
        <v/>
      </c>
      <c r="BA204" t="str">
        <f>IF(NASA[[#This Row],[ID]]="","",IF(O204&gt;K204,0,1))</f>
        <v/>
      </c>
      <c r="BB204" t="str">
        <f>IF(NASA[[#This Row],[ID]]="","",IF(O204&gt;J204,1,0))</f>
        <v/>
      </c>
      <c r="BC204" t="str">
        <f>IF(NASA[[#This Row],[ID]]="","",IF(O204&gt;J204,0,1))</f>
        <v/>
      </c>
      <c r="BD204" t="str">
        <f>IF(NASA[[#This Row],[ID]]="","",IF(K204&gt;M204,1,0))</f>
        <v/>
      </c>
      <c r="BE204" t="str">
        <f>IF(NASA[[#This Row],[ID]]="","",IF(K204&gt;M204,0,1))</f>
        <v/>
      </c>
      <c r="BF204" t="str">
        <f>IF(NASA[[#This Row],[ID]]="","",IF(L204&gt;N204,1,0))</f>
        <v/>
      </c>
      <c r="BG204" t="str">
        <f>IF(NASA[[#This Row],[ID]]="","",IF(L204&gt;N204,0,1))</f>
        <v/>
      </c>
    </row>
    <row r="205" spans="1:59" x14ac:dyDescent="0.25">
      <c r="A205" s="31"/>
      <c r="B205" s="32"/>
      <c r="C205" s="32"/>
      <c r="D205" s="32"/>
      <c r="E205" s="32"/>
      <c r="F205" s="32"/>
      <c r="G205" s="34" t="str">
        <f>IF(NASA[[#This Row],['[Performance']]]="","",20-NASA[[#This Row],['[Performance']]]+1)</f>
        <v/>
      </c>
      <c r="H205" s="32"/>
      <c r="I205" s="35"/>
      <c r="J205" s="5" t="str">
        <f>IF(NASA[[#This Row],['[Mental Demand']]]="","",(NASA[[#This Row],['[Mental Demand']]])*5)</f>
        <v/>
      </c>
      <c r="K205" s="1" t="str">
        <f>IF(NASA[[#This Row],['[Physical Demand']]]="","",(NASA[[#This Row],['[Physical Demand']]])*5)</f>
        <v/>
      </c>
      <c r="L205" s="1" t="str">
        <f>IF(NASA[[#This Row],['[Temporal Demand']]]="","",(NASA[[#This Row],['[Temporal Demand']]])*5)</f>
        <v/>
      </c>
      <c r="M205" s="1" t="str">
        <f>IF(NASA[[#This Row],[Performance*]]="","",(NASA[[#This Row],[Performance*]])*5)</f>
        <v/>
      </c>
      <c r="N205" s="1" t="str">
        <f>IF(NASA[[#This Row],['[Effort']]]="","",(NASA[[#This Row],['[Effort']]])*5)</f>
        <v/>
      </c>
      <c r="O205" s="1" t="str">
        <f>IF(NASA[[#This Row],['[Frustration']]]="","",(NASA[[#This Row],['[Frustration']]])*5)</f>
        <v/>
      </c>
      <c r="P205" s="5" t="str">
        <f>IF(NASA[[#This Row],[ID]]="","",SUM(AD205,AJ205,AQ205,AV205,BC205))</f>
        <v/>
      </c>
      <c r="Q205" s="1" t="str">
        <f>IF(NASA[[#This Row],[ID]]="","",SUM(AE205,AM205,AT205,BA205,BD205))</f>
        <v/>
      </c>
      <c r="R205" s="1" t="str">
        <f>IF(NASA[[#This Row],[ID]]="","",SUM(AF205,AK205,AR205,AX205,BF205))</f>
        <v/>
      </c>
      <c r="S205" s="1" t="str">
        <f>IF(NASA[[#This Row],[ID]]="","",SUM(AG205,AN205,AU205,AW205,BE205))</f>
        <v/>
      </c>
      <c r="T205" s="1" t="str">
        <f>IF(NASA[[#This Row],[ID]]="","",SUM(AH205,AL205,AP205,AY205,BG205))</f>
        <v/>
      </c>
      <c r="U205" s="1" t="str">
        <f>IF(NASA[[#This Row],[ID]]="","",SUM(AI205,AO205,AS205,AZ205,BB205))</f>
        <v/>
      </c>
      <c r="V205" s="5" t="str">
        <f>IF(NASA[[#This Row],[ID]]="","",SUM(P205:U205))</f>
        <v/>
      </c>
      <c r="AB205" t="str">
        <f>IF(A205="","",NASA[[#This Row],[ID]])</f>
        <v/>
      </c>
      <c r="AC205" t="str">
        <f>IF(B205="","",NASA[[#This Row],[Feature ID]])</f>
        <v/>
      </c>
      <c r="AD205" t="str">
        <f>IF(NASA[[#This Row],[ID]]="","",IF(J205&gt;K205,1,0))</f>
        <v/>
      </c>
      <c r="AE205" t="str">
        <f>IF(NASA[[#This Row],[ID]]="","",IF(J205&gt;K205,0,1))</f>
        <v/>
      </c>
      <c r="AF205" t="str">
        <f>IF(NASA[[#This Row],[ID]]="","",IF(L205&gt;M205,1,0))</f>
        <v/>
      </c>
      <c r="AG205" t="str">
        <f>IF(NASA[[#This Row],[ID]]="","",IF(L205&gt;M205,0,1))</f>
        <v/>
      </c>
      <c r="AH205" t="str">
        <f>IF(NASA[[#This Row],[ID]]="","",IF(N205&gt;O205,1,0))</f>
        <v/>
      </c>
      <c r="AI205" t="str">
        <f>IF(NASA[[#This Row],[ID]]="","",IF(N205&gt;O205,0,1))</f>
        <v/>
      </c>
      <c r="AJ205" t="str">
        <f>IF(NASA[[#This Row],[ID]]="","",IF(J205&gt;L205,1,0))</f>
        <v/>
      </c>
      <c r="AK205" t="str">
        <f>IF(NASA[[#This Row],[ID]]="","",IF(J205&gt;L205,0,1))</f>
        <v/>
      </c>
      <c r="AL205" t="str">
        <f>IF(NASA[[#This Row],[ID]]="","",IF(N205&gt;K205,1,0))</f>
        <v/>
      </c>
      <c r="AM205" t="str">
        <f>IF(NASA[[#This Row],[ID]]="","",IF(N205&gt;K205,0,1))</f>
        <v/>
      </c>
      <c r="AN205" t="str">
        <f>IF(NASA[[#This Row],[ID]]="","",IF(M205&gt;O205,1,0))</f>
        <v/>
      </c>
      <c r="AO205" t="str">
        <f>IF(NASA[[#This Row],[ID]]="","",IF(M205&gt;O205,0,1))</f>
        <v/>
      </c>
      <c r="AP205" t="str">
        <f>IF(NASA[[#This Row],[ID]]="","",IF(N205&gt;J205,1,0))</f>
        <v/>
      </c>
      <c r="AQ205" t="str">
        <f>IF(NASA[[#This Row],[ID]]="","",IF(N205&gt;J205,0,1))</f>
        <v/>
      </c>
      <c r="AR205" t="str">
        <f>IF(NASA[[#This Row],[ID]]="","",IF(L205&gt;O205,1,0))</f>
        <v/>
      </c>
      <c r="AS205" t="str">
        <f>IF(NASA[[#This Row],[ID]]="","",IF(L205&gt;O205,0,1))</f>
        <v/>
      </c>
      <c r="AT205" t="str">
        <f>IF(NASA[[#This Row],[ID]]="","",IF(K205&gt;M205,1,0))</f>
        <v/>
      </c>
      <c r="AU205" t="str">
        <f>IF(NASA[[#This Row],[ID]]="","",IF(K205&gt;M205,0,1))</f>
        <v/>
      </c>
      <c r="AV205" t="str">
        <f>IF(NASA[[#This Row],[ID]]="","",IF(J205&gt;M205,1,0))</f>
        <v/>
      </c>
      <c r="AW205" t="str">
        <f>IF(NASA[[#This Row],[ID]]="","",IF(J205&gt;M205,0,1))</f>
        <v/>
      </c>
      <c r="AX205" t="str">
        <f>IF(NASA[[#This Row],[ID]]="","",IF(L205&gt;N205,1,0))</f>
        <v/>
      </c>
      <c r="AY205" t="str">
        <f>IF(NASA[[#This Row],[ID]]="","",IF(L205&gt;N205,0,1))</f>
        <v/>
      </c>
      <c r="AZ205" t="str">
        <f>IF(NASA[[#This Row],[ID]]="","",IF(O205&gt;K205,1,0))</f>
        <v/>
      </c>
      <c r="BA205" t="str">
        <f>IF(NASA[[#This Row],[ID]]="","",IF(O205&gt;K205,0,1))</f>
        <v/>
      </c>
      <c r="BB205" t="str">
        <f>IF(NASA[[#This Row],[ID]]="","",IF(O205&gt;J205,1,0))</f>
        <v/>
      </c>
      <c r="BC205" t="str">
        <f>IF(NASA[[#This Row],[ID]]="","",IF(O205&gt;J205,0,1))</f>
        <v/>
      </c>
      <c r="BD205" t="str">
        <f>IF(NASA[[#This Row],[ID]]="","",IF(K205&gt;M205,1,0))</f>
        <v/>
      </c>
      <c r="BE205" t="str">
        <f>IF(NASA[[#This Row],[ID]]="","",IF(K205&gt;M205,0,1))</f>
        <v/>
      </c>
      <c r="BF205" t="str">
        <f>IF(NASA[[#This Row],[ID]]="","",IF(L205&gt;N205,1,0))</f>
        <v/>
      </c>
      <c r="BG205" t="str">
        <f>IF(NASA[[#This Row],[ID]]="","",IF(L205&gt;N205,0,1))</f>
        <v/>
      </c>
    </row>
    <row r="206" spans="1:59" x14ac:dyDescent="0.25">
      <c r="A206" s="31"/>
      <c r="B206" s="32"/>
      <c r="C206" s="32"/>
      <c r="D206" s="32"/>
      <c r="E206" s="32"/>
      <c r="F206" s="32"/>
      <c r="G206" s="34" t="str">
        <f>IF(NASA[[#This Row],['[Performance']]]="","",20-NASA[[#This Row],['[Performance']]]+1)</f>
        <v/>
      </c>
      <c r="H206" s="32"/>
      <c r="I206" s="35"/>
      <c r="J206" s="5" t="str">
        <f>IF(NASA[[#This Row],['[Mental Demand']]]="","",(NASA[[#This Row],['[Mental Demand']]])*5)</f>
        <v/>
      </c>
      <c r="K206" s="1" t="str">
        <f>IF(NASA[[#This Row],['[Physical Demand']]]="","",(NASA[[#This Row],['[Physical Demand']]])*5)</f>
        <v/>
      </c>
      <c r="L206" s="1" t="str">
        <f>IF(NASA[[#This Row],['[Temporal Demand']]]="","",(NASA[[#This Row],['[Temporal Demand']]])*5)</f>
        <v/>
      </c>
      <c r="M206" s="1" t="str">
        <f>IF(NASA[[#This Row],[Performance*]]="","",(NASA[[#This Row],[Performance*]])*5)</f>
        <v/>
      </c>
      <c r="N206" s="1" t="str">
        <f>IF(NASA[[#This Row],['[Effort']]]="","",(NASA[[#This Row],['[Effort']]])*5)</f>
        <v/>
      </c>
      <c r="O206" s="1" t="str">
        <f>IF(NASA[[#This Row],['[Frustration']]]="","",(NASA[[#This Row],['[Frustration']]])*5)</f>
        <v/>
      </c>
      <c r="P206" s="5" t="str">
        <f>IF(NASA[[#This Row],[ID]]="","",SUM(AD206,AJ206,AQ206,AV206,BC206))</f>
        <v/>
      </c>
      <c r="Q206" s="1" t="str">
        <f>IF(NASA[[#This Row],[ID]]="","",SUM(AE206,AM206,AT206,BA206,BD206))</f>
        <v/>
      </c>
      <c r="R206" s="1" t="str">
        <f>IF(NASA[[#This Row],[ID]]="","",SUM(AF206,AK206,AR206,AX206,BF206))</f>
        <v/>
      </c>
      <c r="S206" s="1" t="str">
        <f>IF(NASA[[#This Row],[ID]]="","",SUM(AG206,AN206,AU206,AW206,BE206))</f>
        <v/>
      </c>
      <c r="T206" s="1" t="str">
        <f>IF(NASA[[#This Row],[ID]]="","",SUM(AH206,AL206,AP206,AY206,BG206))</f>
        <v/>
      </c>
      <c r="U206" s="1" t="str">
        <f>IF(NASA[[#This Row],[ID]]="","",SUM(AI206,AO206,AS206,AZ206,BB206))</f>
        <v/>
      </c>
      <c r="V206" s="5" t="str">
        <f>IF(NASA[[#This Row],[ID]]="","",SUM(P206:U206))</f>
        <v/>
      </c>
      <c r="AB206" t="str">
        <f>IF(A206="","",NASA[[#This Row],[ID]])</f>
        <v/>
      </c>
      <c r="AC206" t="str">
        <f>IF(B206="","",NASA[[#This Row],[Feature ID]])</f>
        <v/>
      </c>
      <c r="AD206" t="str">
        <f>IF(NASA[[#This Row],[ID]]="","",IF(J206&gt;K206,1,0))</f>
        <v/>
      </c>
      <c r="AE206" t="str">
        <f>IF(NASA[[#This Row],[ID]]="","",IF(J206&gt;K206,0,1))</f>
        <v/>
      </c>
      <c r="AF206" t="str">
        <f>IF(NASA[[#This Row],[ID]]="","",IF(L206&gt;M206,1,0))</f>
        <v/>
      </c>
      <c r="AG206" t="str">
        <f>IF(NASA[[#This Row],[ID]]="","",IF(L206&gt;M206,0,1))</f>
        <v/>
      </c>
      <c r="AH206" t="str">
        <f>IF(NASA[[#This Row],[ID]]="","",IF(N206&gt;O206,1,0))</f>
        <v/>
      </c>
      <c r="AI206" t="str">
        <f>IF(NASA[[#This Row],[ID]]="","",IF(N206&gt;O206,0,1))</f>
        <v/>
      </c>
      <c r="AJ206" t="str">
        <f>IF(NASA[[#This Row],[ID]]="","",IF(J206&gt;L206,1,0))</f>
        <v/>
      </c>
      <c r="AK206" t="str">
        <f>IF(NASA[[#This Row],[ID]]="","",IF(J206&gt;L206,0,1))</f>
        <v/>
      </c>
      <c r="AL206" t="str">
        <f>IF(NASA[[#This Row],[ID]]="","",IF(N206&gt;K206,1,0))</f>
        <v/>
      </c>
      <c r="AM206" t="str">
        <f>IF(NASA[[#This Row],[ID]]="","",IF(N206&gt;K206,0,1))</f>
        <v/>
      </c>
      <c r="AN206" t="str">
        <f>IF(NASA[[#This Row],[ID]]="","",IF(M206&gt;O206,1,0))</f>
        <v/>
      </c>
      <c r="AO206" t="str">
        <f>IF(NASA[[#This Row],[ID]]="","",IF(M206&gt;O206,0,1))</f>
        <v/>
      </c>
      <c r="AP206" t="str">
        <f>IF(NASA[[#This Row],[ID]]="","",IF(N206&gt;J206,1,0))</f>
        <v/>
      </c>
      <c r="AQ206" t="str">
        <f>IF(NASA[[#This Row],[ID]]="","",IF(N206&gt;J206,0,1))</f>
        <v/>
      </c>
      <c r="AR206" t="str">
        <f>IF(NASA[[#This Row],[ID]]="","",IF(L206&gt;O206,1,0))</f>
        <v/>
      </c>
      <c r="AS206" t="str">
        <f>IF(NASA[[#This Row],[ID]]="","",IF(L206&gt;O206,0,1))</f>
        <v/>
      </c>
      <c r="AT206" t="str">
        <f>IF(NASA[[#This Row],[ID]]="","",IF(K206&gt;M206,1,0))</f>
        <v/>
      </c>
      <c r="AU206" t="str">
        <f>IF(NASA[[#This Row],[ID]]="","",IF(K206&gt;M206,0,1))</f>
        <v/>
      </c>
      <c r="AV206" t="str">
        <f>IF(NASA[[#This Row],[ID]]="","",IF(J206&gt;M206,1,0))</f>
        <v/>
      </c>
      <c r="AW206" t="str">
        <f>IF(NASA[[#This Row],[ID]]="","",IF(J206&gt;M206,0,1))</f>
        <v/>
      </c>
      <c r="AX206" t="str">
        <f>IF(NASA[[#This Row],[ID]]="","",IF(L206&gt;N206,1,0))</f>
        <v/>
      </c>
      <c r="AY206" t="str">
        <f>IF(NASA[[#This Row],[ID]]="","",IF(L206&gt;N206,0,1))</f>
        <v/>
      </c>
      <c r="AZ206" t="str">
        <f>IF(NASA[[#This Row],[ID]]="","",IF(O206&gt;K206,1,0))</f>
        <v/>
      </c>
      <c r="BA206" t="str">
        <f>IF(NASA[[#This Row],[ID]]="","",IF(O206&gt;K206,0,1))</f>
        <v/>
      </c>
      <c r="BB206" t="str">
        <f>IF(NASA[[#This Row],[ID]]="","",IF(O206&gt;J206,1,0))</f>
        <v/>
      </c>
      <c r="BC206" t="str">
        <f>IF(NASA[[#This Row],[ID]]="","",IF(O206&gt;J206,0,1))</f>
        <v/>
      </c>
      <c r="BD206" t="str">
        <f>IF(NASA[[#This Row],[ID]]="","",IF(K206&gt;M206,1,0))</f>
        <v/>
      </c>
      <c r="BE206" t="str">
        <f>IF(NASA[[#This Row],[ID]]="","",IF(K206&gt;M206,0,1))</f>
        <v/>
      </c>
      <c r="BF206" t="str">
        <f>IF(NASA[[#This Row],[ID]]="","",IF(L206&gt;N206,1,0))</f>
        <v/>
      </c>
      <c r="BG206" t="str">
        <f>IF(NASA[[#This Row],[ID]]="","",IF(L206&gt;N206,0,1))</f>
        <v/>
      </c>
    </row>
    <row r="207" spans="1:59" x14ac:dyDescent="0.25">
      <c r="A207" s="31"/>
      <c r="B207" s="32"/>
      <c r="C207" s="32"/>
      <c r="D207" s="32"/>
      <c r="E207" s="32"/>
      <c r="F207" s="32"/>
      <c r="G207" s="34" t="str">
        <f>IF(NASA[[#This Row],['[Performance']]]="","",20-NASA[[#This Row],['[Performance']]]+1)</f>
        <v/>
      </c>
      <c r="H207" s="32"/>
      <c r="I207" s="35"/>
      <c r="J207" s="5" t="str">
        <f>IF(NASA[[#This Row],['[Mental Demand']]]="","",(NASA[[#This Row],['[Mental Demand']]])*5)</f>
        <v/>
      </c>
      <c r="K207" s="1" t="str">
        <f>IF(NASA[[#This Row],['[Physical Demand']]]="","",(NASA[[#This Row],['[Physical Demand']]])*5)</f>
        <v/>
      </c>
      <c r="L207" s="1" t="str">
        <f>IF(NASA[[#This Row],['[Temporal Demand']]]="","",(NASA[[#This Row],['[Temporal Demand']]])*5)</f>
        <v/>
      </c>
      <c r="M207" s="1" t="str">
        <f>IF(NASA[[#This Row],[Performance*]]="","",(NASA[[#This Row],[Performance*]])*5)</f>
        <v/>
      </c>
      <c r="N207" s="1" t="str">
        <f>IF(NASA[[#This Row],['[Effort']]]="","",(NASA[[#This Row],['[Effort']]])*5)</f>
        <v/>
      </c>
      <c r="O207" s="1" t="str">
        <f>IF(NASA[[#This Row],['[Frustration']]]="","",(NASA[[#This Row],['[Frustration']]])*5)</f>
        <v/>
      </c>
      <c r="P207" s="5" t="str">
        <f>IF(NASA[[#This Row],[ID]]="","",SUM(AD207,AJ207,AQ207,AV207,BC207))</f>
        <v/>
      </c>
      <c r="Q207" s="1" t="str">
        <f>IF(NASA[[#This Row],[ID]]="","",SUM(AE207,AM207,AT207,BA207,BD207))</f>
        <v/>
      </c>
      <c r="R207" s="1" t="str">
        <f>IF(NASA[[#This Row],[ID]]="","",SUM(AF207,AK207,AR207,AX207,BF207))</f>
        <v/>
      </c>
      <c r="S207" s="1" t="str">
        <f>IF(NASA[[#This Row],[ID]]="","",SUM(AG207,AN207,AU207,AW207,BE207))</f>
        <v/>
      </c>
      <c r="T207" s="1" t="str">
        <f>IF(NASA[[#This Row],[ID]]="","",SUM(AH207,AL207,AP207,AY207,BG207))</f>
        <v/>
      </c>
      <c r="U207" s="1" t="str">
        <f>IF(NASA[[#This Row],[ID]]="","",SUM(AI207,AO207,AS207,AZ207,BB207))</f>
        <v/>
      </c>
      <c r="V207" s="5" t="str">
        <f>IF(NASA[[#This Row],[ID]]="","",SUM(P207:U207))</f>
        <v/>
      </c>
      <c r="AB207" t="str">
        <f>IF(A207="","",NASA[[#This Row],[ID]])</f>
        <v/>
      </c>
      <c r="AC207" t="str">
        <f>IF(B207="","",NASA[[#This Row],[Feature ID]])</f>
        <v/>
      </c>
      <c r="AD207" t="str">
        <f>IF(NASA[[#This Row],[ID]]="","",IF(J207&gt;K207,1,0))</f>
        <v/>
      </c>
      <c r="AE207" t="str">
        <f>IF(NASA[[#This Row],[ID]]="","",IF(J207&gt;K207,0,1))</f>
        <v/>
      </c>
      <c r="AF207" t="str">
        <f>IF(NASA[[#This Row],[ID]]="","",IF(L207&gt;M207,1,0))</f>
        <v/>
      </c>
      <c r="AG207" t="str">
        <f>IF(NASA[[#This Row],[ID]]="","",IF(L207&gt;M207,0,1))</f>
        <v/>
      </c>
      <c r="AH207" t="str">
        <f>IF(NASA[[#This Row],[ID]]="","",IF(N207&gt;O207,1,0))</f>
        <v/>
      </c>
      <c r="AI207" t="str">
        <f>IF(NASA[[#This Row],[ID]]="","",IF(N207&gt;O207,0,1))</f>
        <v/>
      </c>
      <c r="AJ207" t="str">
        <f>IF(NASA[[#This Row],[ID]]="","",IF(J207&gt;L207,1,0))</f>
        <v/>
      </c>
      <c r="AK207" t="str">
        <f>IF(NASA[[#This Row],[ID]]="","",IF(J207&gt;L207,0,1))</f>
        <v/>
      </c>
      <c r="AL207" t="str">
        <f>IF(NASA[[#This Row],[ID]]="","",IF(N207&gt;K207,1,0))</f>
        <v/>
      </c>
      <c r="AM207" t="str">
        <f>IF(NASA[[#This Row],[ID]]="","",IF(N207&gt;K207,0,1))</f>
        <v/>
      </c>
      <c r="AN207" t="str">
        <f>IF(NASA[[#This Row],[ID]]="","",IF(M207&gt;O207,1,0))</f>
        <v/>
      </c>
      <c r="AO207" t="str">
        <f>IF(NASA[[#This Row],[ID]]="","",IF(M207&gt;O207,0,1))</f>
        <v/>
      </c>
      <c r="AP207" t="str">
        <f>IF(NASA[[#This Row],[ID]]="","",IF(N207&gt;J207,1,0))</f>
        <v/>
      </c>
      <c r="AQ207" t="str">
        <f>IF(NASA[[#This Row],[ID]]="","",IF(N207&gt;J207,0,1))</f>
        <v/>
      </c>
      <c r="AR207" t="str">
        <f>IF(NASA[[#This Row],[ID]]="","",IF(L207&gt;O207,1,0))</f>
        <v/>
      </c>
      <c r="AS207" t="str">
        <f>IF(NASA[[#This Row],[ID]]="","",IF(L207&gt;O207,0,1))</f>
        <v/>
      </c>
      <c r="AT207" t="str">
        <f>IF(NASA[[#This Row],[ID]]="","",IF(K207&gt;M207,1,0))</f>
        <v/>
      </c>
      <c r="AU207" t="str">
        <f>IF(NASA[[#This Row],[ID]]="","",IF(K207&gt;M207,0,1))</f>
        <v/>
      </c>
      <c r="AV207" t="str">
        <f>IF(NASA[[#This Row],[ID]]="","",IF(J207&gt;M207,1,0))</f>
        <v/>
      </c>
      <c r="AW207" t="str">
        <f>IF(NASA[[#This Row],[ID]]="","",IF(J207&gt;M207,0,1))</f>
        <v/>
      </c>
      <c r="AX207" t="str">
        <f>IF(NASA[[#This Row],[ID]]="","",IF(L207&gt;N207,1,0))</f>
        <v/>
      </c>
      <c r="AY207" t="str">
        <f>IF(NASA[[#This Row],[ID]]="","",IF(L207&gt;N207,0,1))</f>
        <v/>
      </c>
      <c r="AZ207" t="str">
        <f>IF(NASA[[#This Row],[ID]]="","",IF(O207&gt;K207,1,0))</f>
        <v/>
      </c>
      <c r="BA207" t="str">
        <f>IF(NASA[[#This Row],[ID]]="","",IF(O207&gt;K207,0,1))</f>
        <v/>
      </c>
      <c r="BB207" t="str">
        <f>IF(NASA[[#This Row],[ID]]="","",IF(O207&gt;J207,1,0))</f>
        <v/>
      </c>
      <c r="BC207" t="str">
        <f>IF(NASA[[#This Row],[ID]]="","",IF(O207&gt;J207,0,1))</f>
        <v/>
      </c>
      <c r="BD207" t="str">
        <f>IF(NASA[[#This Row],[ID]]="","",IF(K207&gt;M207,1,0))</f>
        <v/>
      </c>
      <c r="BE207" t="str">
        <f>IF(NASA[[#This Row],[ID]]="","",IF(K207&gt;M207,0,1))</f>
        <v/>
      </c>
      <c r="BF207" t="str">
        <f>IF(NASA[[#This Row],[ID]]="","",IF(L207&gt;N207,1,0))</f>
        <v/>
      </c>
      <c r="BG207" t="str">
        <f>IF(NASA[[#This Row],[ID]]="","",IF(L207&gt;N207,0,1))</f>
        <v/>
      </c>
    </row>
    <row r="208" spans="1:59" x14ac:dyDescent="0.25">
      <c r="A208" s="31"/>
      <c r="B208" s="32"/>
      <c r="C208" s="32"/>
      <c r="D208" s="32"/>
      <c r="E208" s="32"/>
      <c r="F208" s="32"/>
      <c r="G208" s="34" t="str">
        <f>IF(NASA[[#This Row],['[Performance']]]="","",20-NASA[[#This Row],['[Performance']]]+1)</f>
        <v/>
      </c>
      <c r="H208" s="32"/>
      <c r="I208" s="35"/>
      <c r="J208" s="5" t="str">
        <f>IF(NASA[[#This Row],['[Mental Demand']]]="","",(NASA[[#This Row],['[Mental Demand']]])*5)</f>
        <v/>
      </c>
      <c r="K208" s="1" t="str">
        <f>IF(NASA[[#This Row],['[Physical Demand']]]="","",(NASA[[#This Row],['[Physical Demand']]])*5)</f>
        <v/>
      </c>
      <c r="L208" s="1" t="str">
        <f>IF(NASA[[#This Row],['[Temporal Demand']]]="","",(NASA[[#This Row],['[Temporal Demand']]])*5)</f>
        <v/>
      </c>
      <c r="M208" s="1" t="str">
        <f>IF(NASA[[#This Row],[Performance*]]="","",(NASA[[#This Row],[Performance*]])*5)</f>
        <v/>
      </c>
      <c r="N208" s="1" t="str">
        <f>IF(NASA[[#This Row],['[Effort']]]="","",(NASA[[#This Row],['[Effort']]])*5)</f>
        <v/>
      </c>
      <c r="O208" s="1" t="str">
        <f>IF(NASA[[#This Row],['[Frustration']]]="","",(NASA[[#This Row],['[Frustration']]])*5)</f>
        <v/>
      </c>
      <c r="P208" s="5" t="str">
        <f>IF(NASA[[#This Row],[ID]]="","",SUM(AD208,AJ208,AQ208,AV208,BC208))</f>
        <v/>
      </c>
      <c r="Q208" s="1" t="str">
        <f>IF(NASA[[#This Row],[ID]]="","",SUM(AE208,AM208,AT208,BA208,BD208))</f>
        <v/>
      </c>
      <c r="R208" s="1" t="str">
        <f>IF(NASA[[#This Row],[ID]]="","",SUM(AF208,AK208,AR208,AX208,BF208))</f>
        <v/>
      </c>
      <c r="S208" s="1" t="str">
        <f>IF(NASA[[#This Row],[ID]]="","",SUM(AG208,AN208,AU208,AW208,BE208))</f>
        <v/>
      </c>
      <c r="T208" s="1" t="str">
        <f>IF(NASA[[#This Row],[ID]]="","",SUM(AH208,AL208,AP208,AY208,BG208))</f>
        <v/>
      </c>
      <c r="U208" s="1" t="str">
        <f>IF(NASA[[#This Row],[ID]]="","",SUM(AI208,AO208,AS208,AZ208,BB208))</f>
        <v/>
      </c>
      <c r="V208" s="5" t="str">
        <f>IF(NASA[[#This Row],[ID]]="","",SUM(P208:U208))</f>
        <v/>
      </c>
      <c r="AB208" t="str">
        <f>IF(A208="","",NASA[[#This Row],[ID]])</f>
        <v/>
      </c>
      <c r="AC208" t="str">
        <f>IF(B208="","",NASA[[#This Row],[Feature ID]])</f>
        <v/>
      </c>
      <c r="AD208" t="str">
        <f>IF(NASA[[#This Row],[ID]]="","",IF(J208&gt;K208,1,0))</f>
        <v/>
      </c>
      <c r="AE208" t="str">
        <f>IF(NASA[[#This Row],[ID]]="","",IF(J208&gt;K208,0,1))</f>
        <v/>
      </c>
      <c r="AF208" t="str">
        <f>IF(NASA[[#This Row],[ID]]="","",IF(L208&gt;M208,1,0))</f>
        <v/>
      </c>
      <c r="AG208" t="str">
        <f>IF(NASA[[#This Row],[ID]]="","",IF(L208&gt;M208,0,1))</f>
        <v/>
      </c>
      <c r="AH208" t="str">
        <f>IF(NASA[[#This Row],[ID]]="","",IF(N208&gt;O208,1,0))</f>
        <v/>
      </c>
      <c r="AI208" t="str">
        <f>IF(NASA[[#This Row],[ID]]="","",IF(N208&gt;O208,0,1))</f>
        <v/>
      </c>
      <c r="AJ208" t="str">
        <f>IF(NASA[[#This Row],[ID]]="","",IF(J208&gt;L208,1,0))</f>
        <v/>
      </c>
      <c r="AK208" t="str">
        <f>IF(NASA[[#This Row],[ID]]="","",IF(J208&gt;L208,0,1))</f>
        <v/>
      </c>
      <c r="AL208" t="str">
        <f>IF(NASA[[#This Row],[ID]]="","",IF(N208&gt;K208,1,0))</f>
        <v/>
      </c>
      <c r="AM208" t="str">
        <f>IF(NASA[[#This Row],[ID]]="","",IF(N208&gt;K208,0,1))</f>
        <v/>
      </c>
      <c r="AN208" t="str">
        <f>IF(NASA[[#This Row],[ID]]="","",IF(M208&gt;O208,1,0))</f>
        <v/>
      </c>
      <c r="AO208" t="str">
        <f>IF(NASA[[#This Row],[ID]]="","",IF(M208&gt;O208,0,1))</f>
        <v/>
      </c>
      <c r="AP208" t="str">
        <f>IF(NASA[[#This Row],[ID]]="","",IF(N208&gt;J208,1,0))</f>
        <v/>
      </c>
      <c r="AQ208" t="str">
        <f>IF(NASA[[#This Row],[ID]]="","",IF(N208&gt;J208,0,1))</f>
        <v/>
      </c>
      <c r="AR208" t="str">
        <f>IF(NASA[[#This Row],[ID]]="","",IF(L208&gt;O208,1,0))</f>
        <v/>
      </c>
      <c r="AS208" t="str">
        <f>IF(NASA[[#This Row],[ID]]="","",IF(L208&gt;O208,0,1))</f>
        <v/>
      </c>
      <c r="AT208" t="str">
        <f>IF(NASA[[#This Row],[ID]]="","",IF(K208&gt;M208,1,0))</f>
        <v/>
      </c>
      <c r="AU208" t="str">
        <f>IF(NASA[[#This Row],[ID]]="","",IF(K208&gt;M208,0,1))</f>
        <v/>
      </c>
      <c r="AV208" t="str">
        <f>IF(NASA[[#This Row],[ID]]="","",IF(J208&gt;M208,1,0))</f>
        <v/>
      </c>
      <c r="AW208" t="str">
        <f>IF(NASA[[#This Row],[ID]]="","",IF(J208&gt;M208,0,1))</f>
        <v/>
      </c>
      <c r="AX208" t="str">
        <f>IF(NASA[[#This Row],[ID]]="","",IF(L208&gt;N208,1,0))</f>
        <v/>
      </c>
      <c r="AY208" t="str">
        <f>IF(NASA[[#This Row],[ID]]="","",IF(L208&gt;N208,0,1))</f>
        <v/>
      </c>
      <c r="AZ208" t="str">
        <f>IF(NASA[[#This Row],[ID]]="","",IF(O208&gt;K208,1,0))</f>
        <v/>
      </c>
      <c r="BA208" t="str">
        <f>IF(NASA[[#This Row],[ID]]="","",IF(O208&gt;K208,0,1))</f>
        <v/>
      </c>
      <c r="BB208" t="str">
        <f>IF(NASA[[#This Row],[ID]]="","",IF(O208&gt;J208,1,0))</f>
        <v/>
      </c>
      <c r="BC208" t="str">
        <f>IF(NASA[[#This Row],[ID]]="","",IF(O208&gt;J208,0,1))</f>
        <v/>
      </c>
      <c r="BD208" t="str">
        <f>IF(NASA[[#This Row],[ID]]="","",IF(K208&gt;M208,1,0))</f>
        <v/>
      </c>
      <c r="BE208" t="str">
        <f>IF(NASA[[#This Row],[ID]]="","",IF(K208&gt;M208,0,1))</f>
        <v/>
      </c>
      <c r="BF208" t="str">
        <f>IF(NASA[[#This Row],[ID]]="","",IF(L208&gt;N208,1,0))</f>
        <v/>
      </c>
      <c r="BG208" t="str">
        <f>IF(NASA[[#This Row],[ID]]="","",IF(L208&gt;N208,0,1))</f>
        <v/>
      </c>
    </row>
    <row r="209" spans="1:59" x14ac:dyDescent="0.25">
      <c r="A209" s="31"/>
      <c r="B209" s="32"/>
      <c r="C209" s="32"/>
      <c r="D209" s="32"/>
      <c r="E209" s="32"/>
      <c r="F209" s="32"/>
      <c r="G209" s="34" t="str">
        <f>IF(NASA[[#This Row],['[Performance']]]="","",20-NASA[[#This Row],['[Performance']]]+1)</f>
        <v/>
      </c>
      <c r="H209" s="32"/>
      <c r="I209" s="35"/>
      <c r="J209" s="5" t="str">
        <f>IF(NASA[[#This Row],['[Mental Demand']]]="","",(NASA[[#This Row],['[Mental Demand']]])*5)</f>
        <v/>
      </c>
      <c r="K209" s="1" t="str">
        <f>IF(NASA[[#This Row],['[Physical Demand']]]="","",(NASA[[#This Row],['[Physical Demand']]])*5)</f>
        <v/>
      </c>
      <c r="L209" s="1" t="str">
        <f>IF(NASA[[#This Row],['[Temporal Demand']]]="","",(NASA[[#This Row],['[Temporal Demand']]])*5)</f>
        <v/>
      </c>
      <c r="M209" s="1" t="str">
        <f>IF(NASA[[#This Row],[Performance*]]="","",(NASA[[#This Row],[Performance*]])*5)</f>
        <v/>
      </c>
      <c r="N209" s="1" t="str">
        <f>IF(NASA[[#This Row],['[Effort']]]="","",(NASA[[#This Row],['[Effort']]])*5)</f>
        <v/>
      </c>
      <c r="O209" s="1" t="str">
        <f>IF(NASA[[#This Row],['[Frustration']]]="","",(NASA[[#This Row],['[Frustration']]])*5)</f>
        <v/>
      </c>
      <c r="P209" s="5" t="str">
        <f>IF(NASA[[#This Row],[ID]]="","",SUM(AD209,AJ209,AQ209,AV209,BC209))</f>
        <v/>
      </c>
      <c r="Q209" s="1" t="str">
        <f>IF(NASA[[#This Row],[ID]]="","",SUM(AE209,AM209,AT209,BA209,BD209))</f>
        <v/>
      </c>
      <c r="R209" s="1" t="str">
        <f>IF(NASA[[#This Row],[ID]]="","",SUM(AF209,AK209,AR209,AX209,BF209))</f>
        <v/>
      </c>
      <c r="S209" s="1" t="str">
        <f>IF(NASA[[#This Row],[ID]]="","",SUM(AG209,AN209,AU209,AW209,BE209))</f>
        <v/>
      </c>
      <c r="T209" s="1" t="str">
        <f>IF(NASA[[#This Row],[ID]]="","",SUM(AH209,AL209,AP209,AY209,BG209))</f>
        <v/>
      </c>
      <c r="U209" s="1" t="str">
        <f>IF(NASA[[#This Row],[ID]]="","",SUM(AI209,AO209,AS209,AZ209,BB209))</f>
        <v/>
      </c>
      <c r="V209" s="5" t="str">
        <f>IF(NASA[[#This Row],[ID]]="","",SUM(P209:U209))</f>
        <v/>
      </c>
      <c r="AB209" t="str">
        <f>IF(A209="","",NASA[[#This Row],[ID]])</f>
        <v/>
      </c>
      <c r="AC209" t="str">
        <f>IF(B209="","",NASA[[#This Row],[Feature ID]])</f>
        <v/>
      </c>
      <c r="AD209" t="str">
        <f>IF(NASA[[#This Row],[ID]]="","",IF(J209&gt;K209,1,0))</f>
        <v/>
      </c>
      <c r="AE209" t="str">
        <f>IF(NASA[[#This Row],[ID]]="","",IF(J209&gt;K209,0,1))</f>
        <v/>
      </c>
      <c r="AF209" t="str">
        <f>IF(NASA[[#This Row],[ID]]="","",IF(L209&gt;M209,1,0))</f>
        <v/>
      </c>
      <c r="AG209" t="str">
        <f>IF(NASA[[#This Row],[ID]]="","",IF(L209&gt;M209,0,1))</f>
        <v/>
      </c>
      <c r="AH209" t="str">
        <f>IF(NASA[[#This Row],[ID]]="","",IF(N209&gt;O209,1,0))</f>
        <v/>
      </c>
      <c r="AI209" t="str">
        <f>IF(NASA[[#This Row],[ID]]="","",IF(N209&gt;O209,0,1))</f>
        <v/>
      </c>
      <c r="AJ209" t="str">
        <f>IF(NASA[[#This Row],[ID]]="","",IF(J209&gt;L209,1,0))</f>
        <v/>
      </c>
      <c r="AK209" t="str">
        <f>IF(NASA[[#This Row],[ID]]="","",IF(J209&gt;L209,0,1))</f>
        <v/>
      </c>
      <c r="AL209" t="str">
        <f>IF(NASA[[#This Row],[ID]]="","",IF(N209&gt;K209,1,0))</f>
        <v/>
      </c>
      <c r="AM209" t="str">
        <f>IF(NASA[[#This Row],[ID]]="","",IF(N209&gt;K209,0,1))</f>
        <v/>
      </c>
      <c r="AN209" t="str">
        <f>IF(NASA[[#This Row],[ID]]="","",IF(M209&gt;O209,1,0))</f>
        <v/>
      </c>
      <c r="AO209" t="str">
        <f>IF(NASA[[#This Row],[ID]]="","",IF(M209&gt;O209,0,1))</f>
        <v/>
      </c>
      <c r="AP209" t="str">
        <f>IF(NASA[[#This Row],[ID]]="","",IF(N209&gt;J209,1,0))</f>
        <v/>
      </c>
      <c r="AQ209" t="str">
        <f>IF(NASA[[#This Row],[ID]]="","",IF(N209&gt;J209,0,1))</f>
        <v/>
      </c>
      <c r="AR209" t="str">
        <f>IF(NASA[[#This Row],[ID]]="","",IF(L209&gt;O209,1,0))</f>
        <v/>
      </c>
      <c r="AS209" t="str">
        <f>IF(NASA[[#This Row],[ID]]="","",IF(L209&gt;O209,0,1))</f>
        <v/>
      </c>
      <c r="AT209" t="str">
        <f>IF(NASA[[#This Row],[ID]]="","",IF(K209&gt;M209,1,0))</f>
        <v/>
      </c>
      <c r="AU209" t="str">
        <f>IF(NASA[[#This Row],[ID]]="","",IF(K209&gt;M209,0,1))</f>
        <v/>
      </c>
      <c r="AV209" t="str">
        <f>IF(NASA[[#This Row],[ID]]="","",IF(J209&gt;M209,1,0))</f>
        <v/>
      </c>
      <c r="AW209" t="str">
        <f>IF(NASA[[#This Row],[ID]]="","",IF(J209&gt;M209,0,1))</f>
        <v/>
      </c>
      <c r="AX209" t="str">
        <f>IF(NASA[[#This Row],[ID]]="","",IF(L209&gt;N209,1,0))</f>
        <v/>
      </c>
      <c r="AY209" t="str">
        <f>IF(NASA[[#This Row],[ID]]="","",IF(L209&gt;N209,0,1))</f>
        <v/>
      </c>
      <c r="AZ209" t="str">
        <f>IF(NASA[[#This Row],[ID]]="","",IF(O209&gt;K209,1,0))</f>
        <v/>
      </c>
      <c r="BA209" t="str">
        <f>IF(NASA[[#This Row],[ID]]="","",IF(O209&gt;K209,0,1))</f>
        <v/>
      </c>
      <c r="BB209" t="str">
        <f>IF(NASA[[#This Row],[ID]]="","",IF(O209&gt;J209,1,0))</f>
        <v/>
      </c>
      <c r="BC209" t="str">
        <f>IF(NASA[[#This Row],[ID]]="","",IF(O209&gt;J209,0,1))</f>
        <v/>
      </c>
      <c r="BD209" t="str">
        <f>IF(NASA[[#This Row],[ID]]="","",IF(K209&gt;M209,1,0))</f>
        <v/>
      </c>
      <c r="BE209" t="str">
        <f>IF(NASA[[#This Row],[ID]]="","",IF(K209&gt;M209,0,1))</f>
        <v/>
      </c>
      <c r="BF209" t="str">
        <f>IF(NASA[[#This Row],[ID]]="","",IF(L209&gt;N209,1,0))</f>
        <v/>
      </c>
      <c r="BG209" t="str">
        <f>IF(NASA[[#This Row],[ID]]="","",IF(L209&gt;N209,0,1))</f>
        <v/>
      </c>
    </row>
    <row r="210" spans="1:59" x14ac:dyDescent="0.25">
      <c r="A210" s="31"/>
      <c r="B210" s="32"/>
      <c r="C210" s="32"/>
      <c r="D210" s="32"/>
      <c r="E210" s="32"/>
      <c r="F210" s="32"/>
      <c r="G210" s="34" t="str">
        <f>IF(NASA[[#This Row],['[Performance']]]="","",20-NASA[[#This Row],['[Performance']]]+1)</f>
        <v/>
      </c>
      <c r="H210" s="32"/>
      <c r="I210" s="35"/>
      <c r="J210" s="5" t="str">
        <f>IF(NASA[[#This Row],['[Mental Demand']]]="","",(NASA[[#This Row],['[Mental Demand']]])*5)</f>
        <v/>
      </c>
      <c r="K210" s="1" t="str">
        <f>IF(NASA[[#This Row],['[Physical Demand']]]="","",(NASA[[#This Row],['[Physical Demand']]])*5)</f>
        <v/>
      </c>
      <c r="L210" s="1" t="str">
        <f>IF(NASA[[#This Row],['[Temporal Demand']]]="","",(NASA[[#This Row],['[Temporal Demand']]])*5)</f>
        <v/>
      </c>
      <c r="M210" s="1" t="str">
        <f>IF(NASA[[#This Row],[Performance*]]="","",(NASA[[#This Row],[Performance*]])*5)</f>
        <v/>
      </c>
      <c r="N210" s="1" t="str">
        <f>IF(NASA[[#This Row],['[Effort']]]="","",(NASA[[#This Row],['[Effort']]])*5)</f>
        <v/>
      </c>
      <c r="O210" s="1" t="str">
        <f>IF(NASA[[#This Row],['[Frustration']]]="","",(NASA[[#This Row],['[Frustration']]])*5)</f>
        <v/>
      </c>
      <c r="P210" s="5" t="str">
        <f>IF(NASA[[#This Row],[ID]]="","",SUM(AD210,AJ210,AQ210,AV210,BC210))</f>
        <v/>
      </c>
      <c r="Q210" s="1" t="str">
        <f>IF(NASA[[#This Row],[ID]]="","",SUM(AE210,AM210,AT210,BA210,BD210))</f>
        <v/>
      </c>
      <c r="R210" s="1" t="str">
        <f>IF(NASA[[#This Row],[ID]]="","",SUM(AF210,AK210,AR210,AX210,BF210))</f>
        <v/>
      </c>
      <c r="S210" s="1" t="str">
        <f>IF(NASA[[#This Row],[ID]]="","",SUM(AG210,AN210,AU210,AW210,BE210))</f>
        <v/>
      </c>
      <c r="T210" s="1" t="str">
        <f>IF(NASA[[#This Row],[ID]]="","",SUM(AH210,AL210,AP210,AY210,BG210))</f>
        <v/>
      </c>
      <c r="U210" s="1" t="str">
        <f>IF(NASA[[#This Row],[ID]]="","",SUM(AI210,AO210,AS210,AZ210,BB210))</f>
        <v/>
      </c>
      <c r="V210" s="5" t="str">
        <f>IF(NASA[[#This Row],[ID]]="","",SUM(P210:U210))</f>
        <v/>
      </c>
      <c r="AB210" t="str">
        <f>IF(A210="","",NASA[[#This Row],[ID]])</f>
        <v/>
      </c>
      <c r="AC210" t="str">
        <f>IF(B210="","",NASA[[#This Row],[Feature ID]])</f>
        <v/>
      </c>
      <c r="AD210" t="str">
        <f>IF(NASA[[#This Row],[ID]]="","",IF(J210&gt;K210,1,0))</f>
        <v/>
      </c>
      <c r="AE210" t="str">
        <f>IF(NASA[[#This Row],[ID]]="","",IF(J210&gt;K210,0,1))</f>
        <v/>
      </c>
      <c r="AF210" t="str">
        <f>IF(NASA[[#This Row],[ID]]="","",IF(L210&gt;M210,1,0))</f>
        <v/>
      </c>
      <c r="AG210" t="str">
        <f>IF(NASA[[#This Row],[ID]]="","",IF(L210&gt;M210,0,1))</f>
        <v/>
      </c>
      <c r="AH210" t="str">
        <f>IF(NASA[[#This Row],[ID]]="","",IF(N210&gt;O210,1,0))</f>
        <v/>
      </c>
      <c r="AI210" t="str">
        <f>IF(NASA[[#This Row],[ID]]="","",IF(N210&gt;O210,0,1))</f>
        <v/>
      </c>
      <c r="AJ210" t="str">
        <f>IF(NASA[[#This Row],[ID]]="","",IF(J210&gt;L210,1,0))</f>
        <v/>
      </c>
      <c r="AK210" t="str">
        <f>IF(NASA[[#This Row],[ID]]="","",IF(J210&gt;L210,0,1))</f>
        <v/>
      </c>
      <c r="AL210" t="str">
        <f>IF(NASA[[#This Row],[ID]]="","",IF(N210&gt;K210,1,0))</f>
        <v/>
      </c>
      <c r="AM210" t="str">
        <f>IF(NASA[[#This Row],[ID]]="","",IF(N210&gt;K210,0,1))</f>
        <v/>
      </c>
      <c r="AN210" t="str">
        <f>IF(NASA[[#This Row],[ID]]="","",IF(M210&gt;O210,1,0))</f>
        <v/>
      </c>
      <c r="AO210" t="str">
        <f>IF(NASA[[#This Row],[ID]]="","",IF(M210&gt;O210,0,1))</f>
        <v/>
      </c>
      <c r="AP210" t="str">
        <f>IF(NASA[[#This Row],[ID]]="","",IF(N210&gt;J210,1,0))</f>
        <v/>
      </c>
      <c r="AQ210" t="str">
        <f>IF(NASA[[#This Row],[ID]]="","",IF(N210&gt;J210,0,1))</f>
        <v/>
      </c>
      <c r="AR210" t="str">
        <f>IF(NASA[[#This Row],[ID]]="","",IF(L210&gt;O210,1,0))</f>
        <v/>
      </c>
      <c r="AS210" t="str">
        <f>IF(NASA[[#This Row],[ID]]="","",IF(L210&gt;O210,0,1))</f>
        <v/>
      </c>
      <c r="AT210" t="str">
        <f>IF(NASA[[#This Row],[ID]]="","",IF(K210&gt;M210,1,0))</f>
        <v/>
      </c>
      <c r="AU210" t="str">
        <f>IF(NASA[[#This Row],[ID]]="","",IF(K210&gt;M210,0,1))</f>
        <v/>
      </c>
      <c r="AV210" t="str">
        <f>IF(NASA[[#This Row],[ID]]="","",IF(J210&gt;M210,1,0))</f>
        <v/>
      </c>
      <c r="AW210" t="str">
        <f>IF(NASA[[#This Row],[ID]]="","",IF(J210&gt;M210,0,1))</f>
        <v/>
      </c>
      <c r="AX210" t="str">
        <f>IF(NASA[[#This Row],[ID]]="","",IF(L210&gt;N210,1,0))</f>
        <v/>
      </c>
      <c r="AY210" t="str">
        <f>IF(NASA[[#This Row],[ID]]="","",IF(L210&gt;N210,0,1))</f>
        <v/>
      </c>
      <c r="AZ210" t="str">
        <f>IF(NASA[[#This Row],[ID]]="","",IF(O210&gt;K210,1,0))</f>
        <v/>
      </c>
      <c r="BA210" t="str">
        <f>IF(NASA[[#This Row],[ID]]="","",IF(O210&gt;K210,0,1))</f>
        <v/>
      </c>
      <c r="BB210" t="str">
        <f>IF(NASA[[#This Row],[ID]]="","",IF(O210&gt;J210,1,0))</f>
        <v/>
      </c>
      <c r="BC210" t="str">
        <f>IF(NASA[[#This Row],[ID]]="","",IF(O210&gt;J210,0,1))</f>
        <v/>
      </c>
      <c r="BD210" t="str">
        <f>IF(NASA[[#This Row],[ID]]="","",IF(K210&gt;M210,1,0))</f>
        <v/>
      </c>
      <c r="BE210" t="str">
        <f>IF(NASA[[#This Row],[ID]]="","",IF(K210&gt;M210,0,1))</f>
        <v/>
      </c>
      <c r="BF210" t="str">
        <f>IF(NASA[[#This Row],[ID]]="","",IF(L210&gt;N210,1,0))</f>
        <v/>
      </c>
      <c r="BG210" t="str">
        <f>IF(NASA[[#This Row],[ID]]="","",IF(L210&gt;N210,0,1))</f>
        <v/>
      </c>
    </row>
    <row r="211" spans="1:59" x14ac:dyDescent="0.25">
      <c r="A211" s="31"/>
      <c r="B211" s="32"/>
      <c r="C211" s="32"/>
      <c r="D211" s="32"/>
      <c r="E211" s="32"/>
      <c r="F211" s="32"/>
      <c r="G211" s="34" t="str">
        <f>IF(NASA[[#This Row],['[Performance']]]="","",20-NASA[[#This Row],['[Performance']]]+1)</f>
        <v/>
      </c>
      <c r="H211" s="32"/>
      <c r="I211" s="35"/>
      <c r="J211" s="5" t="str">
        <f>IF(NASA[[#This Row],['[Mental Demand']]]="","",(NASA[[#This Row],['[Mental Demand']]])*5)</f>
        <v/>
      </c>
      <c r="K211" s="1" t="str">
        <f>IF(NASA[[#This Row],['[Physical Demand']]]="","",(NASA[[#This Row],['[Physical Demand']]])*5)</f>
        <v/>
      </c>
      <c r="L211" s="1" t="str">
        <f>IF(NASA[[#This Row],['[Temporal Demand']]]="","",(NASA[[#This Row],['[Temporal Demand']]])*5)</f>
        <v/>
      </c>
      <c r="M211" s="1" t="str">
        <f>IF(NASA[[#This Row],[Performance*]]="","",(NASA[[#This Row],[Performance*]])*5)</f>
        <v/>
      </c>
      <c r="N211" s="1" t="str">
        <f>IF(NASA[[#This Row],['[Effort']]]="","",(NASA[[#This Row],['[Effort']]])*5)</f>
        <v/>
      </c>
      <c r="O211" s="1" t="str">
        <f>IF(NASA[[#This Row],['[Frustration']]]="","",(NASA[[#This Row],['[Frustration']]])*5)</f>
        <v/>
      </c>
      <c r="P211" s="5" t="str">
        <f>IF(NASA[[#This Row],[ID]]="","",SUM(AD211,AJ211,AQ211,AV211,BC211))</f>
        <v/>
      </c>
      <c r="Q211" s="1" t="str">
        <f>IF(NASA[[#This Row],[ID]]="","",SUM(AE211,AM211,AT211,BA211,BD211))</f>
        <v/>
      </c>
      <c r="R211" s="1" t="str">
        <f>IF(NASA[[#This Row],[ID]]="","",SUM(AF211,AK211,AR211,AX211,BF211))</f>
        <v/>
      </c>
      <c r="S211" s="1" t="str">
        <f>IF(NASA[[#This Row],[ID]]="","",SUM(AG211,AN211,AU211,AW211,BE211))</f>
        <v/>
      </c>
      <c r="T211" s="1" t="str">
        <f>IF(NASA[[#This Row],[ID]]="","",SUM(AH211,AL211,AP211,AY211,BG211))</f>
        <v/>
      </c>
      <c r="U211" s="1" t="str">
        <f>IF(NASA[[#This Row],[ID]]="","",SUM(AI211,AO211,AS211,AZ211,BB211))</f>
        <v/>
      </c>
      <c r="V211" s="5" t="str">
        <f>IF(NASA[[#This Row],[ID]]="","",SUM(P211:U211))</f>
        <v/>
      </c>
      <c r="AB211" t="str">
        <f>IF(A211="","",NASA[[#This Row],[ID]])</f>
        <v/>
      </c>
      <c r="AC211" t="str">
        <f>IF(B211="","",NASA[[#This Row],[Feature ID]])</f>
        <v/>
      </c>
      <c r="AD211" t="str">
        <f>IF(NASA[[#This Row],[ID]]="","",IF(J211&gt;K211,1,0))</f>
        <v/>
      </c>
      <c r="AE211" t="str">
        <f>IF(NASA[[#This Row],[ID]]="","",IF(J211&gt;K211,0,1))</f>
        <v/>
      </c>
      <c r="AF211" t="str">
        <f>IF(NASA[[#This Row],[ID]]="","",IF(L211&gt;M211,1,0))</f>
        <v/>
      </c>
      <c r="AG211" t="str">
        <f>IF(NASA[[#This Row],[ID]]="","",IF(L211&gt;M211,0,1))</f>
        <v/>
      </c>
      <c r="AH211" t="str">
        <f>IF(NASA[[#This Row],[ID]]="","",IF(N211&gt;O211,1,0))</f>
        <v/>
      </c>
      <c r="AI211" t="str">
        <f>IF(NASA[[#This Row],[ID]]="","",IF(N211&gt;O211,0,1))</f>
        <v/>
      </c>
      <c r="AJ211" t="str">
        <f>IF(NASA[[#This Row],[ID]]="","",IF(J211&gt;L211,1,0))</f>
        <v/>
      </c>
      <c r="AK211" t="str">
        <f>IF(NASA[[#This Row],[ID]]="","",IF(J211&gt;L211,0,1))</f>
        <v/>
      </c>
      <c r="AL211" t="str">
        <f>IF(NASA[[#This Row],[ID]]="","",IF(N211&gt;K211,1,0))</f>
        <v/>
      </c>
      <c r="AM211" t="str">
        <f>IF(NASA[[#This Row],[ID]]="","",IF(N211&gt;K211,0,1))</f>
        <v/>
      </c>
      <c r="AN211" t="str">
        <f>IF(NASA[[#This Row],[ID]]="","",IF(M211&gt;O211,1,0))</f>
        <v/>
      </c>
      <c r="AO211" t="str">
        <f>IF(NASA[[#This Row],[ID]]="","",IF(M211&gt;O211,0,1))</f>
        <v/>
      </c>
      <c r="AP211" t="str">
        <f>IF(NASA[[#This Row],[ID]]="","",IF(N211&gt;J211,1,0))</f>
        <v/>
      </c>
      <c r="AQ211" t="str">
        <f>IF(NASA[[#This Row],[ID]]="","",IF(N211&gt;J211,0,1))</f>
        <v/>
      </c>
      <c r="AR211" t="str">
        <f>IF(NASA[[#This Row],[ID]]="","",IF(L211&gt;O211,1,0))</f>
        <v/>
      </c>
      <c r="AS211" t="str">
        <f>IF(NASA[[#This Row],[ID]]="","",IF(L211&gt;O211,0,1))</f>
        <v/>
      </c>
      <c r="AT211" t="str">
        <f>IF(NASA[[#This Row],[ID]]="","",IF(K211&gt;M211,1,0))</f>
        <v/>
      </c>
      <c r="AU211" t="str">
        <f>IF(NASA[[#This Row],[ID]]="","",IF(K211&gt;M211,0,1))</f>
        <v/>
      </c>
      <c r="AV211" t="str">
        <f>IF(NASA[[#This Row],[ID]]="","",IF(J211&gt;M211,1,0))</f>
        <v/>
      </c>
      <c r="AW211" t="str">
        <f>IF(NASA[[#This Row],[ID]]="","",IF(J211&gt;M211,0,1))</f>
        <v/>
      </c>
      <c r="AX211" t="str">
        <f>IF(NASA[[#This Row],[ID]]="","",IF(L211&gt;N211,1,0))</f>
        <v/>
      </c>
      <c r="AY211" t="str">
        <f>IF(NASA[[#This Row],[ID]]="","",IF(L211&gt;N211,0,1))</f>
        <v/>
      </c>
      <c r="AZ211" t="str">
        <f>IF(NASA[[#This Row],[ID]]="","",IF(O211&gt;K211,1,0))</f>
        <v/>
      </c>
      <c r="BA211" t="str">
        <f>IF(NASA[[#This Row],[ID]]="","",IF(O211&gt;K211,0,1))</f>
        <v/>
      </c>
      <c r="BB211" t="str">
        <f>IF(NASA[[#This Row],[ID]]="","",IF(O211&gt;J211,1,0))</f>
        <v/>
      </c>
      <c r="BC211" t="str">
        <f>IF(NASA[[#This Row],[ID]]="","",IF(O211&gt;J211,0,1))</f>
        <v/>
      </c>
      <c r="BD211" t="str">
        <f>IF(NASA[[#This Row],[ID]]="","",IF(K211&gt;M211,1,0))</f>
        <v/>
      </c>
      <c r="BE211" t="str">
        <f>IF(NASA[[#This Row],[ID]]="","",IF(K211&gt;M211,0,1))</f>
        <v/>
      </c>
      <c r="BF211" t="str">
        <f>IF(NASA[[#This Row],[ID]]="","",IF(L211&gt;N211,1,0))</f>
        <v/>
      </c>
      <c r="BG211" t="str">
        <f>IF(NASA[[#This Row],[ID]]="","",IF(L211&gt;N211,0,1))</f>
        <v/>
      </c>
    </row>
    <row r="212" spans="1:59" x14ac:dyDescent="0.25">
      <c r="A212" s="31"/>
      <c r="B212" s="32"/>
      <c r="C212" s="32"/>
      <c r="D212" s="32"/>
      <c r="E212" s="32"/>
      <c r="F212" s="32"/>
      <c r="G212" s="34" t="str">
        <f>IF(NASA[[#This Row],['[Performance']]]="","",20-NASA[[#This Row],['[Performance']]]+1)</f>
        <v/>
      </c>
      <c r="H212" s="32"/>
      <c r="I212" s="35"/>
      <c r="J212" s="5" t="str">
        <f>IF(NASA[[#This Row],['[Mental Demand']]]="","",(NASA[[#This Row],['[Mental Demand']]])*5)</f>
        <v/>
      </c>
      <c r="K212" s="1" t="str">
        <f>IF(NASA[[#This Row],['[Physical Demand']]]="","",(NASA[[#This Row],['[Physical Demand']]])*5)</f>
        <v/>
      </c>
      <c r="L212" s="1" t="str">
        <f>IF(NASA[[#This Row],['[Temporal Demand']]]="","",(NASA[[#This Row],['[Temporal Demand']]])*5)</f>
        <v/>
      </c>
      <c r="M212" s="1" t="str">
        <f>IF(NASA[[#This Row],[Performance*]]="","",(NASA[[#This Row],[Performance*]])*5)</f>
        <v/>
      </c>
      <c r="N212" s="1" t="str">
        <f>IF(NASA[[#This Row],['[Effort']]]="","",(NASA[[#This Row],['[Effort']]])*5)</f>
        <v/>
      </c>
      <c r="O212" s="1" t="str">
        <f>IF(NASA[[#This Row],['[Frustration']]]="","",(NASA[[#This Row],['[Frustration']]])*5)</f>
        <v/>
      </c>
      <c r="P212" s="5" t="str">
        <f>IF(NASA[[#This Row],[ID]]="","",SUM(AD212,AJ212,AQ212,AV212,BC212))</f>
        <v/>
      </c>
      <c r="Q212" s="1" t="str">
        <f>IF(NASA[[#This Row],[ID]]="","",SUM(AE212,AM212,AT212,BA212,BD212))</f>
        <v/>
      </c>
      <c r="R212" s="1" t="str">
        <f>IF(NASA[[#This Row],[ID]]="","",SUM(AF212,AK212,AR212,AX212,BF212))</f>
        <v/>
      </c>
      <c r="S212" s="1" t="str">
        <f>IF(NASA[[#This Row],[ID]]="","",SUM(AG212,AN212,AU212,AW212,BE212))</f>
        <v/>
      </c>
      <c r="T212" s="1" t="str">
        <f>IF(NASA[[#This Row],[ID]]="","",SUM(AH212,AL212,AP212,AY212,BG212))</f>
        <v/>
      </c>
      <c r="U212" s="1" t="str">
        <f>IF(NASA[[#This Row],[ID]]="","",SUM(AI212,AO212,AS212,AZ212,BB212))</f>
        <v/>
      </c>
      <c r="V212" s="5" t="str">
        <f>IF(NASA[[#This Row],[ID]]="","",SUM(P212:U212))</f>
        <v/>
      </c>
      <c r="AB212" t="str">
        <f>IF(A212="","",NASA[[#This Row],[ID]])</f>
        <v/>
      </c>
      <c r="AC212" t="str">
        <f>IF(B212="","",NASA[[#This Row],[Feature ID]])</f>
        <v/>
      </c>
      <c r="AD212" t="str">
        <f>IF(NASA[[#This Row],[ID]]="","",IF(J212&gt;K212,1,0))</f>
        <v/>
      </c>
      <c r="AE212" t="str">
        <f>IF(NASA[[#This Row],[ID]]="","",IF(J212&gt;K212,0,1))</f>
        <v/>
      </c>
      <c r="AF212" t="str">
        <f>IF(NASA[[#This Row],[ID]]="","",IF(L212&gt;M212,1,0))</f>
        <v/>
      </c>
      <c r="AG212" t="str">
        <f>IF(NASA[[#This Row],[ID]]="","",IF(L212&gt;M212,0,1))</f>
        <v/>
      </c>
      <c r="AH212" t="str">
        <f>IF(NASA[[#This Row],[ID]]="","",IF(N212&gt;O212,1,0))</f>
        <v/>
      </c>
      <c r="AI212" t="str">
        <f>IF(NASA[[#This Row],[ID]]="","",IF(N212&gt;O212,0,1))</f>
        <v/>
      </c>
      <c r="AJ212" t="str">
        <f>IF(NASA[[#This Row],[ID]]="","",IF(J212&gt;L212,1,0))</f>
        <v/>
      </c>
      <c r="AK212" t="str">
        <f>IF(NASA[[#This Row],[ID]]="","",IF(J212&gt;L212,0,1))</f>
        <v/>
      </c>
      <c r="AL212" t="str">
        <f>IF(NASA[[#This Row],[ID]]="","",IF(N212&gt;K212,1,0))</f>
        <v/>
      </c>
      <c r="AM212" t="str">
        <f>IF(NASA[[#This Row],[ID]]="","",IF(N212&gt;K212,0,1))</f>
        <v/>
      </c>
      <c r="AN212" t="str">
        <f>IF(NASA[[#This Row],[ID]]="","",IF(M212&gt;O212,1,0))</f>
        <v/>
      </c>
      <c r="AO212" t="str">
        <f>IF(NASA[[#This Row],[ID]]="","",IF(M212&gt;O212,0,1))</f>
        <v/>
      </c>
      <c r="AP212" t="str">
        <f>IF(NASA[[#This Row],[ID]]="","",IF(N212&gt;J212,1,0))</f>
        <v/>
      </c>
      <c r="AQ212" t="str">
        <f>IF(NASA[[#This Row],[ID]]="","",IF(N212&gt;J212,0,1))</f>
        <v/>
      </c>
      <c r="AR212" t="str">
        <f>IF(NASA[[#This Row],[ID]]="","",IF(L212&gt;O212,1,0))</f>
        <v/>
      </c>
      <c r="AS212" t="str">
        <f>IF(NASA[[#This Row],[ID]]="","",IF(L212&gt;O212,0,1))</f>
        <v/>
      </c>
      <c r="AT212" t="str">
        <f>IF(NASA[[#This Row],[ID]]="","",IF(K212&gt;M212,1,0))</f>
        <v/>
      </c>
      <c r="AU212" t="str">
        <f>IF(NASA[[#This Row],[ID]]="","",IF(K212&gt;M212,0,1))</f>
        <v/>
      </c>
      <c r="AV212" t="str">
        <f>IF(NASA[[#This Row],[ID]]="","",IF(J212&gt;M212,1,0))</f>
        <v/>
      </c>
      <c r="AW212" t="str">
        <f>IF(NASA[[#This Row],[ID]]="","",IF(J212&gt;M212,0,1))</f>
        <v/>
      </c>
      <c r="AX212" t="str">
        <f>IF(NASA[[#This Row],[ID]]="","",IF(L212&gt;N212,1,0))</f>
        <v/>
      </c>
      <c r="AY212" t="str">
        <f>IF(NASA[[#This Row],[ID]]="","",IF(L212&gt;N212,0,1))</f>
        <v/>
      </c>
      <c r="AZ212" t="str">
        <f>IF(NASA[[#This Row],[ID]]="","",IF(O212&gt;K212,1,0))</f>
        <v/>
      </c>
      <c r="BA212" t="str">
        <f>IF(NASA[[#This Row],[ID]]="","",IF(O212&gt;K212,0,1))</f>
        <v/>
      </c>
      <c r="BB212" t="str">
        <f>IF(NASA[[#This Row],[ID]]="","",IF(O212&gt;J212,1,0))</f>
        <v/>
      </c>
      <c r="BC212" t="str">
        <f>IF(NASA[[#This Row],[ID]]="","",IF(O212&gt;J212,0,1))</f>
        <v/>
      </c>
      <c r="BD212" t="str">
        <f>IF(NASA[[#This Row],[ID]]="","",IF(K212&gt;M212,1,0))</f>
        <v/>
      </c>
      <c r="BE212" t="str">
        <f>IF(NASA[[#This Row],[ID]]="","",IF(K212&gt;M212,0,1))</f>
        <v/>
      </c>
      <c r="BF212" t="str">
        <f>IF(NASA[[#This Row],[ID]]="","",IF(L212&gt;N212,1,0))</f>
        <v/>
      </c>
      <c r="BG212" t="str">
        <f>IF(NASA[[#This Row],[ID]]="","",IF(L212&gt;N212,0,1))</f>
        <v/>
      </c>
    </row>
  </sheetData>
  <mergeCells count="15">
    <mergeCell ref="AN10:AO10"/>
    <mergeCell ref="AD10:AE10"/>
    <mergeCell ref="AF10:AG10"/>
    <mergeCell ref="AH10:AI10"/>
    <mergeCell ref="AJ10:AK10"/>
    <mergeCell ref="AL10:AM10"/>
    <mergeCell ref="AP10:AQ10"/>
    <mergeCell ref="AR10:AS10"/>
    <mergeCell ref="BF10:BG10"/>
    <mergeCell ref="AT10:AU10"/>
    <mergeCell ref="AV10:AW10"/>
    <mergeCell ref="AX10:AY10"/>
    <mergeCell ref="AZ10:BA10"/>
    <mergeCell ref="BB10:BC10"/>
    <mergeCell ref="BD10:BE10"/>
  </mergeCells>
  <phoneticPr fontId="18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1"/>
  <sheetViews>
    <sheetView tabSelected="1" topLeftCell="E1" workbookViewId="0">
      <selection activeCell="R24" sqref="R24"/>
    </sheetView>
  </sheetViews>
  <sheetFormatPr defaultRowHeight="15" x14ac:dyDescent="0.25"/>
  <cols>
    <col min="2" max="2" width="12.28515625" customWidth="1"/>
    <col min="3" max="3" width="12.28515625" style="2" customWidth="1"/>
    <col min="4" max="4" width="17.42578125" customWidth="1"/>
    <col min="5" max="5" width="18.140625" customWidth="1"/>
    <col min="6" max="6" width="19.28515625" customWidth="1"/>
    <col min="7" max="7" width="14.5703125" customWidth="1"/>
    <col min="9" max="9" width="12.140625" customWidth="1"/>
    <col min="11" max="11" width="17.85546875" bestFit="1" customWidth="1"/>
    <col min="12" max="13" width="12" bestFit="1" customWidth="1"/>
    <col min="14" max="15" width="12" style="2" customWidth="1"/>
    <col min="16" max="16" width="18.28515625" bestFit="1" customWidth="1"/>
    <col min="18" max="18" width="18.7109375" bestFit="1" customWidth="1"/>
    <col min="19" max="20" width="12" bestFit="1" customWidth="1"/>
    <col min="21" max="21" width="18.7109375" bestFit="1" customWidth="1"/>
    <col min="22" max="22" width="16.85546875" bestFit="1" customWidth="1"/>
    <col min="23" max="23" width="12" bestFit="1" customWidth="1"/>
  </cols>
  <sheetData>
    <row r="1" spans="1:23" x14ac:dyDescent="0.25">
      <c r="A1" s="2" t="s">
        <v>0</v>
      </c>
      <c r="B1" s="2" t="s">
        <v>1</v>
      </c>
      <c r="C1" s="2" t="s">
        <v>71</v>
      </c>
      <c r="D1" t="s">
        <v>10</v>
      </c>
      <c r="E1" t="s">
        <v>11</v>
      </c>
      <c r="F1" t="s">
        <v>26</v>
      </c>
      <c r="G1" t="s">
        <v>13</v>
      </c>
      <c r="H1" t="s">
        <v>14</v>
      </c>
      <c r="I1" t="s">
        <v>15</v>
      </c>
      <c r="J1" t="s">
        <v>9</v>
      </c>
      <c r="K1" t="s">
        <v>27</v>
      </c>
      <c r="L1" t="s">
        <v>74</v>
      </c>
      <c r="M1" t="s">
        <v>87</v>
      </c>
      <c r="N1" s="2" t="s">
        <v>117</v>
      </c>
      <c r="O1" s="2" t="s">
        <v>118</v>
      </c>
      <c r="P1" t="s">
        <v>113</v>
      </c>
      <c r="R1" s="26"/>
      <c r="S1" s="27" t="str">
        <f>NASA_rating[[#Headers],[UTA 4]]</f>
        <v>UTA 4</v>
      </c>
      <c r="T1" s="28" t="str">
        <f>NASA_rating[[#Headers],[UTA 9]]</f>
        <v>UTA 9</v>
      </c>
      <c r="U1" s="58" t="s">
        <v>117</v>
      </c>
      <c r="V1" s="58" t="s">
        <v>118</v>
      </c>
    </row>
    <row r="2" spans="1:23" x14ac:dyDescent="0.25">
      <c r="A2" s="2">
        <f>IF('NASA-TLX - Insert'!A12="","",'NASA-TLX - Insert'!A12)</f>
        <v>1</v>
      </c>
      <c r="B2" s="2" t="str">
        <f>IF('NASA-TLX - Insert'!B12="","",'NASA-TLX - Insert'!B12)</f>
        <v>UTA 4</v>
      </c>
      <c r="C2" s="2" t="str">
        <f>IF(NASA_rating[[#This Row],[ID]]="","",_xlfn.CONCAT( TEXT(NASA_rating[[#This Row],[ID]],"0"),NASA_rating[[#This Row],[Feature ID]]))</f>
        <v>1UTA 4</v>
      </c>
      <c r="D2">
        <f>IFERROR('NASA-TLX - Insert'!J12*'NASA-TLX - Insert'!P12,"")</f>
        <v>0</v>
      </c>
      <c r="E2" s="2">
        <f>IFERROR('NASA-TLX - Insert'!K12*'NASA-TLX - Insert'!Q12,"")</f>
        <v>5</v>
      </c>
      <c r="F2" s="2">
        <f>IFERROR('NASA-TLX - Insert'!L12*'NASA-TLX - Insert'!R12,"")</f>
        <v>5</v>
      </c>
      <c r="G2" s="2">
        <f>IFERROR('NASA-TLX - Insert'!M12*'NASA-TLX - Insert'!S12,"")</f>
        <v>60</v>
      </c>
      <c r="H2" s="2">
        <f>IFERROR('NASA-TLX - Insert'!N12*'NASA-TLX - Insert'!T12,"")</f>
        <v>60</v>
      </c>
      <c r="I2" s="2">
        <f>IFERROR('NASA-TLX - Insert'!O12*'NASA-TLX - Insert'!U12,"")</f>
        <v>125</v>
      </c>
      <c r="J2" s="1">
        <f>IF(NASA_rating[[#This Row],[ID]]="","",SUM(NASA_rating[[#This Row],[Mental Demand]:[Frustration]]))</f>
        <v>255</v>
      </c>
      <c r="K2" s="1">
        <f>IFERROR(NASA_rating[[#This Row],[SUM]]/15,"")</f>
        <v>17</v>
      </c>
      <c r="L2" s="1">
        <f>IF(L$1=NASA_rating[[#This Row],[Feature ID]],NASA_rating[[#This Row],[Weighted rating]],"")</f>
        <v>17</v>
      </c>
      <c r="M2" s="1" t="str">
        <f>IF(M$1=NASA_rating[[#This Row],[Feature ID]],NASA_rating[[#This Row],[Weighted rating]],"")</f>
        <v/>
      </c>
      <c r="N2" s="1">
        <f>IF(L$1=NASA_rating[[#This Row],[Feature ID]],NASA_rating[[#This Row],[Weighted rating]],"")</f>
        <v>17</v>
      </c>
      <c r="O2" s="1" t="str">
        <f>IF(M$1=NASA_rating[[#This Row],[Feature ID]],NASA_rating[[#This Row],[Weighted rating]],"")</f>
        <v/>
      </c>
      <c r="P2" s="52"/>
      <c r="R2" s="29" t="s">
        <v>2</v>
      </c>
      <c r="S2" s="25">
        <f>AVERAGEIF(NASA_rating[UTA 4],"&gt;0")</f>
        <v>30.9247311827957</v>
      </c>
      <c r="T2" s="25">
        <f>AVERAGEIF(NASA_rating[UTA 9],"&gt;0")</f>
        <v>17.733333333333334</v>
      </c>
      <c r="U2" s="25">
        <f>AVERAGEIF(NASA_rating[UTA 4 W\ Outliers],"&gt;0")</f>
        <v>29.144444444444446</v>
      </c>
      <c r="V2" s="25">
        <f>AVERAGEIF(NASA_rating[UTA 9 W\ Outliers],"&gt;0")</f>
        <v>15.037037037037038</v>
      </c>
    </row>
    <row r="3" spans="1:23" x14ac:dyDescent="0.25">
      <c r="A3" s="2">
        <f>IF('NASA-TLX - Insert'!A13="","",'NASA-TLX - Insert'!A13)</f>
        <v>2</v>
      </c>
      <c r="B3" s="2" t="str">
        <f>IF('NASA-TLX - Insert'!B13="","",'NASA-TLX - Insert'!B13)</f>
        <v>UTA 4</v>
      </c>
      <c r="C3" s="2" t="str">
        <f>IF(NASA_rating[[#This Row],[ID]]="","",_xlfn.CONCAT( TEXT(NASA_rating[[#This Row],[ID]],"0"),NASA_rating[[#This Row],[Feature ID]]))</f>
        <v>2UTA 4</v>
      </c>
      <c r="D3" s="2">
        <f>IFERROR('NASA-TLX - Insert'!J13*'NASA-TLX - Insert'!P13,"")</f>
        <v>60</v>
      </c>
      <c r="E3" s="2">
        <f>IFERROR('NASA-TLX - Insert'!K13*'NASA-TLX - Insert'!Q13,"")</f>
        <v>20</v>
      </c>
      <c r="F3" s="2">
        <f>IFERROR('NASA-TLX - Insert'!L13*'NASA-TLX - Insert'!R13,"")</f>
        <v>0</v>
      </c>
      <c r="G3" s="2">
        <f>IFERROR('NASA-TLX - Insert'!M13*'NASA-TLX - Insert'!S13,"")</f>
        <v>100</v>
      </c>
      <c r="H3" s="2">
        <f>IFERROR('NASA-TLX - Insert'!N13*'NASA-TLX - Insert'!T13,"")</f>
        <v>20</v>
      </c>
      <c r="I3" s="2">
        <f>IFERROR('NASA-TLX - Insert'!O13*'NASA-TLX - Insert'!U13,"")</f>
        <v>20</v>
      </c>
      <c r="J3" s="1">
        <f>IF(NASA_rating[[#This Row],[ID]]="","",SUM(NASA_rating[[#This Row],[Mental Demand]:[Frustration]]))</f>
        <v>220</v>
      </c>
      <c r="K3" s="1">
        <f>IFERROR(NASA_rating[[#This Row],[SUM]]/15,"")</f>
        <v>14.666666666666666</v>
      </c>
      <c r="L3" s="1">
        <f>IF(L$1=NASA_rating[[#This Row],[Feature ID]],NASA_rating[[#This Row],[Weighted rating]],"")</f>
        <v>14.666666666666666</v>
      </c>
      <c r="M3" s="1" t="str">
        <f>IF(M$1=NASA_rating[[#This Row],[Feature ID]],NASA_rating[[#This Row],[Weighted rating]],"")</f>
        <v/>
      </c>
      <c r="N3" s="1">
        <f>IF(L$1=NASA_rating[[#This Row],[Feature ID]],NASA_rating[[#This Row],[Weighted rating]],"")</f>
        <v>14.666666666666666</v>
      </c>
      <c r="O3" s="1" t="str">
        <f>IF(M$1=NASA_rating[[#This Row],[Feature ID]],NASA_rating[[#This Row],[Weighted rating]],"")</f>
        <v/>
      </c>
      <c r="P3" s="52"/>
      <c r="R3" s="29" t="s">
        <v>54</v>
      </c>
      <c r="S3" s="25">
        <f>MEDIAN(NASA_rating[UTA 4])</f>
        <v>22.333333333333332</v>
      </c>
      <c r="T3" s="25">
        <f>MEDIAN(NASA_rating[UTA 9])</f>
        <v>11.166666666666668</v>
      </c>
      <c r="U3" s="25">
        <f>MEDIAN(NASA_rating[UTA 4 W\ Outliers])</f>
        <v>21.5</v>
      </c>
      <c r="V3" s="25">
        <f>MEDIAN(NASA_rating[UTA 9 W\ Outliers])</f>
        <v>11</v>
      </c>
    </row>
    <row r="4" spans="1:23" x14ac:dyDescent="0.25">
      <c r="A4" s="2">
        <f>IF('NASA-TLX - Insert'!A14="","",'NASA-TLX - Insert'!A14)</f>
        <v>3</v>
      </c>
      <c r="B4" s="2" t="str">
        <f>IF('NASA-TLX - Insert'!B14="","",'NASA-TLX - Insert'!B14)</f>
        <v>UTA 4</v>
      </c>
      <c r="C4" s="2" t="str">
        <f>IF(NASA_rating[[#This Row],[ID]]="","",_xlfn.CONCAT( TEXT(NASA_rating[[#This Row],[ID]],"0"),NASA_rating[[#This Row],[Feature ID]]))</f>
        <v>3UTA 4</v>
      </c>
      <c r="D4" s="2">
        <f>IFERROR('NASA-TLX - Insert'!J14*'NASA-TLX - Insert'!P14,"")</f>
        <v>425</v>
      </c>
      <c r="E4" s="2">
        <f>IFERROR('NASA-TLX - Insert'!K14*'NASA-TLX - Insert'!Q14,"")</f>
        <v>0</v>
      </c>
      <c r="F4" s="2">
        <f>IFERROR('NASA-TLX - Insert'!L14*'NASA-TLX - Insert'!R14,"")</f>
        <v>100</v>
      </c>
      <c r="G4" s="2">
        <f>IFERROR('NASA-TLX - Insert'!M14*'NASA-TLX - Insert'!S14,"")</f>
        <v>60</v>
      </c>
      <c r="H4" s="2">
        <f>IFERROR('NASA-TLX - Insert'!N14*'NASA-TLX - Insert'!T14,"")</f>
        <v>300</v>
      </c>
      <c r="I4" s="2">
        <f>IFERROR('NASA-TLX - Insert'!O14*'NASA-TLX - Insert'!U14,"")</f>
        <v>80</v>
      </c>
      <c r="J4" s="1">
        <f>IF(NASA_rating[[#This Row],[ID]]="","",SUM(NASA_rating[[#This Row],[Mental Demand]:[Frustration]]))</f>
        <v>965</v>
      </c>
      <c r="K4" s="1">
        <f>IFERROR(NASA_rating[[#This Row],[SUM]]/15,"")</f>
        <v>64.333333333333329</v>
      </c>
      <c r="L4" s="1">
        <f>IF(L$1=NASA_rating[[#This Row],[Feature ID]],NASA_rating[[#This Row],[Weighted rating]],"")</f>
        <v>64.333333333333329</v>
      </c>
      <c r="M4" s="1" t="str">
        <f>IF(M$1=NASA_rating[[#This Row],[Feature ID]],NASA_rating[[#This Row],[Weighted rating]],"")</f>
        <v/>
      </c>
      <c r="N4" s="1">
        <f>IF(L$1=NASA_rating[[#This Row],[Feature ID]],NASA_rating[[#This Row],[Weighted rating]],"")</f>
        <v>64.333333333333329</v>
      </c>
      <c r="O4" s="1" t="str">
        <f>IF(M$1=NASA_rating[[#This Row],[Feature ID]],NASA_rating[[#This Row],[Weighted rating]],"")</f>
        <v/>
      </c>
      <c r="P4" s="52"/>
      <c r="R4" s="29" t="s">
        <v>55</v>
      </c>
      <c r="S4" s="25">
        <f>_xlfn.STDEV.S(NASA_rating[UTA 4])</f>
        <v>21.178379904711576</v>
      </c>
      <c r="T4" s="25">
        <f>_xlfn.STDEV.S(NASA_rating[UTA 9])</f>
        <v>15.074956749113886</v>
      </c>
      <c r="U4" s="25">
        <f>_xlfn.STDEV.S(NASA_rating[UTA 4 W\ Outliers])</f>
        <v>19.035494841399849</v>
      </c>
      <c r="V4" s="25">
        <f>_xlfn.STDEV.S(NASA_rating[UTA 9 W\ Outliers])</f>
        <v>13.1861084778688</v>
      </c>
      <c r="W4" s="2"/>
    </row>
    <row r="5" spans="1:23" x14ac:dyDescent="0.25">
      <c r="A5" s="2">
        <f>IF('NASA-TLX - Insert'!A15="","",'NASA-TLX - Insert'!A15)</f>
        <v>4</v>
      </c>
      <c r="B5" s="2" t="str">
        <f>IF('NASA-TLX - Insert'!B15="","",'NASA-TLX - Insert'!B15)</f>
        <v>UTA 4</v>
      </c>
      <c r="C5" s="2" t="str">
        <f>IF(NASA_rating[[#This Row],[ID]]="","",_xlfn.CONCAT( TEXT(NASA_rating[[#This Row],[ID]],"0"),NASA_rating[[#This Row],[Feature ID]]))</f>
        <v>4UTA 4</v>
      </c>
      <c r="D5" s="2">
        <f>IFERROR('NASA-TLX - Insert'!J15*'NASA-TLX - Insert'!P15,"")</f>
        <v>100</v>
      </c>
      <c r="E5" s="2">
        <f>IFERROR('NASA-TLX - Insert'!K15*'NASA-TLX - Insert'!Q15,"")</f>
        <v>0</v>
      </c>
      <c r="F5" s="2">
        <f>IFERROR('NASA-TLX - Insert'!L15*'NASA-TLX - Insert'!R15,"")</f>
        <v>0</v>
      </c>
      <c r="G5" s="2">
        <f>IFERROR('NASA-TLX - Insert'!M15*'NASA-TLX - Insert'!S15,"")</f>
        <v>30</v>
      </c>
      <c r="H5" s="2">
        <f>IFERROR('NASA-TLX - Insert'!N15*'NASA-TLX - Insert'!T15,"")</f>
        <v>30</v>
      </c>
      <c r="I5" s="2">
        <f>IFERROR('NASA-TLX - Insert'!O15*'NASA-TLX - Insert'!U15,"")</f>
        <v>40</v>
      </c>
      <c r="J5" s="1">
        <f>IF(NASA_rating[[#This Row],[ID]]="","",SUM(NASA_rating[[#This Row],[Mental Demand]:[Frustration]]))</f>
        <v>200</v>
      </c>
      <c r="K5" s="1">
        <f>IFERROR(NASA_rating[[#This Row],[SUM]]/15,"")</f>
        <v>13.333333333333334</v>
      </c>
      <c r="L5" s="1">
        <f>IF(L$1=NASA_rating[[#This Row],[Feature ID]],NASA_rating[[#This Row],[Weighted rating]],"")</f>
        <v>13.333333333333334</v>
      </c>
      <c r="M5" s="1" t="str">
        <f>IF(M$1=NASA_rating[[#This Row],[Feature ID]],NASA_rating[[#This Row],[Weighted rating]],"")</f>
        <v/>
      </c>
      <c r="N5" s="1">
        <f>IF(L$1=NASA_rating[[#This Row],[Feature ID]],NASA_rating[[#This Row],[Weighted rating]],"")</f>
        <v>13.333333333333334</v>
      </c>
      <c r="O5" s="1" t="str">
        <f>IF(M$1=NASA_rating[[#This Row],[Feature ID]],NASA_rating[[#This Row],[Weighted rating]],"")</f>
        <v/>
      </c>
      <c r="P5" s="52"/>
      <c r="R5" s="29" t="s">
        <v>52</v>
      </c>
      <c r="S5" s="25">
        <f>MIN(NASA_rating[UTA 4])</f>
        <v>8.3333333333333339</v>
      </c>
      <c r="T5" s="25">
        <f>MIN(NASA_rating[UTA 9])</f>
        <v>5</v>
      </c>
      <c r="U5" s="25">
        <f>MIN(NASA_rating[UTA 4 W\ Outliers])</f>
        <v>8.3333333333333339</v>
      </c>
      <c r="V5" s="25">
        <f>MIN(NASA_rating[UTA 9 W\ Outliers])</f>
        <v>5</v>
      </c>
      <c r="W5" s="2"/>
    </row>
    <row r="6" spans="1:23" x14ac:dyDescent="0.25">
      <c r="A6" s="2">
        <f>IF('NASA-TLX - Insert'!A16="","",'NASA-TLX - Insert'!A16)</f>
        <v>5</v>
      </c>
      <c r="B6" s="2" t="str">
        <f>IF('NASA-TLX - Insert'!B16="","",'NASA-TLX - Insert'!B16)</f>
        <v>UTA 4</v>
      </c>
      <c r="C6" s="2" t="str">
        <f>IF(NASA_rating[[#This Row],[ID]]="","",_xlfn.CONCAT( TEXT(NASA_rating[[#This Row],[ID]],"0"),NASA_rating[[#This Row],[Feature ID]]))</f>
        <v>5UTA 4</v>
      </c>
      <c r="D6" s="2">
        <f>IFERROR('NASA-TLX - Insert'!J16*'NASA-TLX - Insert'!P16,"")</f>
        <v>10</v>
      </c>
      <c r="E6" s="2">
        <f>IFERROR('NASA-TLX - Insert'!K16*'NASA-TLX - Insert'!Q16,"")</f>
        <v>20</v>
      </c>
      <c r="F6" s="2">
        <f>IFERROR('NASA-TLX - Insert'!L16*'NASA-TLX - Insert'!R16,"")</f>
        <v>30</v>
      </c>
      <c r="G6" s="2">
        <f>IFERROR('NASA-TLX - Insert'!M16*'NASA-TLX - Insert'!S16,"")</f>
        <v>175</v>
      </c>
      <c r="H6" s="2">
        <f>IFERROR('NASA-TLX - Insert'!N16*'NASA-TLX - Insert'!T16,"")</f>
        <v>100</v>
      </c>
      <c r="I6" s="2">
        <f>IFERROR('NASA-TLX - Insert'!O16*'NASA-TLX - Insert'!U16,"")</f>
        <v>0</v>
      </c>
      <c r="J6" s="1">
        <f>IF(NASA_rating[[#This Row],[ID]]="","",SUM(NASA_rating[[#This Row],[Mental Demand]:[Frustration]]))</f>
        <v>335</v>
      </c>
      <c r="K6" s="1">
        <f>IFERROR(NASA_rating[[#This Row],[SUM]]/15,"")</f>
        <v>22.333333333333332</v>
      </c>
      <c r="L6" s="1">
        <f>IF(L$1=NASA_rating[[#This Row],[Feature ID]],NASA_rating[[#This Row],[Weighted rating]],"")</f>
        <v>22.333333333333332</v>
      </c>
      <c r="M6" s="1" t="str">
        <f>IF(M$1=NASA_rating[[#This Row],[Feature ID]],NASA_rating[[#This Row],[Weighted rating]],"")</f>
        <v/>
      </c>
      <c r="N6" s="1">
        <f>IF(L$1=NASA_rating[[#This Row],[Feature ID]],NASA_rating[[#This Row],[Weighted rating]],"")</f>
        <v>22.333333333333332</v>
      </c>
      <c r="O6" s="1" t="str">
        <f>IF(M$1=NASA_rating[[#This Row],[Feature ID]],NASA_rating[[#This Row],[Weighted rating]],"")</f>
        <v/>
      </c>
      <c r="P6" s="52"/>
      <c r="R6" s="29" t="s">
        <v>53</v>
      </c>
      <c r="S6" s="25">
        <f>MAX(NASA_rating[UTA 4])</f>
        <v>84.333333333333329</v>
      </c>
      <c r="T6" s="25">
        <f>MAX(NASA_rating[UTA 9])</f>
        <v>46</v>
      </c>
      <c r="U6" s="25">
        <f>MAX(NASA_rating[UTA 4 W\ Outliers])</f>
        <v>75.333333333333329</v>
      </c>
      <c r="V6" s="25">
        <f>MAX(NASA_rating[UTA 9 W\ Outliers])</f>
        <v>46</v>
      </c>
      <c r="W6" s="2"/>
    </row>
    <row r="7" spans="1:23" x14ac:dyDescent="0.25">
      <c r="A7" s="2">
        <f>IF('NASA-TLX - Insert'!A17="","",'NASA-TLX - Insert'!A17)</f>
        <v>6</v>
      </c>
      <c r="B7" s="2" t="str">
        <f>IF('NASA-TLX - Insert'!B17="","",'NASA-TLX - Insert'!B17)</f>
        <v>UTA 4</v>
      </c>
      <c r="C7" s="2" t="str">
        <f>IF(NASA_rating[[#This Row],[ID]]="","",_xlfn.CONCAT( TEXT(NASA_rating[[#This Row],[ID]],"0"),NASA_rating[[#This Row],[Feature ID]]))</f>
        <v>6UTA 4</v>
      </c>
      <c r="D7" s="2">
        <f>IFERROR('NASA-TLX - Insert'!J17*'NASA-TLX - Insert'!P17,"")</f>
        <v>80</v>
      </c>
      <c r="E7" s="2">
        <f>IFERROR('NASA-TLX - Insert'!K17*'NASA-TLX - Insert'!Q17,"")</f>
        <v>10</v>
      </c>
      <c r="F7" s="2">
        <f>IFERROR('NASA-TLX - Insert'!L17*'NASA-TLX - Insert'!R17,"")</f>
        <v>150</v>
      </c>
      <c r="G7" s="2">
        <f>IFERROR('NASA-TLX - Insert'!M17*'NASA-TLX - Insert'!S17,"")</f>
        <v>30</v>
      </c>
      <c r="H7" s="2">
        <f>IFERROR('NASA-TLX - Insert'!N17*'NASA-TLX - Insert'!T17,"")</f>
        <v>40</v>
      </c>
      <c r="I7" s="2">
        <f>IFERROR('NASA-TLX - Insert'!O17*'NASA-TLX - Insert'!U17,"")</f>
        <v>0</v>
      </c>
      <c r="J7" s="1">
        <f>IF(NASA_rating[[#This Row],[ID]]="","",SUM(NASA_rating[[#This Row],[Mental Demand]:[Frustration]]))</f>
        <v>310</v>
      </c>
      <c r="K7" s="1">
        <f>IFERROR(NASA_rating[[#This Row],[SUM]]/15,"")</f>
        <v>20.666666666666668</v>
      </c>
      <c r="L7" s="1">
        <f>IF(L$1=NASA_rating[[#This Row],[Feature ID]],NASA_rating[[#This Row],[Weighted rating]],"")</f>
        <v>20.666666666666668</v>
      </c>
      <c r="M7" s="1" t="str">
        <f>IF(M$1=NASA_rating[[#This Row],[Feature ID]],NASA_rating[[#This Row],[Weighted rating]],"")</f>
        <v/>
      </c>
      <c r="N7" s="1">
        <f>IF(L$1=NASA_rating[[#This Row],[Feature ID]],NASA_rating[[#This Row],[Weighted rating]],"")</f>
        <v>20.666666666666668</v>
      </c>
      <c r="O7" s="1" t="str">
        <f>IF(M$1=NASA_rating[[#This Row],[Feature ID]],NASA_rating[[#This Row],[Weighted rating]],"")</f>
        <v/>
      </c>
      <c r="P7" s="52"/>
      <c r="R7" s="29" t="s">
        <v>65</v>
      </c>
      <c r="S7" s="25">
        <f>QUARTILE(NASA_rating[UTA 4],3)</f>
        <v>41.666666666666671</v>
      </c>
      <c r="T7" s="25">
        <f>QUARTILE(NASA_rating[UTA 9],3)</f>
        <v>21.666666666666664</v>
      </c>
      <c r="U7" s="25">
        <f>QUARTILE(NASA_rating[UTA 4 W\ Outliers],3)</f>
        <v>38.166666666666671</v>
      </c>
      <c r="V7" s="25">
        <f>QUARTILE(NASA_rating[UTA 9 W\ Outliers],3)</f>
        <v>19.666666666666668</v>
      </c>
      <c r="W7" s="2"/>
    </row>
    <row r="8" spans="1:23" x14ac:dyDescent="0.25">
      <c r="A8" s="2">
        <f>IF('NASA-TLX - Insert'!A18="","",'NASA-TLX - Insert'!A18)</f>
        <v>7</v>
      </c>
      <c r="B8" s="2" t="str">
        <f>IF('NASA-TLX - Insert'!B18="","",'NASA-TLX - Insert'!B18)</f>
        <v>UTA 4</v>
      </c>
      <c r="C8" s="2" t="str">
        <f>IF(NASA_rating[[#This Row],[ID]]="","",_xlfn.CONCAT( TEXT(NASA_rating[[#This Row],[ID]],"0"),NASA_rating[[#This Row],[Feature ID]]))</f>
        <v>7UTA 4</v>
      </c>
      <c r="D8" s="2">
        <f>IFERROR('NASA-TLX - Insert'!J18*'NASA-TLX - Insert'!P18,"")</f>
        <v>0</v>
      </c>
      <c r="E8" s="2">
        <f>IFERROR('NASA-TLX - Insert'!K18*'NASA-TLX - Insert'!Q18,"")</f>
        <v>15</v>
      </c>
      <c r="F8" s="2">
        <f>IFERROR('NASA-TLX - Insert'!L18*'NASA-TLX - Insert'!R18,"")</f>
        <v>280</v>
      </c>
      <c r="G8" s="2">
        <f>IFERROR('NASA-TLX - Insert'!M18*'NASA-TLX - Insert'!S18,"")</f>
        <v>105</v>
      </c>
      <c r="H8" s="2">
        <f>IFERROR('NASA-TLX - Insert'!N18*'NASA-TLX - Insert'!T18,"")</f>
        <v>120</v>
      </c>
      <c r="I8" s="2">
        <f>IFERROR('NASA-TLX - Insert'!O18*'NASA-TLX - Insert'!U18,"")</f>
        <v>375</v>
      </c>
      <c r="J8" s="1">
        <f>IF(NASA_rating[[#This Row],[ID]]="","",SUM(NASA_rating[[#This Row],[Mental Demand]:[Frustration]]))</f>
        <v>895</v>
      </c>
      <c r="K8" s="1">
        <f>IFERROR(NASA_rating[[#This Row],[SUM]]/15,"")</f>
        <v>59.666666666666664</v>
      </c>
      <c r="L8" s="1">
        <f>IF(L$1=NASA_rating[[#This Row],[Feature ID]],NASA_rating[[#This Row],[Weighted rating]],"")</f>
        <v>59.666666666666664</v>
      </c>
      <c r="M8" s="1" t="str">
        <f>IF(M$1=NASA_rating[[#This Row],[Feature ID]],NASA_rating[[#This Row],[Weighted rating]],"")</f>
        <v/>
      </c>
      <c r="N8" s="1">
        <f>IF(L$1=NASA_rating[[#This Row],[Feature ID]],NASA_rating[[#This Row],[Weighted rating]],"")</f>
        <v>59.666666666666664</v>
      </c>
      <c r="O8" s="1" t="str">
        <f>IF(M$1=NASA_rating[[#This Row],[Feature ID]],NASA_rating[[#This Row],[Weighted rating]],"")</f>
        <v/>
      </c>
      <c r="P8" s="52"/>
      <c r="R8" s="29" t="s">
        <v>66</v>
      </c>
      <c r="S8" s="25">
        <f>QUARTILE(NASA_rating[UTA 4],2)</f>
        <v>22.333333333333332</v>
      </c>
      <c r="T8" s="25">
        <f>QUARTILE(NASA_rating[UTA 9],2)</f>
        <v>11.166666666666668</v>
      </c>
      <c r="U8" s="25">
        <f>QUARTILE(NASA_rating[UTA 4 W\ Outliers],2)</f>
        <v>21.5</v>
      </c>
      <c r="V8" s="25">
        <f>QUARTILE(NASA_rating[UTA 9 W\ Outliers],2)</f>
        <v>11</v>
      </c>
      <c r="W8" s="2"/>
    </row>
    <row r="9" spans="1:23" x14ac:dyDescent="0.25">
      <c r="A9" s="2">
        <f>IF('NASA-TLX - Insert'!A19="","",'NASA-TLX - Insert'!A19)</f>
        <v>8</v>
      </c>
      <c r="B9" s="2" t="str">
        <f>IF('NASA-TLX - Insert'!B19="","",'NASA-TLX - Insert'!B19)</f>
        <v>UTA 4</v>
      </c>
      <c r="C9" s="2" t="str">
        <f>IF(NASA_rating[[#This Row],[ID]]="","",_xlfn.CONCAT( TEXT(NASA_rating[[#This Row],[ID]],"0"),NASA_rating[[#This Row],[Feature ID]]))</f>
        <v>8UTA 4</v>
      </c>
      <c r="D9" s="2">
        <f>IFERROR('NASA-TLX - Insert'!J19*'NASA-TLX - Insert'!P19,"")</f>
        <v>75</v>
      </c>
      <c r="E9" s="2">
        <f>IFERROR('NASA-TLX - Insert'!K19*'NASA-TLX - Insert'!Q19,"")</f>
        <v>100</v>
      </c>
      <c r="F9" s="2">
        <f>IFERROR('NASA-TLX - Insert'!L19*'NASA-TLX - Insert'!R19,"")</f>
        <v>20</v>
      </c>
      <c r="G9" s="2">
        <f>IFERROR('NASA-TLX - Insert'!M19*'NASA-TLX - Insert'!S19,"")</f>
        <v>15</v>
      </c>
      <c r="H9" s="2">
        <f>IFERROR('NASA-TLX - Insert'!N19*'NASA-TLX - Insert'!T19,"")</f>
        <v>0</v>
      </c>
      <c r="I9" s="2">
        <f>IFERROR('NASA-TLX - Insert'!O19*'NASA-TLX - Insert'!U19,"")</f>
        <v>200</v>
      </c>
      <c r="J9" s="1">
        <f>IF(NASA_rating[[#This Row],[ID]]="","",SUM(NASA_rating[[#This Row],[Mental Demand]:[Frustration]]))</f>
        <v>410</v>
      </c>
      <c r="K9" s="1">
        <f>IFERROR(NASA_rating[[#This Row],[SUM]]/15,"")</f>
        <v>27.333333333333332</v>
      </c>
      <c r="L9" s="1">
        <f>IF(L$1=NASA_rating[[#This Row],[Feature ID]],NASA_rating[[#This Row],[Weighted rating]],"")</f>
        <v>27.333333333333332</v>
      </c>
      <c r="M9" s="1" t="str">
        <f>IF(M$1=NASA_rating[[#This Row],[Feature ID]],NASA_rating[[#This Row],[Weighted rating]],"")</f>
        <v/>
      </c>
      <c r="N9" s="1">
        <f>IF(L$1=NASA_rating[[#This Row],[Feature ID]],NASA_rating[[#This Row],[Weighted rating]],"")</f>
        <v>27.333333333333332</v>
      </c>
      <c r="O9" s="1" t="str">
        <f>IF(M$1=NASA_rating[[#This Row],[Feature ID]],NASA_rating[[#This Row],[Weighted rating]],"")</f>
        <v/>
      </c>
      <c r="P9" s="52"/>
      <c r="R9" s="46" t="s">
        <v>67</v>
      </c>
      <c r="S9" s="47">
        <f>QUARTILE(NASA_rating[UTA 4],1)</f>
        <v>14</v>
      </c>
      <c r="T9" s="47">
        <f>QUARTILE(NASA_rating[UTA 9],1)</f>
        <v>6.25</v>
      </c>
      <c r="U9" s="47">
        <f>QUARTILE(NASA_rating[UTA 4 W\ Outliers],1)</f>
        <v>13.666666666666668</v>
      </c>
      <c r="V9" s="47">
        <f>QUARTILE(NASA_rating[UTA 9 W\ Outliers],1)</f>
        <v>5</v>
      </c>
      <c r="W9" s="2"/>
    </row>
    <row r="10" spans="1:23" x14ac:dyDescent="0.25">
      <c r="A10" s="2">
        <f>IF('NASA-TLX - Insert'!A20="","",'NASA-TLX - Insert'!A20)</f>
        <v>9</v>
      </c>
      <c r="B10" s="2" t="s">
        <v>74</v>
      </c>
      <c r="C10" s="2" t="str">
        <f>IF(NASA_rating[[#This Row],[ID]]="","",_xlfn.CONCAT( TEXT(NASA_rating[[#This Row],[ID]],"0"),NASA_rating[[#This Row],[Feature ID]]))</f>
        <v>9UTA 4</v>
      </c>
      <c r="D10" s="2">
        <f>IFERROR('NASA-TLX - Insert'!J20*'NASA-TLX - Insert'!P20,"")</f>
        <v>450</v>
      </c>
      <c r="E10" s="2">
        <f>IFERROR('NASA-TLX - Insert'!K20*'NASA-TLX - Insert'!Q20,"")</f>
        <v>240</v>
      </c>
      <c r="F10" s="2">
        <f>IFERROR('NASA-TLX - Insert'!L20*'NASA-TLX - Insert'!R20,"")</f>
        <v>160</v>
      </c>
      <c r="G10" s="2">
        <f>IFERROR('NASA-TLX - Insert'!M20*'NASA-TLX - Insert'!S20,"")</f>
        <v>0</v>
      </c>
      <c r="H10" s="2">
        <f>IFERROR('NASA-TLX - Insert'!N20*'NASA-TLX - Insert'!T20,"")</f>
        <v>340</v>
      </c>
      <c r="I10" s="2">
        <f>IFERROR('NASA-TLX - Insert'!O20*'NASA-TLX - Insert'!U20,"")</f>
        <v>75</v>
      </c>
      <c r="J10" s="1">
        <f>IF(NASA_rating[[#This Row],[ID]]="","",SUM(NASA_rating[[#This Row],[Mental Demand]:[Frustration]]))</f>
        <v>1265</v>
      </c>
      <c r="K10" s="1">
        <f>IFERROR(NASA_rating[[#This Row],[SUM]]/15,"")</f>
        <v>84.333333333333329</v>
      </c>
      <c r="L10" s="1">
        <f>IF(L$1=NASA_rating[[#This Row],[Feature ID]],NASA_rating[[#This Row],[Weighted rating]],"")</f>
        <v>84.333333333333329</v>
      </c>
      <c r="M10" s="1" t="str">
        <f>IF(M$1=NASA_rating[[#This Row],[Feature ID]],NASA_rating[[#This Row],[Weighted rating]],"")</f>
        <v/>
      </c>
      <c r="N10" s="1"/>
      <c r="O10" s="1" t="str">
        <f>IF(M$1=NASA_rating[[#This Row],[Feature ID]],NASA_rating[[#This Row],[Weighted rating]],"")</f>
        <v/>
      </c>
      <c r="P10" s="52" t="s">
        <v>115</v>
      </c>
      <c r="Q10" s="3"/>
      <c r="R10" s="29" t="s">
        <v>88</v>
      </c>
      <c r="S10" s="25">
        <f>S9-1.5*(S7-S9)</f>
        <v>-27.500000000000007</v>
      </c>
      <c r="T10" s="25">
        <f>T9-1.5*(T7-T9)</f>
        <v>-16.874999999999996</v>
      </c>
      <c r="U10" s="25"/>
      <c r="V10" s="25"/>
      <c r="W10" s="2"/>
    </row>
    <row r="11" spans="1:23" x14ac:dyDescent="0.25">
      <c r="A11" s="2">
        <f>IF('NASA-TLX - Insert'!A21="","",'NASA-TLX - Insert'!A21)</f>
        <v>10</v>
      </c>
      <c r="B11" s="2" t="str">
        <f>IF('NASA-TLX - Insert'!B21="","",'NASA-TLX - Insert'!B21)</f>
        <v>UTA 4</v>
      </c>
      <c r="C11" s="2" t="str">
        <f>IF(NASA_rating[[#This Row],[ID]]="","",_xlfn.CONCAT( TEXT(NASA_rating[[#This Row],[ID]],"0"),NASA_rating[[#This Row],[Feature ID]]))</f>
        <v>10UTA 4</v>
      </c>
      <c r="D11" s="2">
        <f>IFERROR('NASA-TLX - Insert'!J21*'NASA-TLX - Insert'!P21,"")</f>
        <v>20</v>
      </c>
      <c r="E11" s="2">
        <f>IFERROR('NASA-TLX - Insert'!K21*'NASA-TLX - Insert'!Q21,"")</f>
        <v>30</v>
      </c>
      <c r="F11" s="2">
        <f>IFERROR('NASA-TLX - Insert'!L21*'NASA-TLX - Insert'!R21,"")</f>
        <v>20</v>
      </c>
      <c r="G11" s="2">
        <f>IFERROR('NASA-TLX - Insert'!M21*'NASA-TLX - Insert'!S21,"")</f>
        <v>100</v>
      </c>
      <c r="H11" s="2">
        <f>IFERROR('NASA-TLX - Insert'!N21*'NASA-TLX - Insert'!T21,"")</f>
        <v>30</v>
      </c>
      <c r="I11" s="2">
        <f>IFERROR('NASA-TLX - Insert'!O21*'NASA-TLX - Insert'!U21,"")</f>
        <v>0</v>
      </c>
      <c r="J11" s="1">
        <f>IF(NASA_rating[[#This Row],[ID]]="","",SUM(NASA_rating[[#This Row],[Mental Demand]:[Frustration]]))</f>
        <v>200</v>
      </c>
      <c r="K11" s="1">
        <f>IFERROR(NASA_rating[[#This Row],[SUM]]/15,"")</f>
        <v>13.333333333333334</v>
      </c>
      <c r="L11" s="1">
        <f>IF(L$1=NASA_rating[[#This Row],[Feature ID]],NASA_rating[[#This Row],[Weighted rating]],"")</f>
        <v>13.333333333333334</v>
      </c>
      <c r="M11" s="1" t="str">
        <f>IF(M$1=NASA_rating[[#This Row],[Feature ID]],NASA_rating[[#This Row],[Weighted rating]],"")</f>
        <v/>
      </c>
      <c r="N11" s="1">
        <f>IF(L$1=NASA_rating[[#This Row],[Feature ID]],NASA_rating[[#This Row],[Weighted rating]],"")</f>
        <v>13.333333333333334</v>
      </c>
      <c r="O11" s="1" t="str">
        <f>IF(M$1=NASA_rating[[#This Row],[Feature ID]],NASA_rating[[#This Row],[Weighted rating]],"")</f>
        <v/>
      </c>
      <c r="P11" s="52"/>
      <c r="Q11" s="3"/>
      <c r="R11" s="29" t="s">
        <v>89</v>
      </c>
      <c r="S11" s="25">
        <f>S7+1.5*S13</f>
        <v>83.166666666666686</v>
      </c>
      <c r="T11" s="25">
        <f>T7+1.5*T13</f>
        <v>44.791666666666657</v>
      </c>
      <c r="U11" s="25"/>
      <c r="V11" s="25"/>
      <c r="W11" s="2"/>
    </row>
    <row r="12" spans="1:23" x14ac:dyDescent="0.25">
      <c r="A12" s="2">
        <f>IF('NASA-TLX - Insert'!A22="","",'NASA-TLX - Insert'!A22)</f>
        <v>11</v>
      </c>
      <c r="B12" s="2" t="str">
        <f>IF('NASA-TLX - Insert'!B22="","",'NASA-TLX - Insert'!B22)</f>
        <v>UTA 4</v>
      </c>
      <c r="C12" s="2" t="str">
        <f>IF(NASA_rating[[#This Row],[ID]]="","",_xlfn.CONCAT( TEXT(NASA_rating[[#This Row],[ID]],"0"),NASA_rating[[#This Row],[Feature ID]]))</f>
        <v>11UTA 4</v>
      </c>
      <c r="D12" s="2">
        <f>IFERROR('NASA-TLX - Insert'!J22*'NASA-TLX - Insert'!P22,"")</f>
        <v>10</v>
      </c>
      <c r="E12" s="2">
        <f>IFERROR('NASA-TLX - Insert'!K22*'NASA-TLX - Insert'!Q22,"")</f>
        <v>15</v>
      </c>
      <c r="F12" s="2">
        <f>IFERROR('NASA-TLX - Insert'!L22*'NASA-TLX - Insert'!R22,"")</f>
        <v>5</v>
      </c>
      <c r="G12" s="2">
        <f>IFERROR('NASA-TLX - Insert'!M22*'NASA-TLX - Insert'!S22,"")</f>
        <v>100</v>
      </c>
      <c r="H12" s="2">
        <f>IFERROR('NASA-TLX - Insert'!N22*'NASA-TLX - Insert'!T22,"")</f>
        <v>10</v>
      </c>
      <c r="I12" s="2">
        <f>IFERROR('NASA-TLX - Insert'!O22*'NASA-TLX - Insert'!U22,"")</f>
        <v>10</v>
      </c>
      <c r="J12" s="1">
        <f>IF(NASA_rating[[#This Row],[ID]]="","",SUM(NASA_rating[[#This Row],[Mental Demand]:[Frustration]]))</f>
        <v>150</v>
      </c>
      <c r="K12" s="1">
        <f>IFERROR(NASA_rating[[#This Row],[SUM]]/15,"")</f>
        <v>10</v>
      </c>
      <c r="L12" s="1">
        <f>IF(L$1=NASA_rating[[#This Row],[Feature ID]],NASA_rating[[#This Row],[Weighted rating]],"")</f>
        <v>10</v>
      </c>
      <c r="M12" s="1" t="str">
        <f>IF(M$1=NASA_rating[[#This Row],[Feature ID]],NASA_rating[[#This Row],[Weighted rating]],"")</f>
        <v/>
      </c>
      <c r="N12" s="1">
        <f>IF(L$1=NASA_rating[[#This Row],[Feature ID]],NASA_rating[[#This Row],[Weighted rating]],"")</f>
        <v>10</v>
      </c>
      <c r="O12" s="1" t="str">
        <f>IF(M$1=NASA_rating[[#This Row],[Feature ID]],NASA_rating[[#This Row],[Weighted rating]],"")</f>
        <v/>
      </c>
      <c r="P12" s="52"/>
      <c r="R12" s="29" t="s">
        <v>90</v>
      </c>
      <c r="S12" s="48">
        <f>COUNTIF(NASA_rating[UTA 4],"&gt;"&amp;S11)</f>
        <v>1</v>
      </c>
      <c r="T12" s="48">
        <f>COUNTIF(NASA_rating[UTA 9],"&gt;="&amp;T11)</f>
        <v>1</v>
      </c>
      <c r="U12" s="48"/>
      <c r="V12" s="48"/>
      <c r="W12" s="2"/>
    </row>
    <row r="13" spans="1:23" x14ac:dyDescent="0.25">
      <c r="A13" s="2">
        <f>IF('NASA-TLX - Insert'!A23="","",'NASA-TLX - Insert'!A23)</f>
        <v>12</v>
      </c>
      <c r="B13" s="2" t="str">
        <f>IF('NASA-TLX - Insert'!B23="","",'NASA-TLX - Insert'!B23)</f>
        <v>UTA 4</v>
      </c>
      <c r="C13" s="2" t="str">
        <f>IF(NASA_rating[[#This Row],[ID]]="","",_xlfn.CONCAT( TEXT(NASA_rating[[#This Row],[ID]],"0"),NASA_rating[[#This Row],[Feature ID]]))</f>
        <v>12UTA 4</v>
      </c>
      <c r="D13" s="2">
        <f>IFERROR('NASA-TLX - Insert'!J23*'NASA-TLX - Insert'!P23,"")</f>
        <v>20</v>
      </c>
      <c r="E13" s="2">
        <f>IFERROR('NASA-TLX - Insert'!K23*'NASA-TLX - Insert'!Q23,"")</f>
        <v>30</v>
      </c>
      <c r="F13" s="2">
        <f>IFERROR('NASA-TLX - Insert'!L23*'NASA-TLX - Insert'!R23,"")</f>
        <v>10</v>
      </c>
      <c r="G13" s="2">
        <f>IFERROR('NASA-TLX - Insert'!M23*'NASA-TLX - Insert'!S23,"")</f>
        <v>75</v>
      </c>
      <c r="H13" s="2">
        <f>IFERROR('NASA-TLX - Insert'!N23*'NASA-TLX - Insert'!T23,"")</f>
        <v>20</v>
      </c>
      <c r="I13" s="2">
        <f>IFERROR('NASA-TLX - Insert'!O23*'NASA-TLX - Insert'!U23,"")</f>
        <v>20</v>
      </c>
      <c r="J13" s="1">
        <f>IF(NASA_rating[[#This Row],[ID]]="","",SUM(NASA_rating[[#This Row],[Mental Demand]:[Frustration]]))</f>
        <v>175</v>
      </c>
      <c r="K13" s="1">
        <f>IFERROR(NASA_rating[[#This Row],[SUM]]/15,"")</f>
        <v>11.666666666666666</v>
      </c>
      <c r="L13" s="1">
        <f>IF(L$1=NASA_rating[[#This Row],[Feature ID]],NASA_rating[[#This Row],[Weighted rating]],"")</f>
        <v>11.666666666666666</v>
      </c>
      <c r="M13" s="1" t="str">
        <f>IF(M$1=NASA_rating[[#This Row],[Feature ID]],NASA_rating[[#This Row],[Weighted rating]],"")</f>
        <v/>
      </c>
      <c r="N13" s="1">
        <f>IF(L$1=NASA_rating[[#This Row],[Feature ID]],NASA_rating[[#This Row],[Weighted rating]],"")</f>
        <v>11.666666666666666</v>
      </c>
      <c r="O13" s="1" t="str">
        <f>IF(M$1=NASA_rating[[#This Row],[Feature ID]],NASA_rating[[#This Row],[Weighted rating]],"")</f>
        <v/>
      </c>
      <c r="P13" s="52"/>
      <c r="R13" s="29" t="s">
        <v>112</v>
      </c>
      <c r="S13" s="25">
        <f>S7-S9</f>
        <v>27.666666666666671</v>
      </c>
      <c r="T13" s="25">
        <f>T7-T9</f>
        <v>15.416666666666664</v>
      </c>
      <c r="U13" s="25"/>
      <c r="V13" s="25"/>
      <c r="W13" s="2"/>
    </row>
    <row r="14" spans="1:23" x14ac:dyDescent="0.25">
      <c r="A14" s="2">
        <f>IF('NASA-TLX - Insert'!A24="","",'NASA-TLX - Insert'!A24)</f>
        <v>13</v>
      </c>
      <c r="B14" s="2" t="str">
        <f>IF('NASA-TLX - Insert'!B24="","",'NASA-TLX - Insert'!B24)</f>
        <v>UTA 4</v>
      </c>
      <c r="C14" s="2" t="str">
        <f>IF(NASA_rating[[#This Row],[ID]]="","",_xlfn.CONCAT( TEXT(NASA_rating[[#This Row],[ID]],"0"),NASA_rating[[#This Row],[Feature ID]]))</f>
        <v>13UTA 4</v>
      </c>
      <c r="D14" s="2">
        <f>IFERROR('NASA-TLX - Insert'!J24*'NASA-TLX - Insert'!P24,"")</f>
        <v>125</v>
      </c>
      <c r="E14" s="2">
        <f>IFERROR('NASA-TLX - Insert'!K24*'NASA-TLX - Insert'!Q24,"")</f>
        <v>30</v>
      </c>
      <c r="F14" s="2">
        <f>IFERROR('NASA-TLX - Insert'!L24*'NASA-TLX - Insert'!R24,"")</f>
        <v>0</v>
      </c>
      <c r="G14" s="2">
        <f>IFERROR('NASA-TLX - Insert'!M24*'NASA-TLX - Insert'!S24,"")</f>
        <v>5</v>
      </c>
      <c r="H14" s="2">
        <f>IFERROR('NASA-TLX - Insert'!N24*'NASA-TLX - Insert'!T24,"")</f>
        <v>100</v>
      </c>
      <c r="I14" s="2">
        <f>IFERROR('NASA-TLX - Insert'!O24*'NASA-TLX - Insert'!U24,"")</f>
        <v>20</v>
      </c>
      <c r="J14" s="1">
        <f>IF(NASA_rating[[#This Row],[ID]]="","",SUM(NASA_rating[[#This Row],[Mental Demand]:[Frustration]]))</f>
        <v>280</v>
      </c>
      <c r="K14" s="1">
        <f>IFERROR(NASA_rating[[#This Row],[SUM]]/15,"")</f>
        <v>18.666666666666668</v>
      </c>
      <c r="L14" s="1">
        <f>IF(L$1=NASA_rating[[#This Row],[Feature ID]],NASA_rating[[#This Row],[Weighted rating]],"")</f>
        <v>18.666666666666668</v>
      </c>
      <c r="M14" s="1" t="str">
        <f>IF(M$1=NASA_rating[[#This Row],[Feature ID]],NASA_rating[[#This Row],[Weighted rating]],"")</f>
        <v/>
      </c>
      <c r="N14" s="1">
        <f>IF(L$1=NASA_rating[[#This Row],[Feature ID]],NASA_rating[[#This Row],[Weighted rating]],"")</f>
        <v>18.666666666666668</v>
      </c>
      <c r="O14" s="1" t="str">
        <f>IF(M$1=NASA_rating[[#This Row],[Feature ID]],NASA_rating[[#This Row],[Weighted rating]],"")</f>
        <v/>
      </c>
      <c r="P14" s="52"/>
      <c r="V14" s="2"/>
      <c r="W14" s="2"/>
    </row>
    <row r="15" spans="1:23" x14ac:dyDescent="0.25">
      <c r="A15" s="2">
        <f>IF('NASA-TLX - Insert'!A25="","",'NASA-TLX - Insert'!A25)</f>
        <v>14</v>
      </c>
      <c r="B15" s="2" t="str">
        <f>IF('NASA-TLX - Insert'!B25="","",'NASA-TLX - Insert'!B25)</f>
        <v>UTA 4</v>
      </c>
      <c r="C15" s="2" t="str">
        <f>IF(NASA_rating[[#This Row],[ID]]="","",_xlfn.CONCAT( TEXT(NASA_rating[[#This Row],[ID]],"0"),NASA_rating[[#This Row],[Feature ID]]))</f>
        <v>14UTA 4</v>
      </c>
      <c r="D15" s="2">
        <f>IFERROR('NASA-TLX - Insert'!J25*'NASA-TLX - Insert'!P25,"")</f>
        <v>5</v>
      </c>
      <c r="E15" s="2">
        <f>IFERROR('NASA-TLX - Insert'!K25*'NASA-TLX - Insert'!Q25,"")</f>
        <v>10</v>
      </c>
      <c r="F15" s="2">
        <f>IFERROR('NASA-TLX - Insert'!L25*'NASA-TLX - Insert'!R25,"")</f>
        <v>45</v>
      </c>
      <c r="G15" s="2">
        <f>IFERROR('NASA-TLX - Insert'!M25*'NASA-TLX - Insert'!S25,"")</f>
        <v>200</v>
      </c>
      <c r="H15" s="2">
        <f>IFERROR('NASA-TLX - Insert'!N25*'NASA-TLX - Insert'!T25,"")</f>
        <v>0</v>
      </c>
      <c r="I15" s="2">
        <f>IFERROR('NASA-TLX - Insert'!O25*'NASA-TLX - Insert'!U25,"")</f>
        <v>250</v>
      </c>
      <c r="J15" s="1">
        <f>IF(NASA_rating[[#This Row],[ID]]="","",SUM(NASA_rating[[#This Row],[Mental Demand]:[Frustration]]))</f>
        <v>510</v>
      </c>
      <c r="K15" s="1">
        <f>IFERROR(NASA_rating[[#This Row],[SUM]]/15,"")</f>
        <v>34</v>
      </c>
      <c r="L15" s="1">
        <f>IF(L$1=NASA_rating[[#This Row],[Feature ID]],NASA_rating[[#This Row],[Weighted rating]],"")</f>
        <v>34</v>
      </c>
      <c r="M15" s="1" t="str">
        <f>IF(M$1=NASA_rating[[#This Row],[Feature ID]],NASA_rating[[#This Row],[Weighted rating]],"")</f>
        <v/>
      </c>
      <c r="N15" s="1">
        <f>IF(L$1=NASA_rating[[#This Row],[Feature ID]],NASA_rating[[#This Row],[Weighted rating]],"")</f>
        <v>34</v>
      </c>
      <c r="O15" s="1" t="str">
        <f>IF(M$1=NASA_rating[[#This Row],[Feature ID]],NASA_rating[[#This Row],[Weighted rating]],"")</f>
        <v/>
      </c>
      <c r="P15" s="52"/>
      <c r="V15" s="2"/>
      <c r="W15" s="2"/>
    </row>
    <row r="16" spans="1:23" x14ac:dyDescent="0.25">
      <c r="A16" s="2">
        <f>IF('NASA-TLX - Insert'!A26="","",'NASA-TLX - Insert'!A26)</f>
        <v>15</v>
      </c>
      <c r="B16" s="2" t="str">
        <f>IF('NASA-TLX - Insert'!B26="","",'NASA-TLX - Insert'!B26)</f>
        <v>UTA 4</v>
      </c>
      <c r="C16" s="2" t="str">
        <f>IF(NASA_rating[[#This Row],[ID]]="","",_xlfn.CONCAT( TEXT(NASA_rating[[#This Row],[ID]],"0"),NASA_rating[[#This Row],[Feature ID]]))</f>
        <v>15UTA 4</v>
      </c>
      <c r="D16" s="1">
        <f>IFERROR('NASA-TLX - Insert'!J26*'NASA-TLX - Insert'!P26,"")</f>
        <v>5</v>
      </c>
      <c r="E16" s="1">
        <f>IFERROR('NASA-TLX - Insert'!K26*'NASA-TLX - Insert'!Q26,"")</f>
        <v>10</v>
      </c>
      <c r="F16" s="1">
        <f>IFERROR('NASA-TLX - Insert'!L26*'NASA-TLX - Insert'!R26,"")</f>
        <v>75</v>
      </c>
      <c r="G16" s="1">
        <f>IFERROR('NASA-TLX - Insert'!M26*'NASA-TLX - Insert'!S26,"")</f>
        <v>15</v>
      </c>
      <c r="H16" s="1">
        <f>IFERROR('NASA-TLX - Insert'!N26*'NASA-TLX - Insert'!T26,"")</f>
        <v>30</v>
      </c>
      <c r="I16" s="1">
        <f>IFERROR('NASA-TLX - Insert'!O26*'NASA-TLX - Insert'!U26,"")</f>
        <v>5</v>
      </c>
      <c r="J16" s="1">
        <f>IF(NASA_rating[[#This Row],[ID]]="","",SUM(NASA_rating[[#This Row],[Mental Demand]:[Frustration]]))</f>
        <v>140</v>
      </c>
      <c r="K16" s="1">
        <f>IFERROR(NASA_rating[[#This Row],[SUM]]/15,"")</f>
        <v>9.3333333333333339</v>
      </c>
      <c r="L16" s="1">
        <f>IF(L$1=NASA_rating[[#This Row],[Feature ID]],NASA_rating[[#This Row],[Weighted rating]],"")</f>
        <v>9.3333333333333339</v>
      </c>
      <c r="M16" s="1" t="str">
        <f>IF(M$1=NASA_rating[[#This Row],[Feature ID]],NASA_rating[[#This Row],[Weighted rating]],"")</f>
        <v/>
      </c>
      <c r="N16" s="1">
        <f>IF(L$1=NASA_rating[[#This Row],[Feature ID]],NASA_rating[[#This Row],[Weighted rating]],"")</f>
        <v>9.3333333333333339</v>
      </c>
      <c r="O16" s="1" t="str">
        <f>IF(M$1=NASA_rating[[#This Row],[Feature ID]],NASA_rating[[#This Row],[Weighted rating]],"")</f>
        <v/>
      </c>
      <c r="P16" s="52"/>
      <c r="V16" s="2"/>
      <c r="W16" s="2"/>
    </row>
    <row r="17" spans="1:23" x14ac:dyDescent="0.25">
      <c r="A17">
        <f>IF('NASA-TLX - Insert'!A27="","",'NASA-TLX - Insert'!A27)</f>
        <v>16</v>
      </c>
      <c r="B17" t="str">
        <f>IF('NASA-TLX - Insert'!B27="","",'NASA-TLX - Insert'!B27)</f>
        <v>UTA 4</v>
      </c>
      <c r="C17" s="2" t="str">
        <f>IF(NASA_rating[[#This Row],[ID]]="","",_xlfn.CONCAT( TEXT(NASA_rating[[#This Row],[ID]],"0"),NASA_rating[[#This Row],[Feature ID]]))</f>
        <v>16UTA 4</v>
      </c>
      <c r="D17" s="1">
        <f>IFERROR('NASA-TLX - Insert'!J27*'NASA-TLX - Insert'!P27,"")</f>
        <v>20</v>
      </c>
      <c r="E17" s="1">
        <f>IFERROR('NASA-TLX - Insert'!K27*'NASA-TLX - Insert'!Q27,"")</f>
        <v>0</v>
      </c>
      <c r="F17" s="1">
        <f>IFERROR('NASA-TLX - Insert'!L27*'NASA-TLX - Insert'!R27,"")</f>
        <v>10</v>
      </c>
      <c r="G17" s="1">
        <f>IFERROR('NASA-TLX - Insert'!M27*'NASA-TLX - Insert'!S27,"")</f>
        <v>325</v>
      </c>
      <c r="H17" s="1">
        <f>IFERROR('NASA-TLX - Insert'!N27*'NASA-TLX - Insert'!T27,"")</f>
        <v>30</v>
      </c>
      <c r="I17" s="1">
        <f>IFERROR('NASA-TLX - Insert'!O27*'NASA-TLX - Insert'!U27,"")</f>
        <v>180</v>
      </c>
      <c r="J17" s="1">
        <f>IF(NASA_rating[[#This Row],[ID]]="","",SUM(NASA_rating[[#This Row],[Mental Demand]:[Frustration]]))</f>
        <v>565</v>
      </c>
      <c r="K17" s="1">
        <f>IFERROR(NASA_rating[[#This Row],[SUM]]/15,"")</f>
        <v>37.666666666666664</v>
      </c>
      <c r="L17" s="1">
        <f>IF(L$1=NASA_rating[[#This Row],[Feature ID]],NASA_rating[[#This Row],[Weighted rating]],"")</f>
        <v>37.666666666666664</v>
      </c>
      <c r="M17" s="1" t="str">
        <f>IF(M$1=NASA_rating[[#This Row],[Feature ID]],NASA_rating[[#This Row],[Weighted rating]],"")</f>
        <v/>
      </c>
      <c r="N17" s="1">
        <f>IF(L$1=NASA_rating[[#This Row],[Feature ID]],NASA_rating[[#This Row],[Weighted rating]],"")</f>
        <v>37.666666666666664</v>
      </c>
      <c r="O17" s="1" t="str">
        <f>IF(M$1=NASA_rating[[#This Row],[Feature ID]],NASA_rating[[#This Row],[Weighted rating]],"")</f>
        <v/>
      </c>
      <c r="P17" s="52"/>
      <c r="V17" s="2"/>
      <c r="W17" s="2"/>
    </row>
    <row r="18" spans="1:23" x14ac:dyDescent="0.25">
      <c r="A18">
        <f>IF('NASA-TLX - Insert'!A28="","",'NASA-TLX - Insert'!A28)</f>
        <v>17</v>
      </c>
      <c r="B18" t="str">
        <f>IF('NASA-TLX - Insert'!B28="","",'NASA-TLX - Insert'!B28)</f>
        <v>UTA 4</v>
      </c>
      <c r="C18" s="2" t="str">
        <f>IF(NASA_rating[[#This Row],[ID]]="","",_xlfn.CONCAT( TEXT(NASA_rating[[#This Row],[ID]],"0"),NASA_rating[[#This Row],[Feature ID]]))</f>
        <v>17UTA 4</v>
      </c>
      <c r="D18" s="1">
        <f>IFERROR('NASA-TLX - Insert'!J28*'NASA-TLX - Insert'!P28,"")</f>
        <v>30</v>
      </c>
      <c r="E18" s="1">
        <f>IFERROR('NASA-TLX - Insert'!K28*'NASA-TLX - Insert'!Q28,"")</f>
        <v>45</v>
      </c>
      <c r="F18" s="1">
        <f>IFERROR('NASA-TLX - Insert'!L28*'NASA-TLX - Insert'!R28,"")</f>
        <v>15</v>
      </c>
      <c r="G18" s="1">
        <f>IFERROR('NASA-TLX - Insert'!M28*'NASA-TLX - Insert'!S28,"")</f>
        <v>125</v>
      </c>
      <c r="H18" s="1">
        <f>IFERROR('NASA-TLX - Insert'!N28*'NASA-TLX - Insert'!T28,"")</f>
        <v>30</v>
      </c>
      <c r="I18" s="1">
        <f>IFERROR('NASA-TLX - Insert'!O28*'NASA-TLX - Insert'!U28,"")</f>
        <v>30</v>
      </c>
      <c r="J18" s="1">
        <f>IF(NASA_rating[[#This Row],[ID]]="","",SUM(NASA_rating[[#This Row],[Mental Demand]:[Frustration]]))</f>
        <v>275</v>
      </c>
      <c r="K18" s="1">
        <f>IFERROR(NASA_rating[[#This Row],[SUM]]/15,"")</f>
        <v>18.333333333333332</v>
      </c>
      <c r="L18" s="1">
        <f>IF(L$1=NASA_rating[[#This Row],[Feature ID]],NASA_rating[[#This Row],[Weighted rating]],"")</f>
        <v>18.333333333333332</v>
      </c>
      <c r="M18" s="1" t="str">
        <f>IF(M$1=NASA_rating[[#This Row],[Feature ID]],NASA_rating[[#This Row],[Weighted rating]],"")</f>
        <v/>
      </c>
      <c r="N18" s="1">
        <f>IF(L$1=NASA_rating[[#This Row],[Feature ID]],NASA_rating[[#This Row],[Weighted rating]],"")</f>
        <v>18.333333333333332</v>
      </c>
      <c r="O18" s="1" t="str">
        <f>IF(M$1=NASA_rating[[#This Row],[Feature ID]],NASA_rating[[#This Row],[Weighted rating]],"")</f>
        <v/>
      </c>
      <c r="P18" s="52"/>
      <c r="V18" s="2"/>
      <c r="W18" s="2"/>
    </row>
    <row r="19" spans="1:23" x14ac:dyDescent="0.25">
      <c r="A19">
        <f>IF('NASA-TLX - Insert'!A29="","",'NASA-TLX - Insert'!A29)</f>
        <v>18</v>
      </c>
      <c r="B19" t="str">
        <f>IF('NASA-TLX - Insert'!B29="","",'NASA-TLX - Insert'!B29)</f>
        <v>UTA 4</v>
      </c>
      <c r="C19" s="2" t="str">
        <f>IF(NASA_rating[[#This Row],[ID]]="","",_xlfn.CONCAT( TEXT(NASA_rating[[#This Row],[ID]],"0"),NASA_rating[[#This Row],[Feature ID]]))</f>
        <v>18UTA 4</v>
      </c>
      <c r="D19" s="1">
        <f>IFERROR('NASA-TLX - Insert'!J29*'NASA-TLX - Insert'!P29,"")</f>
        <v>40</v>
      </c>
      <c r="E19" s="1">
        <f>IFERROR('NASA-TLX - Insert'!K29*'NASA-TLX - Insert'!Q29,"")</f>
        <v>5</v>
      </c>
      <c r="F19" s="1">
        <f>IFERROR('NASA-TLX - Insert'!L29*'NASA-TLX - Insert'!R29,"")</f>
        <v>0</v>
      </c>
      <c r="G19" s="1">
        <f>IFERROR('NASA-TLX - Insert'!M29*'NASA-TLX - Insert'!S29,"")</f>
        <v>75</v>
      </c>
      <c r="H19" s="1">
        <f>IFERROR('NASA-TLX - Insert'!N29*'NASA-TLX - Insert'!T29,"")</f>
        <v>10</v>
      </c>
      <c r="I19" s="1">
        <f>IFERROR('NASA-TLX - Insert'!O29*'NASA-TLX - Insert'!U29,"")</f>
        <v>30</v>
      </c>
      <c r="J19" s="1">
        <f>IF(NASA_rating[[#This Row],[ID]]="","",SUM(NASA_rating[[#This Row],[Mental Demand]:[Frustration]]))</f>
        <v>160</v>
      </c>
      <c r="K19" s="1">
        <f>IFERROR(NASA_rating[[#This Row],[SUM]]/15,"")</f>
        <v>10.666666666666666</v>
      </c>
      <c r="L19" s="1">
        <f>IF(L$1=NASA_rating[[#This Row],[Feature ID]],NASA_rating[[#This Row],[Weighted rating]],"")</f>
        <v>10.666666666666666</v>
      </c>
      <c r="M19" s="1" t="str">
        <f>IF(M$1=NASA_rating[[#This Row],[Feature ID]],NASA_rating[[#This Row],[Weighted rating]],"")</f>
        <v/>
      </c>
      <c r="N19" s="1">
        <f>IF(L$1=NASA_rating[[#This Row],[Feature ID]],NASA_rating[[#This Row],[Weighted rating]],"")</f>
        <v>10.666666666666666</v>
      </c>
      <c r="O19" s="1" t="str">
        <f>IF(M$1=NASA_rating[[#This Row],[Feature ID]],NASA_rating[[#This Row],[Weighted rating]],"")</f>
        <v/>
      </c>
      <c r="P19" s="52"/>
    </row>
    <row r="20" spans="1:23" x14ac:dyDescent="0.25">
      <c r="A20">
        <f>IF('NASA-TLX - Insert'!A30="","",'NASA-TLX - Insert'!A30)</f>
        <v>19</v>
      </c>
      <c r="B20" t="str">
        <f>IF('NASA-TLX - Insert'!B30="","",'NASA-TLX - Insert'!B30)</f>
        <v>UTA 4</v>
      </c>
      <c r="C20" s="2" t="str">
        <f>IF(NASA_rating[[#This Row],[ID]]="","",_xlfn.CONCAT( TEXT(NASA_rating[[#This Row],[ID]],"0"),NASA_rating[[#This Row],[Feature ID]]))</f>
        <v>19UTA 4</v>
      </c>
      <c r="D20" s="1">
        <f>IFERROR('NASA-TLX - Insert'!J30*'NASA-TLX - Insert'!P30,"")</f>
        <v>450</v>
      </c>
      <c r="E20" s="1">
        <f>IFERROR('NASA-TLX - Insert'!K30*'NASA-TLX - Insert'!Q30,"")</f>
        <v>120</v>
      </c>
      <c r="F20" s="1">
        <f>IFERROR('NASA-TLX - Insert'!L30*'NASA-TLX - Insert'!R30,"")</f>
        <v>0</v>
      </c>
      <c r="G20" s="1">
        <f>IFERROR('NASA-TLX - Insert'!M30*'NASA-TLX - Insert'!S30,"")</f>
        <v>35</v>
      </c>
      <c r="H20" s="1">
        <f>IFERROR('NASA-TLX - Insert'!N30*'NASA-TLX - Insert'!T30,"")</f>
        <v>225</v>
      </c>
      <c r="I20" s="1">
        <f>IFERROR('NASA-TLX - Insert'!O30*'NASA-TLX - Insert'!U30,"")</f>
        <v>300</v>
      </c>
      <c r="J20" s="1">
        <f>IF(NASA_rating[[#This Row],[ID]]="","",SUM(NASA_rating[[#This Row],[Mental Demand]:[Frustration]]))</f>
        <v>1130</v>
      </c>
      <c r="K20" s="1">
        <f>IFERROR(NASA_rating[[#This Row],[SUM]]/15,"")</f>
        <v>75.333333333333329</v>
      </c>
      <c r="L20" s="1">
        <f>IF(L$1=NASA_rating[[#This Row],[Feature ID]],NASA_rating[[#This Row],[Weighted rating]],"")</f>
        <v>75.333333333333329</v>
      </c>
      <c r="M20" s="1" t="str">
        <f>IF(M$1=NASA_rating[[#This Row],[Feature ID]],NASA_rating[[#This Row],[Weighted rating]],"")</f>
        <v/>
      </c>
      <c r="N20" s="1">
        <f>IF(L$1=NASA_rating[[#This Row],[Feature ID]],NASA_rating[[#This Row],[Weighted rating]],"")</f>
        <v>75.333333333333329</v>
      </c>
      <c r="O20" s="1" t="str">
        <f>IF(M$1=NASA_rating[[#This Row],[Feature ID]],NASA_rating[[#This Row],[Weighted rating]],"")</f>
        <v/>
      </c>
      <c r="P20" s="52"/>
    </row>
    <row r="21" spans="1:23" x14ac:dyDescent="0.25">
      <c r="A21">
        <f>IF('NASA-TLX - Insert'!A31="","",'NASA-TLX - Insert'!A31)</f>
        <v>20</v>
      </c>
      <c r="B21" t="str">
        <f>IF('NASA-TLX - Insert'!B31="","",'NASA-TLX - Insert'!B31)</f>
        <v>UTA 4</v>
      </c>
      <c r="C21" s="2" t="str">
        <f>IF(NASA_rating[[#This Row],[ID]]="","",_xlfn.CONCAT( TEXT(NASA_rating[[#This Row],[ID]],"0"),NASA_rating[[#This Row],[Feature ID]]))</f>
        <v>20UTA 4</v>
      </c>
      <c r="D21" s="1">
        <f>IFERROR('NASA-TLX - Insert'!J31*'NASA-TLX - Insert'!P31,"")</f>
        <v>5</v>
      </c>
      <c r="E21" s="1">
        <f>IFERROR('NASA-TLX - Insert'!K31*'NASA-TLX - Insert'!Q31,"")</f>
        <v>20</v>
      </c>
      <c r="F21" s="1">
        <f>IFERROR('NASA-TLX - Insert'!L31*'NASA-TLX - Insert'!R31,"")</f>
        <v>60</v>
      </c>
      <c r="G21" s="1">
        <f>IFERROR('NASA-TLX - Insert'!M31*'NASA-TLX - Insert'!S31,"")</f>
        <v>140</v>
      </c>
      <c r="H21" s="1">
        <f>IFERROR('NASA-TLX - Insert'!N31*'NASA-TLX - Insert'!T31,"")</f>
        <v>0</v>
      </c>
      <c r="I21" s="1">
        <f>IFERROR('NASA-TLX - Insert'!O31*'NASA-TLX - Insert'!U31,"")</f>
        <v>450</v>
      </c>
      <c r="J21" s="1">
        <f>IF(NASA_rating[[#This Row],[ID]]="","",SUM(NASA_rating[[#This Row],[Mental Demand]:[Frustration]]))</f>
        <v>675</v>
      </c>
      <c r="K21" s="1">
        <f>IFERROR(NASA_rating[[#This Row],[SUM]]/15,"")</f>
        <v>45</v>
      </c>
      <c r="L21" s="1">
        <f>IF(L$1=NASA_rating[[#This Row],[Feature ID]],NASA_rating[[#This Row],[Weighted rating]],"")</f>
        <v>45</v>
      </c>
      <c r="M21" s="1" t="str">
        <f>IF(M$1=NASA_rating[[#This Row],[Feature ID]],NASA_rating[[#This Row],[Weighted rating]],"")</f>
        <v/>
      </c>
      <c r="N21" s="1">
        <f>IF(L$1=NASA_rating[[#This Row],[Feature ID]],NASA_rating[[#This Row],[Weighted rating]],"")</f>
        <v>45</v>
      </c>
      <c r="O21" s="1" t="str">
        <f>IF(M$1=NASA_rating[[#This Row],[Feature ID]],NASA_rating[[#This Row],[Weighted rating]],"")</f>
        <v/>
      </c>
      <c r="P21" s="52"/>
    </row>
    <row r="22" spans="1:23" x14ac:dyDescent="0.25">
      <c r="A22">
        <f>IF('NASA-TLX - Insert'!A32="","",'NASA-TLX - Insert'!A32)</f>
        <v>21</v>
      </c>
      <c r="B22" t="str">
        <f>IF('NASA-TLX - Insert'!B32="","",'NASA-TLX - Insert'!B32)</f>
        <v>UTA 4</v>
      </c>
      <c r="C22" s="2" t="str">
        <f>IF(NASA_rating[[#This Row],[ID]]="","",_xlfn.CONCAT( TEXT(NASA_rating[[#This Row],[ID]],"0"),NASA_rating[[#This Row],[Feature ID]]))</f>
        <v>21UTA 4</v>
      </c>
      <c r="D22" s="1">
        <f>IFERROR('NASA-TLX - Insert'!J32*'NASA-TLX - Insert'!P32,"")</f>
        <v>10</v>
      </c>
      <c r="E22" s="1">
        <f>IFERROR('NASA-TLX - Insert'!K32*'NASA-TLX - Insert'!Q32,"")</f>
        <v>0</v>
      </c>
      <c r="F22" s="1">
        <f>IFERROR('NASA-TLX - Insert'!L32*'NASA-TLX - Insert'!R32,"")</f>
        <v>10</v>
      </c>
      <c r="G22" s="1">
        <f>IFERROR('NASA-TLX - Insert'!M32*'NASA-TLX - Insert'!S32,"")</f>
        <v>40</v>
      </c>
      <c r="H22" s="1">
        <f>IFERROR('NASA-TLX - Insert'!N32*'NASA-TLX - Insert'!T32,"")</f>
        <v>60</v>
      </c>
      <c r="I22" s="1">
        <f>IFERROR('NASA-TLX - Insert'!O32*'NASA-TLX - Insert'!U32,"")</f>
        <v>225</v>
      </c>
      <c r="J22" s="1">
        <f>IF(NASA_rating[[#This Row],[ID]]="","",SUM(NASA_rating[[#This Row],[Mental Demand]:[Frustration]]))</f>
        <v>345</v>
      </c>
      <c r="K22" s="1">
        <f>IFERROR(NASA_rating[[#This Row],[SUM]]/15,"")</f>
        <v>23</v>
      </c>
      <c r="L22" s="1">
        <f>IF(L$1=NASA_rating[[#This Row],[Feature ID]],NASA_rating[[#This Row],[Weighted rating]],"")</f>
        <v>23</v>
      </c>
      <c r="M22" s="1" t="str">
        <f>IF(M$1=NASA_rating[[#This Row],[Feature ID]],NASA_rating[[#This Row],[Weighted rating]],"")</f>
        <v/>
      </c>
      <c r="N22" s="1">
        <f>IF(L$1=NASA_rating[[#This Row],[Feature ID]],NASA_rating[[#This Row],[Weighted rating]],"")</f>
        <v>23</v>
      </c>
      <c r="O22" s="1" t="str">
        <f>IF(M$1=NASA_rating[[#This Row],[Feature ID]],NASA_rating[[#This Row],[Weighted rating]],"")</f>
        <v/>
      </c>
      <c r="P22" s="52"/>
      <c r="R22" s="3"/>
    </row>
    <row r="23" spans="1:23" x14ac:dyDescent="0.25">
      <c r="A23">
        <f>IF('NASA-TLX - Insert'!A33="","",'NASA-TLX - Insert'!A33)</f>
        <v>22</v>
      </c>
      <c r="B23" t="str">
        <f>IF('NASA-TLX - Insert'!B33="","",'NASA-TLX - Insert'!B33)</f>
        <v>UTA 4</v>
      </c>
      <c r="C23" s="2" t="str">
        <f>IF(NASA_rating[[#This Row],[ID]]="","",_xlfn.CONCAT( TEXT(NASA_rating[[#This Row],[ID]],"0"),NASA_rating[[#This Row],[Feature ID]]))</f>
        <v>22UTA 4</v>
      </c>
      <c r="D23" s="1">
        <f>IFERROR('NASA-TLX - Insert'!J33*'NASA-TLX - Insert'!P33,"")</f>
        <v>20</v>
      </c>
      <c r="E23" s="1">
        <f>IFERROR('NASA-TLX - Insert'!K33*'NASA-TLX - Insert'!Q33,"")</f>
        <v>30</v>
      </c>
      <c r="F23" s="1">
        <f>IFERROR('NASA-TLX - Insert'!L33*'NASA-TLX - Insert'!R33,"")</f>
        <v>10</v>
      </c>
      <c r="G23" s="1">
        <f>IFERROR('NASA-TLX - Insert'!M33*'NASA-TLX - Insert'!S33,"")</f>
        <v>100</v>
      </c>
      <c r="H23" s="1">
        <f>IFERROR('NASA-TLX - Insert'!N33*'NASA-TLX - Insert'!T33,"")</f>
        <v>20</v>
      </c>
      <c r="I23" s="1">
        <f>IFERROR('NASA-TLX - Insert'!O33*'NASA-TLX - Insert'!U33,"")</f>
        <v>20</v>
      </c>
      <c r="J23" s="1">
        <f>IF(NASA_rating[[#This Row],[ID]]="","",SUM(NASA_rating[[#This Row],[Mental Demand]:[Frustration]]))</f>
        <v>200</v>
      </c>
      <c r="K23" s="1">
        <f>IFERROR(NASA_rating[[#This Row],[SUM]]/15,"")</f>
        <v>13.333333333333334</v>
      </c>
      <c r="L23" s="1">
        <f>IF(L$1=NASA_rating[[#This Row],[Feature ID]],NASA_rating[[#This Row],[Weighted rating]],"")</f>
        <v>13.333333333333334</v>
      </c>
      <c r="M23" s="1" t="str">
        <f>IF(M$1=NASA_rating[[#This Row],[Feature ID]],NASA_rating[[#This Row],[Weighted rating]],"")</f>
        <v/>
      </c>
      <c r="N23" s="1">
        <f>IF(L$1=NASA_rating[[#This Row],[Feature ID]],NASA_rating[[#This Row],[Weighted rating]],"")</f>
        <v>13.333333333333334</v>
      </c>
      <c r="O23" s="1" t="str">
        <f>IF(M$1=NASA_rating[[#This Row],[Feature ID]],NASA_rating[[#This Row],[Weighted rating]],"")</f>
        <v/>
      </c>
      <c r="P23" s="52"/>
    </row>
    <row r="24" spans="1:23" x14ac:dyDescent="0.25">
      <c r="A24">
        <f>IF('NASA-TLX - Insert'!A34="","",'NASA-TLX - Insert'!A34)</f>
        <v>23</v>
      </c>
      <c r="B24" t="str">
        <f>IF('NASA-TLX - Insert'!B34="","",'NASA-TLX - Insert'!B34)</f>
        <v>UTA 4</v>
      </c>
      <c r="C24" s="2" t="str">
        <f>IF(NASA_rating[[#This Row],[ID]]="","",_xlfn.CONCAT( TEXT(NASA_rating[[#This Row],[ID]],"0"),NASA_rating[[#This Row],[Feature ID]]))</f>
        <v>23UTA 4</v>
      </c>
      <c r="D24" s="1">
        <f>IFERROR('NASA-TLX - Insert'!J34*'NASA-TLX - Insert'!P34,"")</f>
        <v>5</v>
      </c>
      <c r="E24" s="1">
        <f>IFERROR('NASA-TLX - Insert'!K34*'NASA-TLX - Insert'!Q34,"")</f>
        <v>10</v>
      </c>
      <c r="F24" s="1">
        <f>IFERROR('NASA-TLX - Insert'!L34*'NASA-TLX - Insert'!R34,"")</f>
        <v>30</v>
      </c>
      <c r="G24" s="1">
        <f>IFERROR('NASA-TLX - Insert'!M34*'NASA-TLX - Insert'!S34,"")</f>
        <v>80</v>
      </c>
      <c r="H24" s="1">
        <f>IFERROR('NASA-TLX - Insert'!N34*'NASA-TLX - Insert'!T34,"")</f>
        <v>0</v>
      </c>
      <c r="I24" s="1">
        <f>IFERROR('NASA-TLX - Insert'!O34*'NASA-TLX - Insert'!U34,"")</f>
        <v>450</v>
      </c>
      <c r="J24" s="1">
        <f>IF(NASA_rating[[#This Row],[ID]]="","",SUM(NASA_rating[[#This Row],[Mental Demand]:[Frustration]]))</f>
        <v>575</v>
      </c>
      <c r="K24" s="1">
        <f>IFERROR(NASA_rating[[#This Row],[SUM]]/15,"")</f>
        <v>38.333333333333336</v>
      </c>
      <c r="L24" s="1">
        <f>IF(L$1=NASA_rating[[#This Row],[Feature ID]],NASA_rating[[#This Row],[Weighted rating]],"")</f>
        <v>38.333333333333336</v>
      </c>
      <c r="M24" s="1" t="str">
        <f>IF(M$1=NASA_rating[[#This Row],[Feature ID]],NASA_rating[[#This Row],[Weighted rating]],"")</f>
        <v/>
      </c>
      <c r="N24" s="1">
        <f>IF(L$1=NASA_rating[[#This Row],[Feature ID]],NASA_rating[[#This Row],[Weighted rating]],"")</f>
        <v>38.333333333333336</v>
      </c>
      <c r="O24" s="1" t="str">
        <f>IF(M$1=NASA_rating[[#This Row],[Feature ID]],NASA_rating[[#This Row],[Weighted rating]],"")</f>
        <v/>
      </c>
      <c r="P24" s="52"/>
    </row>
    <row r="25" spans="1:23" x14ac:dyDescent="0.25">
      <c r="A25">
        <f>IF('NASA-TLX - Insert'!A35="","",'NASA-TLX - Insert'!A35)</f>
        <v>24</v>
      </c>
      <c r="B25" t="str">
        <f>IF('NASA-TLX - Insert'!B35="","",'NASA-TLX - Insert'!B35)</f>
        <v>UTA 4</v>
      </c>
      <c r="C25" s="2" t="str">
        <f>IF(NASA_rating[[#This Row],[ID]]="","",_xlfn.CONCAT( TEXT(NASA_rating[[#This Row],[ID]],"0"),NASA_rating[[#This Row],[Feature ID]]))</f>
        <v>24UTA 4</v>
      </c>
      <c r="D25" s="1">
        <f>IFERROR('NASA-TLX - Insert'!J35*'NASA-TLX - Insert'!P35,"")</f>
        <v>10</v>
      </c>
      <c r="E25" s="1">
        <f>IFERROR('NASA-TLX - Insert'!K35*'NASA-TLX - Insert'!Q35,"")</f>
        <v>15</v>
      </c>
      <c r="F25" s="1">
        <f>IFERROR('NASA-TLX - Insert'!L35*'NASA-TLX - Insert'!R35,"")</f>
        <v>5</v>
      </c>
      <c r="G25" s="1">
        <f>IFERROR('NASA-TLX - Insert'!M35*'NASA-TLX - Insert'!S35,"")</f>
        <v>225</v>
      </c>
      <c r="H25" s="1">
        <f>IFERROR('NASA-TLX - Insert'!N35*'NASA-TLX - Insert'!T35,"")</f>
        <v>10</v>
      </c>
      <c r="I25" s="1">
        <f>IFERROR('NASA-TLX - Insert'!O35*'NASA-TLX - Insert'!U35,"")</f>
        <v>10</v>
      </c>
      <c r="J25" s="1">
        <f>IF(NASA_rating[[#This Row],[ID]]="","",SUM(NASA_rating[[#This Row],[Mental Demand]:[Frustration]]))</f>
        <v>275</v>
      </c>
      <c r="K25" s="1">
        <f>IFERROR(NASA_rating[[#This Row],[SUM]]/15,"")</f>
        <v>18.333333333333332</v>
      </c>
      <c r="L25" s="1">
        <f>IF(L$1=NASA_rating[[#This Row],[Feature ID]],NASA_rating[[#This Row],[Weighted rating]],"")</f>
        <v>18.333333333333332</v>
      </c>
      <c r="M25" s="1" t="str">
        <f>IF(M$1=NASA_rating[[#This Row],[Feature ID]],NASA_rating[[#This Row],[Weighted rating]],"")</f>
        <v/>
      </c>
      <c r="N25" s="1">
        <f>IF(L$1=NASA_rating[[#This Row],[Feature ID]],NASA_rating[[#This Row],[Weighted rating]],"")</f>
        <v>18.333333333333332</v>
      </c>
      <c r="O25" s="1" t="str">
        <f>IF(M$1=NASA_rating[[#This Row],[Feature ID]],NASA_rating[[#This Row],[Weighted rating]],"")</f>
        <v/>
      </c>
      <c r="P25" s="52"/>
    </row>
    <row r="26" spans="1:23" x14ac:dyDescent="0.25">
      <c r="A26">
        <f>IF('NASA-TLX - Insert'!A36="","",'NASA-TLX - Insert'!A36)</f>
        <v>25</v>
      </c>
      <c r="B26" t="str">
        <f>IF('NASA-TLX - Insert'!B36="","",'NASA-TLX - Insert'!B36)</f>
        <v>UTA 4</v>
      </c>
      <c r="C26" s="2" t="str">
        <f>IF(NASA_rating[[#This Row],[ID]]="","",_xlfn.CONCAT( TEXT(NASA_rating[[#This Row],[ID]],"0"),NASA_rating[[#This Row],[Feature ID]]))</f>
        <v>25UTA 4</v>
      </c>
      <c r="D26" s="1">
        <f>IFERROR('NASA-TLX - Insert'!J36*'NASA-TLX - Insert'!P36,"")</f>
        <v>75</v>
      </c>
      <c r="E26" s="1">
        <f>IFERROR('NASA-TLX - Insert'!K36*'NASA-TLX - Insert'!Q36,"")</f>
        <v>5</v>
      </c>
      <c r="F26" s="1">
        <f>IFERROR('NASA-TLX - Insert'!L36*'NASA-TLX - Insert'!R36,"")</f>
        <v>250</v>
      </c>
      <c r="G26" s="1">
        <f>IFERROR('NASA-TLX - Insert'!M36*'NASA-TLX - Insert'!S36,"")</f>
        <v>120</v>
      </c>
      <c r="H26" s="1">
        <f>IFERROR('NASA-TLX - Insert'!N36*'NASA-TLX - Insert'!T36,"")</f>
        <v>0</v>
      </c>
      <c r="I26" s="1">
        <f>IFERROR('NASA-TLX - Insert'!O36*'NASA-TLX - Insert'!U36,"")</f>
        <v>50</v>
      </c>
      <c r="J26" s="1">
        <f>IF(NASA_rating[[#This Row],[ID]]="","",SUM(NASA_rating[[#This Row],[Mental Demand]:[Frustration]]))</f>
        <v>500</v>
      </c>
      <c r="K26" s="1">
        <f>IFERROR(NASA_rating[[#This Row],[SUM]]/15,"")</f>
        <v>33.333333333333336</v>
      </c>
      <c r="L26" s="1">
        <f>IF(L$1=NASA_rating[[#This Row],[Feature ID]],NASA_rating[[#This Row],[Weighted rating]],"")</f>
        <v>33.333333333333336</v>
      </c>
      <c r="M26" s="1" t="str">
        <f>IF(M$1=NASA_rating[[#This Row],[Feature ID]],NASA_rating[[#This Row],[Weighted rating]],"")</f>
        <v/>
      </c>
      <c r="N26" s="1">
        <f>IF(L$1=NASA_rating[[#This Row],[Feature ID]],NASA_rating[[#This Row],[Weighted rating]],"")</f>
        <v>33.333333333333336</v>
      </c>
      <c r="O26" s="1" t="str">
        <f>IF(M$1=NASA_rating[[#This Row],[Feature ID]],NASA_rating[[#This Row],[Weighted rating]],"")</f>
        <v/>
      </c>
      <c r="P26" s="52"/>
    </row>
    <row r="27" spans="1:23" x14ac:dyDescent="0.25">
      <c r="A27">
        <f>IF('NASA-TLX - Insert'!A37="","",'NASA-TLX - Insert'!A37)</f>
        <v>26</v>
      </c>
      <c r="B27" t="str">
        <f>IF('NASA-TLX - Insert'!B37="","",'NASA-TLX - Insert'!B37)</f>
        <v>UTA 4</v>
      </c>
      <c r="C27" s="2" t="str">
        <f>IF(NASA_rating[[#This Row],[ID]]="","",_xlfn.CONCAT( TEXT(NASA_rating[[#This Row],[ID]],"0"),NASA_rating[[#This Row],[Feature ID]]))</f>
        <v>26UTA 4</v>
      </c>
      <c r="D27" s="1">
        <f>IFERROR('NASA-TLX - Insert'!J37*'NASA-TLX - Insert'!P37,"")</f>
        <v>120</v>
      </c>
      <c r="E27" s="1">
        <f>IFERROR('NASA-TLX - Insert'!K37*'NASA-TLX - Insert'!Q37,"")</f>
        <v>25</v>
      </c>
      <c r="F27" s="1">
        <f>IFERROR('NASA-TLX - Insert'!L37*'NASA-TLX - Insert'!R37,"")</f>
        <v>60</v>
      </c>
      <c r="G27" s="1">
        <f>IFERROR('NASA-TLX - Insert'!M37*'NASA-TLX - Insert'!S37,"")</f>
        <v>160</v>
      </c>
      <c r="H27" s="1">
        <f>IFERROR('NASA-TLX - Insert'!N37*'NASA-TLX - Insert'!T37,"")</f>
        <v>0</v>
      </c>
      <c r="I27" s="1">
        <f>IFERROR('NASA-TLX - Insert'!O37*'NASA-TLX - Insert'!U37,"")</f>
        <v>350</v>
      </c>
      <c r="J27" s="1">
        <f>IF(NASA_rating[[#This Row],[ID]]="","",SUM(NASA_rating[[#This Row],[Mental Demand]:[Frustration]]))</f>
        <v>715</v>
      </c>
      <c r="K27" s="1">
        <f>IFERROR(NASA_rating[[#This Row],[SUM]]/15,"")</f>
        <v>47.666666666666664</v>
      </c>
      <c r="L27" s="1">
        <f>IF(L$1=NASA_rating[[#This Row],[Feature ID]],NASA_rating[[#This Row],[Weighted rating]],"")</f>
        <v>47.666666666666664</v>
      </c>
      <c r="M27" s="1" t="str">
        <f>IF(M$1=NASA_rating[[#This Row],[Feature ID]],NASA_rating[[#This Row],[Weighted rating]],"")</f>
        <v/>
      </c>
      <c r="N27" s="1">
        <f>IF(L$1=NASA_rating[[#This Row],[Feature ID]],NASA_rating[[#This Row],[Weighted rating]],"")</f>
        <v>47.666666666666664</v>
      </c>
      <c r="O27" s="1" t="str">
        <f>IF(M$1=NASA_rating[[#This Row],[Feature ID]],NASA_rating[[#This Row],[Weighted rating]],"")</f>
        <v/>
      </c>
      <c r="P27" s="52"/>
    </row>
    <row r="28" spans="1:23" x14ac:dyDescent="0.25">
      <c r="A28">
        <f>IF('NASA-TLX - Insert'!A38="","",'NASA-TLX - Insert'!A38)</f>
        <v>27</v>
      </c>
      <c r="B28" t="str">
        <f>IF('NASA-TLX - Insert'!B38="","",'NASA-TLX - Insert'!B38)</f>
        <v>UTA 4</v>
      </c>
      <c r="C28" s="2" t="str">
        <f>IF(NASA_rating[[#This Row],[ID]]="","",_xlfn.CONCAT( TEXT(NASA_rating[[#This Row],[ID]],"0"),NASA_rating[[#This Row],[Feature ID]]))</f>
        <v>27UTA 4</v>
      </c>
      <c r="D28" s="1">
        <f>IFERROR('NASA-TLX - Insert'!J38*'NASA-TLX - Insert'!P38,"")</f>
        <v>5</v>
      </c>
      <c r="E28" s="1">
        <f>IFERROR('NASA-TLX - Insert'!K38*'NASA-TLX - Insert'!Q38,"")</f>
        <v>10</v>
      </c>
      <c r="F28" s="1">
        <f>IFERROR('NASA-TLX - Insert'!L38*'NASA-TLX - Insert'!R38,"")</f>
        <v>200</v>
      </c>
      <c r="G28" s="1">
        <f>IFERROR('NASA-TLX - Insert'!M38*'NASA-TLX - Insert'!S38,"")</f>
        <v>45</v>
      </c>
      <c r="H28" s="1">
        <f>IFERROR('NASA-TLX - Insert'!N38*'NASA-TLX - Insert'!T38,"")</f>
        <v>0</v>
      </c>
      <c r="I28" s="1">
        <f>IFERROR('NASA-TLX - Insert'!O38*'NASA-TLX - Insert'!U38,"")</f>
        <v>250</v>
      </c>
      <c r="J28" s="1">
        <f>IF(NASA_rating[[#This Row],[ID]]="","",SUM(NASA_rating[[#This Row],[Mental Demand]:[Frustration]]))</f>
        <v>510</v>
      </c>
      <c r="K28" s="1">
        <f>IFERROR(NASA_rating[[#This Row],[SUM]]/15,"")</f>
        <v>34</v>
      </c>
      <c r="L28" s="1">
        <f>IF(L$1=NASA_rating[[#This Row],[Feature ID]],NASA_rating[[#This Row],[Weighted rating]],"")</f>
        <v>34</v>
      </c>
      <c r="M28" s="1" t="str">
        <f>IF(M$1=NASA_rating[[#This Row],[Feature ID]],NASA_rating[[#This Row],[Weighted rating]],"")</f>
        <v/>
      </c>
      <c r="N28" s="1">
        <f>IF(L$1=NASA_rating[[#This Row],[Feature ID]],NASA_rating[[#This Row],[Weighted rating]],"")</f>
        <v>34</v>
      </c>
      <c r="O28" s="1" t="str">
        <f>IF(M$1=NASA_rating[[#This Row],[Feature ID]],NASA_rating[[#This Row],[Weighted rating]],"")</f>
        <v/>
      </c>
      <c r="P28" s="52"/>
    </row>
    <row r="29" spans="1:23" x14ac:dyDescent="0.25">
      <c r="A29">
        <f>IF('NASA-TLX - Insert'!A39="","",'NASA-TLX - Insert'!A39)</f>
        <v>28</v>
      </c>
      <c r="B29" t="str">
        <f>IF('NASA-TLX - Insert'!B39="","",'NASA-TLX - Insert'!B39)</f>
        <v>UTA 4</v>
      </c>
      <c r="C29" s="2" t="str">
        <f>IF(NASA_rating[[#This Row],[ID]]="","",_xlfn.CONCAT( TEXT(NASA_rating[[#This Row],[ID]],"0"),NASA_rating[[#This Row],[Feature ID]]))</f>
        <v>28UTA 4</v>
      </c>
      <c r="D29" s="1">
        <f>IFERROR('NASA-TLX - Insert'!J39*'NASA-TLX - Insert'!P39,"")</f>
        <v>300</v>
      </c>
      <c r="E29" s="1">
        <f>IFERROR('NASA-TLX - Insert'!K39*'NASA-TLX - Insert'!Q39,"")</f>
        <v>150</v>
      </c>
      <c r="F29" s="1">
        <f>IFERROR('NASA-TLX - Insert'!L39*'NASA-TLX - Insert'!R39,"")</f>
        <v>90</v>
      </c>
      <c r="G29" s="1">
        <f>IFERROR('NASA-TLX - Insert'!M39*'NASA-TLX - Insert'!S39,"")</f>
        <v>0</v>
      </c>
      <c r="H29" s="1">
        <f>IFERROR('NASA-TLX - Insert'!N39*'NASA-TLX - Insert'!T39,"")</f>
        <v>0</v>
      </c>
      <c r="I29" s="1">
        <f>IFERROR('NASA-TLX - Insert'!O39*'NASA-TLX - Insert'!U39,"")</f>
        <v>240</v>
      </c>
      <c r="J29" s="1">
        <f>IF(NASA_rating[[#This Row],[ID]]="","",SUM(NASA_rating[[#This Row],[Mental Demand]:[Frustration]]))</f>
        <v>780</v>
      </c>
      <c r="K29" s="1">
        <f>IFERROR(NASA_rating[[#This Row],[SUM]]/15,"")</f>
        <v>52</v>
      </c>
      <c r="L29" s="1">
        <f>IF(L$1=NASA_rating[[#This Row],[Feature ID]],NASA_rating[[#This Row],[Weighted rating]],"")</f>
        <v>52</v>
      </c>
      <c r="M29" s="1" t="str">
        <f>IF(M$1=NASA_rating[[#This Row],[Feature ID]],NASA_rating[[#This Row],[Weighted rating]],"")</f>
        <v/>
      </c>
      <c r="N29" s="1">
        <f>IF(L$1=NASA_rating[[#This Row],[Feature ID]],NASA_rating[[#This Row],[Weighted rating]],"")</f>
        <v>52</v>
      </c>
      <c r="O29" s="1" t="str">
        <f>IF(M$1=NASA_rating[[#This Row],[Feature ID]],NASA_rating[[#This Row],[Weighted rating]],"")</f>
        <v/>
      </c>
      <c r="P29" s="52"/>
    </row>
    <row r="30" spans="1:23" x14ac:dyDescent="0.25">
      <c r="A30">
        <f>IF('NASA-TLX - Insert'!A40="","",'NASA-TLX - Insert'!A40)</f>
        <v>29</v>
      </c>
      <c r="B30" t="str">
        <f>IF('NASA-TLX - Insert'!B40="","",'NASA-TLX - Insert'!B40)</f>
        <v>UTA 4</v>
      </c>
      <c r="C30" s="2" t="str">
        <f>IF(NASA_rating[[#This Row],[ID]]="","",_xlfn.CONCAT( TEXT(NASA_rating[[#This Row],[ID]],"0"),NASA_rating[[#This Row],[Feature ID]]))</f>
        <v>29UTA 4</v>
      </c>
      <c r="D30" s="1">
        <f>IFERROR('NASA-TLX - Insert'!J40*'NASA-TLX - Insert'!P40,"")</f>
        <v>240</v>
      </c>
      <c r="E30" s="1">
        <f>IFERROR('NASA-TLX - Insert'!K40*'NASA-TLX - Insert'!Q40,"")</f>
        <v>425</v>
      </c>
      <c r="F30" s="1">
        <f>IFERROR('NASA-TLX - Insert'!L40*'NASA-TLX - Insert'!R40,"")</f>
        <v>50</v>
      </c>
      <c r="G30" s="1">
        <f>IFERROR('NASA-TLX - Insert'!M40*'NASA-TLX - Insert'!S40,"")</f>
        <v>110</v>
      </c>
      <c r="H30" s="1">
        <f>IFERROR('NASA-TLX - Insert'!N40*'NASA-TLX - Insert'!T40,"")</f>
        <v>150</v>
      </c>
      <c r="I30" s="1">
        <f>IFERROR('NASA-TLX - Insert'!O40*'NASA-TLX - Insert'!U40,"")</f>
        <v>0</v>
      </c>
      <c r="J30" s="1">
        <f>IF(NASA_rating[[#This Row],[ID]]="","",SUM(NASA_rating[[#This Row],[Mental Demand]:[Frustration]]))</f>
        <v>975</v>
      </c>
      <c r="K30" s="1">
        <f>IFERROR(NASA_rating[[#This Row],[SUM]]/15,"")</f>
        <v>65</v>
      </c>
      <c r="L30" s="1">
        <f>IF(L$1=NASA_rating[[#This Row],[Feature ID]],NASA_rating[[#This Row],[Weighted rating]],"")</f>
        <v>65</v>
      </c>
      <c r="M30" s="1" t="str">
        <f>IF(M$1=NASA_rating[[#This Row],[Feature ID]],NASA_rating[[#This Row],[Weighted rating]],"")</f>
        <v/>
      </c>
      <c r="N30" s="1">
        <f>IF(L$1=NASA_rating[[#This Row],[Feature ID]],NASA_rating[[#This Row],[Weighted rating]],"")</f>
        <v>65</v>
      </c>
      <c r="O30" s="1" t="str">
        <f>IF(M$1=NASA_rating[[#This Row],[Feature ID]],NASA_rating[[#This Row],[Weighted rating]],"")</f>
        <v/>
      </c>
      <c r="P30" s="52"/>
    </row>
    <row r="31" spans="1:23" x14ac:dyDescent="0.25">
      <c r="A31">
        <f>IF('NASA-TLX - Insert'!A41="","",'NASA-TLX - Insert'!A41)</f>
        <v>30</v>
      </c>
      <c r="B31" t="str">
        <f>IF('NASA-TLX - Insert'!B41="","",'NASA-TLX - Insert'!B41)</f>
        <v>UTA 4</v>
      </c>
      <c r="C31" s="2" t="str">
        <f>IF(NASA_rating[[#This Row],[ID]]="","",_xlfn.CONCAT( TEXT(NASA_rating[[#This Row],[ID]],"0"),NASA_rating[[#This Row],[Feature ID]]))</f>
        <v>30UTA 4</v>
      </c>
      <c r="D31" s="1">
        <f>IFERROR('NASA-TLX - Insert'!J41*'NASA-TLX - Insert'!P41,"")</f>
        <v>10</v>
      </c>
      <c r="E31" s="1">
        <f>IFERROR('NASA-TLX - Insert'!K41*'NASA-TLX - Insert'!Q41,"")</f>
        <v>15</v>
      </c>
      <c r="F31" s="1">
        <f>IFERROR('NASA-TLX - Insert'!L41*'NASA-TLX - Insert'!R41,"")</f>
        <v>5</v>
      </c>
      <c r="G31" s="1">
        <f>IFERROR('NASA-TLX - Insert'!M41*'NASA-TLX - Insert'!S41,"")</f>
        <v>75</v>
      </c>
      <c r="H31" s="1">
        <f>IFERROR('NASA-TLX - Insert'!N41*'NASA-TLX - Insert'!T41,"")</f>
        <v>10</v>
      </c>
      <c r="I31" s="1">
        <f>IFERROR('NASA-TLX - Insert'!O41*'NASA-TLX - Insert'!U41,"")</f>
        <v>10</v>
      </c>
      <c r="J31" s="1">
        <f>IF(NASA_rating[[#This Row],[ID]]="","",SUM(NASA_rating[[#This Row],[Mental Demand]:[Frustration]]))</f>
        <v>125</v>
      </c>
      <c r="K31" s="1">
        <f>IFERROR(NASA_rating[[#This Row],[SUM]]/15,"")</f>
        <v>8.3333333333333339</v>
      </c>
      <c r="L31" s="1">
        <f>IF(L$1=NASA_rating[[#This Row],[Feature ID]],NASA_rating[[#This Row],[Weighted rating]],"")</f>
        <v>8.3333333333333339</v>
      </c>
      <c r="M31" s="1" t="str">
        <f>IF(M$1=NASA_rating[[#This Row],[Feature ID]],NASA_rating[[#This Row],[Weighted rating]],"")</f>
        <v/>
      </c>
      <c r="N31" s="1">
        <f>IF(L$1=NASA_rating[[#This Row],[Feature ID]],NASA_rating[[#This Row],[Weighted rating]],"")</f>
        <v>8.3333333333333339</v>
      </c>
      <c r="O31" s="1" t="str">
        <f>IF(M$1=NASA_rating[[#This Row],[Feature ID]],NASA_rating[[#This Row],[Weighted rating]],"")</f>
        <v/>
      </c>
      <c r="P31" s="52"/>
    </row>
    <row r="32" spans="1:23" x14ac:dyDescent="0.25">
      <c r="A32">
        <f>IF('NASA-TLX - Insert'!A42="","",'NASA-TLX - Insert'!A42)</f>
        <v>31</v>
      </c>
      <c r="B32" t="str">
        <f>IF('NASA-TLX - Insert'!B42="","",'NASA-TLX - Insert'!B42)</f>
        <v>UTA 4</v>
      </c>
      <c r="C32" s="2" t="str">
        <f>IF(NASA_rating[[#This Row],[ID]]="","",_xlfn.CONCAT( TEXT(NASA_rating[[#This Row],[ID]],"0"),NASA_rating[[#This Row],[Feature ID]]))</f>
        <v>31UTA 4</v>
      </c>
      <c r="D32" s="1">
        <f>IFERROR('NASA-TLX - Insert'!J42*'NASA-TLX - Insert'!P42,"")</f>
        <v>10</v>
      </c>
      <c r="E32" s="1">
        <f>IFERROR('NASA-TLX - Insert'!K42*'NASA-TLX - Insert'!Q42,"")</f>
        <v>20</v>
      </c>
      <c r="F32" s="1">
        <f>IFERROR('NASA-TLX - Insert'!L42*'NASA-TLX - Insert'!R42,"")</f>
        <v>10</v>
      </c>
      <c r="G32" s="1">
        <f>IFERROR('NASA-TLX - Insert'!M42*'NASA-TLX - Insert'!S42,"")</f>
        <v>80</v>
      </c>
      <c r="H32" s="1">
        <f>IFERROR('NASA-TLX - Insert'!N42*'NASA-TLX - Insert'!T42,"")</f>
        <v>20</v>
      </c>
      <c r="I32" s="1">
        <f>IFERROR('NASA-TLX - Insert'!O42*'NASA-TLX - Insert'!U42,"")</f>
        <v>125</v>
      </c>
      <c r="J32" s="1">
        <f>IF(NASA_rating[[#This Row],[ID]]="","",SUM(NASA_rating[[#This Row],[Mental Demand]:[Frustration]]))</f>
        <v>265</v>
      </c>
      <c r="K32" s="1">
        <f>IFERROR(NASA_rating[[#This Row],[SUM]]/15,"")</f>
        <v>17.666666666666668</v>
      </c>
      <c r="L32" s="1">
        <f>IF(L$1=NASA_rating[[#This Row],[Feature ID]],NASA_rating[[#This Row],[Weighted rating]],"")</f>
        <v>17.666666666666668</v>
      </c>
      <c r="M32" s="1" t="str">
        <f>IF(M$1=NASA_rating[[#This Row],[Feature ID]],NASA_rating[[#This Row],[Weighted rating]],"")</f>
        <v/>
      </c>
      <c r="N32" s="1">
        <f>IF(L$1=NASA_rating[[#This Row],[Feature ID]],NASA_rating[[#This Row],[Weighted rating]],"")</f>
        <v>17.666666666666668</v>
      </c>
      <c r="O32" s="1" t="str">
        <f>IF(M$1=NASA_rating[[#This Row],[Feature ID]],NASA_rating[[#This Row],[Weighted rating]],"")</f>
        <v/>
      </c>
      <c r="P32" s="52"/>
    </row>
    <row r="33" spans="1:16" x14ac:dyDescent="0.25">
      <c r="A33">
        <f>IF('NASA-TLX - Insert'!A43="","",'NASA-TLX - Insert'!A43)</f>
        <v>3</v>
      </c>
      <c r="B33" t="str">
        <f>IF('NASA-TLX - Insert'!B43="","",'NASA-TLX - Insert'!B43)</f>
        <v>UTA 9</v>
      </c>
      <c r="C33" s="2" t="str">
        <f>IF(NASA_rating[[#This Row],[ID]]="","",_xlfn.CONCAT( TEXT(NASA_rating[[#This Row],[ID]],"0"),NASA_rating[[#This Row],[Feature ID]]))</f>
        <v>3UTA 9</v>
      </c>
      <c r="D33" s="1">
        <f>IFERROR('NASA-TLX - Insert'!J43*'NASA-TLX - Insert'!P43,"")</f>
        <v>20</v>
      </c>
      <c r="E33" s="1">
        <f>IFERROR('NASA-TLX - Insert'!K43*'NASA-TLX - Insert'!Q43,"")</f>
        <v>5</v>
      </c>
      <c r="F33" s="1">
        <f>IFERROR('NASA-TLX - Insert'!L43*'NASA-TLX - Insert'!R43,"")</f>
        <v>20</v>
      </c>
      <c r="G33" s="1">
        <f>IFERROR('NASA-TLX - Insert'!M43*'NASA-TLX - Insert'!S43,"")</f>
        <v>50</v>
      </c>
      <c r="H33" s="1">
        <f>IFERROR('NASA-TLX - Insert'!N43*'NASA-TLX - Insert'!T43,"")</f>
        <v>75</v>
      </c>
      <c r="I33" s="1">
        <f>IFERROR('NASA-TLX - Insert'!O43*'NASA-TLX - Insert'!U43,"")</f>
        <v>0</v>
      </c>
      <c r="J33" s="1">
        <f>IF(NASA_rating[[#This Row],[ID]]="","",SUM(NASA_rating[[#This Row],[Mental Demand]:[Frustration]]))</f>
        <v>170</v>
      </c>
      <c r="K33" s="1">
        <f>IFERROR(NASA_rating[[#This Row],[SUM]]/15,"")</f>
        <v>11.333333333333334</v>
      </c>
      <c r="L33" s="1" t="str">
        <f>IF(L$1=NASA_rating[[#This Row],[Feature ID]],NASA_rating[[#This Row],[Weighted rating]],"")</f>
        <v/>
      </c>
      <c r="M33" s="1">
        <f>IF(M$1=NASA_rating[[#This Row],[Feature ID]],NASA_rating[[#This Row],[Weighted rating]],"")</f>
        <v>11.333333333333334</v>
      </c>
      <c r="N33" s="1" t="str">
        <f>IF(L$1=NASA_rating[[#This Row],[Feature ID]],NASA_rating[[#This Row],[Weighted rating]],"")</f>
        <v/>
      </c>
      <c r="O33" s="1">
        <f>IF(M$1=NASA_rating[[#This Row],[Feature ID]],NASA_rating[[#This Row],[Weighted rating]],"")</f>
        <v>11.333333333333334</v>
      </c>
      <c r="P33" s="52"/>
    </row>
    <row r="34" spans="1:16" x14ac:dyDescent="0.25">
      <c r="A34">
        <f>IF('NASA-TLX - Insert'!A44="","",'NASA-TLX - Insert'!A44)</f>
        <v>36</v>
      </c>
      <c r="B34" s="2"/>
      <c r="C34" s="2" t="str">
        <f>IF(NASA_rating[[#This Row],[ID]]="","",_xlfn.CONCAT( TEXT(NASA_rating[[#This Row],[ID]],"0"),NASA_rating[[#This Row],[Feature ID]]))</f>
        <v>36</v>
      </c>
      <c r="D34" s="1">
        <f>IFERROR('NASA-TLX - Insert'!J44*'NASA-TLX - Insert'!P44,"")</f>
        <v>30</v>
      </c>
      <c r="E34" s="1">
        <f>IFERROR('NASA-TLX - Insert'!K44*'NASA-TLX - Insert'!Q44,"")</f>
        <v>0</v>
      </c>
      <c r="F34" s="1">
        <f>IFERROR('NASA-TLX - Insert'!L44*'NASA-TLX - Insert'!R44,"")</f>
        <v>10</v>
      </c>
      <c r="G34" s="1">
        <f>IFERROR('NASA-TLX - Insert'!M44*'NASA-TLX - Insert'!S44,"")</f>
        <v>40</v>
      </c>
      <c r="H34" s="1">
        <f>IFERROR('NASA-TLX - Insert'!N44*'NASA-TLX - Insert'!T44,"")</f>
        <v>30</v>
      </c>
      <c r="I34" s="1">
        <f>IFERROR('NASA-TLX - Insert'!O44*'NASA-TLX - Insert'!U44,"")</f>
        <v>40</v>
      </c>
      <c r="J34" s="1">
        <f>IF(NASA_rating[[#This Row],[ID]]="","",SUM(NASA_rating[[#This Row],[Mental Demand]:[Frustration]]))</f>
        <v>150</v>
      </c>
      <c r="K34" s="1">
        <f>IFERROR(NASA_rating[[#This Row],[SUM]]/15,"")</f>
        <v>10</v>
      </c>
      <c r="L34" s="1" t="str">
        <f>IF(L$1=NASA_rating[[#This Row],[Feature ID]],NASA_rating[[#This Row],[Weighted rating]],"")</f>
        <v/>
      </c>
      <c r="M34" s="1" t="str">
        <f>IF(M$1=NASA_rating[[#This Row],[Feature ID]],NASA_rating[[#This Row],[Weighted rating]],"")</f>
        <v/>
      </c>
      <c r="N34" s="1" t="str">
        <f>IF(L$1=NASA_rating[[#This Row],[Feature ID]],NASA_rating[[#This Row],[Weighted rating]],"")</f>
        <v/>
      </c>
      <c r="O34" s="1" t="str">
        <f>IF(M$1=NASA_rating[[#This Row],[Feature ID]],NASA_rating[[#This Row],[Weighted rating]],"")</f>
        <v/>
      </c>
      <c r="P34" s="52" t="s">
        <v>114</v>
      </c>
    </row>
    <row r="35" spans="1:16" x14ac:dyDescent="0.25">
      <c r="A35">
        <f>IF('NASA-TLX - Insert'!A45="","",'NASA-TLX - Insert'!A45)</f>
        <v>2</v>
      </c>
      <c r="B35" t="str">
        <f>IF('NASA-TLX - Insert'!B45="","",'NASA-TLX - Insert'!B45)</f>
        <v>UTA 9</v>
      </c>
      <c r="C35" s="2" t="str">
        <f>IF(NASA_rating[[#This Row],[ID]]="","",_xlfn.CONCAT( TEXT(NASA_rating[[#This Row],[ID]],"0"),NASA_rating[[#This Row],[Feature ID]]))</f>
        <v>2UTA 9</v>
      </c>
      <c r="D35" s="1">
        <f>IFERROR('NASA-TLX - Insert'!J45*'NASA-TLX - Insert'!P45,"")</f>
        <v>20</v>
      </c>
      <c r="E35" s="1">
        <f>IFERROR('NASA-TLX - Insert'!K45*'NASA-TLX - Insert'!Q45,"")</f>
        <v>30</v>
      </c>
      <c r="F35" s="1">
        <f>IFERROR('NASA-TLX - Insert'!L45*'NASA-TLX - Insert'!R45,"")</f>
        <v>10</v>
      </c>
      <c r="G35" s="1">
        <f>IFERROR('NASA-TLX - Insert'!M45*'NASA-TLX - Insert'!S45,"")</f>
        <v>40</v>
      </c>
      <c r="H35" s="1">
        <f>IFERROR('NASA-TLX - Insert'!N45*'NASA-TLX - Insert'!T45,"")</f>
        <v>20</v>
      </c>
      <c r="I35" s="1">
        <f>IFERROR('NASA-TLX - Insert'!O45*'NASA-TLX - Insert'!U45,"")</f>
        <v>30</v>
      </c>
      <c r="J35" s="1">
        <f>IF(NASA_rating[[#This Row],[ID]]="","",SUM(NASA_rating[[#This Row],[Mental Demand]:[Frustration]]))</f>
        <v>150</v>
      </c>
      <c r="K35" s="1">
        <f>IFERROR(NASA_rating[[#This Row],[SUM]]/15,"")</f>
        <v>10</v>
      </c>
      <c r="L35" s="1" t="str">
        <f>IF(L$1=NASA_rating[[#This Row],[Feature ID]],NASA_rating[[#This Row],[Weighted rating]],"")</f>
        <v/>
      </c>
      <c r="M35" s="1">
        <f>IF(M$1=NASA_rating[[#This Row],[Feature ID]],NASA_rating[[#This Row],[Weighted rating]],"")</f>
        <v>10</v>
      </c>
      <c r="N35" s="1" t="str">
        <f>IF(L$1=NASA_rating[[#This Row],[Feature ID]],NASA_rating[[#This Row],[Weighted rating]],"")</f>
        <v/>
      </c>
      <c r="O35" s="1">
        <f>IF(M$1=NASA_rating[[#This Row],[Feature ID]],NASA_rating[[#This Row],[Weighted rating]],"")</f>
        <v>10</v>
      </c>
      <c r="P35" s="52"/>
    </row>
    <row r="36" spans="1:16" x14ac:dyDescent="0.25">
      <c r="A36">
        <f>IF('NASA-TLX - Insert'!A46="","",'NASA-TLX - Insert'!A46)</f>
        <v>11</v>
      </c>
      <c r="B36" t="str">
        <f>IF('NASA-TLX - Insert'!B46="","",'NASA-TLX - Insert'!B46)</f>
        <v>UTA 9</v>
      </c>
      <c r="C36" s="2" t="str">
        <f>IF(NASA_rating[[#This Row],[ID]]="","",_xlfn.CONCAT( TEXT(NASA_rating[[#This Row],[ID]],"0"),NASA_rating[[#This Row],[Feature ID]]))</f>
        <v>11UTA 9</v>
      </c>
      <c r="D36" s="1">
        <f>IFERROR('NASA-TLX - Insert'!J46*'NASA-TLX - Insert'!P46,"")</f>
        <v>10</v>
      </c>
      <c r="E36" s="1">
        <f>IFERROR('NASA-TLX - Insert'!K46*'NASA-TLX - Insert'!Q46,"")</f>
        <v>15</v>
      </c>
      <c r="F36" s="1">
        <f>IFERROR('NASA-TLX - Insert'!L46*'NASA-TLX - Insert'!R46,"")</f>
        <v>5</v>
      </c>
      <c r="G36" s="1">
        <f>IFERROR('NASA-TLX - Insert'!M46*'NASA-TLX - Insert'!S46,"")</f>
        <v>20</v>
      </c>
      <c r="H36" s="1">
        <f>IFERROR('NASA-TLX - Insert'!N46*'NASA-TLX - Insert'!T46,"")</f>
        <v>10</v>
      </c>
      <c r="I36" s="1">
        <f>IFERROR('NASA-TLX - Insert'!O46*'NASA-TLX - Insert'!U46,"")</f>
        <v>15</v>
      </c>
      <c r="J36" s="1">
        <f>IF(NASA_rating[[#This Row],[ID]]="","",SUM(NASA_rating[[#This Row],[Mental Demand]:[Frustration]]))</f>
        <v>75</v>
      </c>
      <c r="K36" s="1">
        <f>IFERROR(NASA_rating[[#This Row],[SUM]]/15,"")</f>
        <v>5</v>
      </c>
      <c r="L36" s="1" t="str">
        <f>IF(L$1=NASA_rating[[#This Row],[Feature ID]],NASA_rating[[#This Row],[Weighted rating]],"")</f>
        <v/>
      </c>
      <c r="M36" s="1">
        <f>IF(M$1=NASA_rating[[#This Row],[Feature ID]],NASA_rating[[#This Row],[Weighted rating]],"")</f>
        <v>5</v>
      </c>
      <c r="N36" s="1" t="str">
        <f>IF(L$1=NASA_rating[[#This Row],[Feature ID]],NASA_rating[[#This Row],[Weighted rating]],"")</f>
        <v/>
      </c>
      <c r="O36" s="1">
        <f>IF(M$1=NASA_rating[[#This Row],[Feature ID]],NASA_rating[[#This Row],[Weighted rating]],"")</f>
        <v>5</v>
      </c>
      <c r="P36" s="52"/>
    </row>
    <row r="37" spans="1:16" x14ac:dyDescent="0.25">
      <c r="A37">
        <f>IF('NASA-TLX - Insert'!A47="","",'NASA-TLX - Insert'!A47)</f>
        <v>37</v>
      </c>
      <c r="B37" t="s">
        <v>87</v>
      </c>
      <c r="C37" s="2" t="str">
        <f>IF(NASA_rating[[#This Row],[ID]]="","",_xlfn.CONCAT( TEXT(NASA_rating[[#This Row],[ID]],"0"),NASA_rating[[#This Row],[Feature ID]]))</f>
        <v>37UTA 9</v>
      </c>
      <c r="D37" s="1">
        <f>IFERROR('NASA-TLX - Insert'!J47*'NASA-TLX - Insert'!P47,"")</f>
        <v>300</v>
      </c>
      <c r="E37" s="1">
        <f>IFERROR('NASA-TLX - Insert'!K47*'NASA-TLX - Insert'!Q47,"")</f>
        <v>30</v>
      </c>
      <c r="F37" s="1">
        <f>IFERROR('NASA-TLX - Insert'!L47*'NASA-TLX - Insert'!R47,"")</f>
        <v>200</v>
      </c>
      <c r="G37" s="1">
        <f>IFERROR('NASA-TLX - Insert'!M47*'NASA-TLX - Insert'!S47,"")</f>
        <v>60</v>
      </c>
      <c r="H37" s="1">
        <f>IFERROR('NASA-TLX - Insert'!N47*'NASA-TLX - Insert'!T47,"")</f>
        <v>70</v>
      </c>
      <c r="I37" s="1">
        <f>IFERROR('NASA-TLX - Insert'!O47*'NASA-TLX - Insert'!U47,"")</f>
        <v>30</v>
      </c>
      <c r="J37" s="1">
        <f>IF(NASA_rating[[#This Row],[ID]]="","",SUM(NASA_rating[[#This Row],[Mental Demand]:[Frustration]]))</f>
        <v>690</v>
      </c>
      <c r="K37" s="1">
        <f>IFERROR(NASA_rating[[#This Row],[SUM]]/15,"")</f>
        <v>46</v>
      </c>
      <c r="L37" s="1" t="str">
        <f>IF(L$1=NASA_rating[[#This Row],[Feature ID]],NASA_rating[[#This Row],[Weighted rating]],"")</f>
        <v/>
      </c>
      <c r="M37" s="1">
        <f>IF(M$1=NASA_rating[[#This Row],[Feature ID]],NASA_rating[[#This Row],[Weighted rating]],"")</f>
        <v>46</v>
      </c>
      <c r="N37" s="1" t="str">
        <f>IF(L$1=NASA_rating[[#This Row],[Feature ID]],NASA_rating[[#This Row],[Weighted rating]],"")</f>
        <v/>
      </c>
      <c r="O37" s="1">
        <f>IF(M$1=NASA_rating[[#This Row],[Feature ID]],NASA_rating[[#This Row],[Weighted rating]],"")</f>
        <v>46</v>
      </c>
      <c r="P37" s="52"/>
    </row>
    <row r="38" spans="1:16" x14ac:dyDescent="0.25">
      <c r="A38">
        <f>IF('NASA-TLX - Insert'!A48="","",'NASA-TLX - Insert'!A48)</f>
        <v>15</v>
      </c>
      <c r="B38" t="str">
        <f>IF('NASA-TLX - Insert'!B48="","",'NASA-TLX - Insert'!B48)</f>
        <v>UTA 9</v>
      </c>
      <c r="C38" s="2" t="str">
        <f>IF(NASA_rating[[#This Row],[ID]]="","",_xlfn.CONCAT( TEXT(NASA_rating[[#This Row],[ID]],"0"),NASA_rating[[#This Row],[Feature ID]]))</f>
        <v>15UTA 9</v>
      </c>
      <c r="D38" s="1">
        <f>IFERROR('NASA-TLX - Insert'!J48*'NASA-TLX - Insert'!P48,"")</f>
        <v>5</v>
      </c>
      <c r="E38" s="1">
        <f>IFERROR('NASA-TLX - Insert'!K48*'NASA-TLX - Insert'!Q48,"")</f>
        <v>10</v>
      </c>
      <c r="F38" s="1">
        <f>IFERROR('NASA-TLX - Insert'!L48*'NASA-TLX - Insert'!R48,"")</f>
        <v>100</v>
      </c>
      <c r="G38" s="1">
        <f>IFERROR('NASA-TLX - Insert'!M48*'NASA-TLX - Insert'!S48,"")</f>
        <v>15</v>
      </c>
      <c r="H38" s="1">
        <f>IFERROR('NASA-TLX - Insert'!N48*'NASA-TLX - Insert'!T48,"")</f>
        <v>30</v>
      </c>
      <c r="I38" s="1">
        <f>IFERROR('NASA-TLX - Insert'!O48*'NASA-TLX - Insert'!U48,"")</f>
        <v>5</v>
      </c>
      <c r="J38" s="1">
        <f>IF(NASA_rating[[#This Row],[ID]]="","",SUM(NASA_rating[[#This Row],[Mental Demand]:[Frustration]]))</f>
        <v>165</v>
      </c>
      <c r="K38" s="1">
        <f>IFERROR(NASA_rating[[#This Row],[SUM]]/15,"")</f>
        <v>11</v>
      </c>
      <c r="L38" s="1" t="str">
        <f>IF(L$1=NASA_rating[[#This Row],[Feature ID]],NASA_rating[[#This Row],[Weighted rating]],"")</f>
        <v/>
      </c>
      <c r="M38" s="1">
        <f>IF(M$1=NASA_rating[[#This Row],[Feature ID]],NASA_rating[[#This Row],[Weighted rating]],"")</f>
        <v>11</v>
      </c>
      <c r="N38" s="1" t="str">
        <f>IF(L$1=NASA_rating[[#This Row],[Feature ID]],NASA_rating[[#This Row],[Weighted rating]],"")</f>
        <v/>
      </c>
      <c r="O38" s="1">
        <f>IF(M$1=NASA_rating[[#This Row],[Feature ID]],NASA_rating[[#This Row],[Weighted rating]],"")</f>
        <v>11</v>
      </c>
      <c r="P38" s="52"/>
    </row>
    <row r="39" spans="1:16" x14ac:dyDescent="0.25">
      <c r="A39">
        <f>IF('NASA-TLX - Insert'!A49="","",'NASA-TLX - Insert'!A49)</f>
        <v>5</v>
      </c>
      <c r="B39" t="str">
        <f>IF('NASA-TLX - Insert'!B49="","",'NASA-TLX - Insert'!B49)</f>
        <v>UTA 9</v>
      </c>
      <c r="C39" s="2" t="str">
        <f>IF(NASA_rating[[#This Row],[ID]]="","",_xlfn.CONCAT( TEXT(NASA_rating[[#This Row],[ID]],"0"),NASA_rating[[#This Row],[Feature ID]]))</f>
        <v>5UTA 9</v>
      </c>
      <c r="D39" s="1">
        <f>IFERROR('NASA-TLX - Insert'!J49*'NASA-TLX - Insert'!P49,"")</f>
        <v>30</v>
      </c>
      <c r="E39" s="1">
        <f>IFERROR('NASA-TLX - Insert'!K49*'NASA-TLX - Insert'!Q49,"")</f>
        <v>60</v>
      </c>
      <c r="F39" s="1">
        <f>IFERROR('NASA-TLX - Insert'!L49*'NASA-TLX - Insert'!R49,"")</f>
        <v>80</v>
      </c>
      <c r="G39" s="1">
        <f>IFERROR('NASA-TLX - Insert'!M49*'NASA-TLX - Insert'!S49,"")</f>
        <v>150</v>
      </c>
      <c r="H39" s="1">
        <f>IFERROR('NASA-TLX - Insert'!N49*'NASA-TLX - Insert'!T49,"")</f>
        <v>15</v>
      </c>
      <c r="I39" s="1">
        <f>IFERROR('NASA-TLX - Insert'!O49*'NASA-TLX - Insert'!U49,"")</f>
        <v>0</v>
      </c>
      <c r="J39" s="1">
        <f>IF(NASA_rating[[#This Row],[ID]]="","",SUM(NASA_rating[[#This Row],[Mental Demand]:[Frustration]]))</f>
        <v>335</v>
      </c>
      <c r="K39" s="1">
        <f>IFERROR(NASA_rating[[#This Row],[SUM]]/15,"")</f>
        <v>22.333333333333332</v>
      </c>
      <c r="L39" s="1" t="str">
        <f>IF(L$1=NASA_rating[[#This Row],[Feature ID]],NASA_rating[[#This Row],[Weighted rating]],"")</f>
        <v/>
      </c>
      <c r="M39" s="1">
        <f>IF(M$1=NASA_rating[[#This Row],[Feature ID]],NASA_rating[[#This Row],[Weighted rating]],"")</f>
        <v>22.333333333333332</v>
      </c>
      <c r="N39" s="1" t="str">
        <f>IF(L$1=NASA_rating[[#This Row],[Feature ID]],NASA_rating[[#This Row],[Weighted rating]],"")</f>
        <v/>
      </c>
      <c r="O39" s="1">
        <f>IF(M$1=NASA_rating[[#This Row],[Feature ID]],NASA_rating[[#This Row],[Weighted rating]],"")</f>
        <v>22.333333333333332</v>
      </c>
      <c r="P39" s="52"/>
    </row>
    <row r="40" spans="1:16" x14ac:dyDescent="0.25">
      <c r="A40">
        <f>IF('NASA-TLX - Insert'!A50="","",'NASA-TLX - Insert'!A50)</f>
        <v>8</v>
      </c>
      <c r="B40" t="str">
        <f>IF('NASA-TLX - Insert'!B50="","",'NASA-TLX - Insert'!B50)</f>
        <v>UTA 9</v>
      </c>
      <c r="C40" s="2" t="str">
        <f>IF(NASA_rating[[#This Row],[ID]]="","",_xlfn.CONCAT( TEXT(NASA_rating[[#This Row],[ID]],"0"),NASA_rating[[#This Row],[Feature ID]]))</f>
        <v>8UTA 9</v>
      </c>
      <c r="D40" s="1">
        <f>IFERROR('NASA-TLX - Insert'!J50*'NASA-TLX - Insert'!P50,"")</f>
        <v>10</v>
      </c>
      <c r="E40" s="1">
        <f>IFERROR('NASA-TLX - Insert'!K50*'NASA-TLX - Insert'!Q50,"")</f>
        <v>15</v>
      </c>
      <c r="F40" s="1">
        <f>IFERROR('NASA-TLX - Insert'!L50*'NASA-TLX - Insert'!R50,"")</f>
        <v>5</v>
      </c>
      <c r="G40" s="1">
        <f>IFERROR('NASA-TLX - Insert'!M50*'NASA-TLX - Insert'!S50,"")</f>
        <v>20</v>
      </c>
      <c r="H40" s="1">
        <f>IFERROR('NASA-TLX - Insert'!N50*'NASA-TLX - Insert'!T50,"")</f>
        <v>10</v>
      </c>
      <c r="I40" s="1">
        <f>IFERROR('NASA-TLX - Insert'!O50*'NASA-TLX - Insert'!U50,"")</f>
        <v>15</v>
      </c>
      <c r="J40" s="1">
        <f>IF(NASA_rating[[#This Row],[ID]]="","",SUM(NASA_rating[[#This Row],[Mental Demand]:[Frustration]]))</f>
        <v>75</v>
      </c>
      <c r="K40" s="1">
        <f>IFERROR(NASA_rating[[#This Row],[SUM]]/15,"")</f>
        <v>5</v>
      </c>
      <c r="L40" s="1" t="str">
        <f>IF(L$1=NASA_rating[[#This Row],[Feature ID]],NASA_rating[[#This Row],[Weighted rating]],"")</f>
        <v/>
      </c>
      <c r="M40" s="1">
        <f>IF(M$1=NASA_rating[[#This Row],[Feature ID]],NASA_rating[[#This Row],[Weighted rating]],"")</f>
        <v>5</v>
      </c>
      <c r="N40" s="1" t="str">
        <f>IF(L$1=NASA_rating[[#This Row],[Feature ID]],NASA_rating[[#This Row],[Weighted rating]],"")</f>
        <v/>
      </c>
      <c r="O40" s="1">
        <f>IF(M$1=NASA_rating[[#This Row],[Feature ID]],NASA_rating[[#This Row],[Weighted rating]],"")</f>
        <v>5</v>
      </c>
      <c r="P40" s="52"/>
    </row>
    <row r="41" spans="1:16" x14ac:dyDescent="0.25">
      <c r="A41">
        <f>IF('NASA-TLX - Insert'!A51="","",'NASA-TLX - Insert'!A51)</f>
        <v>6</v>
      </c>
      <c r="B41" t="str">
        <f>IF('NASA-TLX - Insert'!B51="","",'NASA-TLX - Insert'!B51)</f>
        <v>UTA 9</v>
      </c>
      <c r="C41" s="2" t="str">
        <f>IF(NASA_rating[[#This Row],[ID]]="","",_xlfn.CONCAT( TEXT(NASA_rating[[#This Row],[ID]],"0"),NASA_rating[[#This Row],[Feature ID]]))</f>
        <v>6UTA 9</v>
      </c>
      <c r="D41" s="1">
        <f>IFERROR('NASA-TLX - Insert'!J51*'NASA-TLX - Insert'!P51,"")</f>
        <v>200</v>
      </c>
      <c r="E41" s="1">
        <f>IFERROR('NASA-TLX - Insert'!K51*'NASA-TLX - Insert'!Q51,"")</f>
        <v>60</v>
      </c>
      <c r="F41" s="1">
        <f>IFERROR('NASA-TLX - Insert'!L51*'NASA-TLX - Insert'!R51,"")</f>
        <v>250</v>
      </c>
      <c r="G41" s="1">
        <f>IFERROR('NASA-TLX - Insert'!M51*'NASA-TLX - Insert'!S51,"")</f>
        <v>90</v>
      </c>
      <c r="H41" s="1">
        <f>IFERROR('NASA-TLX - Insert'!N51*'NASA-TLX - Insert'!T51,"")</f>
        <v>30</v>
      </c>
      <c r="I41" s="1">
        <f>IFERROR('NASA-TLX - Insert'!O51*'NASA-TLX - Insert'!U51,"")</f>
        <v>0</v>
      </c>
      <c r="J41" s="1">
        <f>IF(NASA_rating[[#This Row],[ID]]="","",SUM(NASA_rating[[#This Row],[Mental Demand]:[Frustration]]))</f>
        <v>630</v>
      </c>
      <c r="K41" s="1">
        <f>IFERROR(NASA_rating[[#This Row],[SUM]]/15,"")</f>
        <v>42</v>
      </c>
      <c r="L41" s="1" t="str">
        <f>IF(L$1=NASA_rating[[#This Row],[Feature ID]],NASA_rating[[#This Row],[Weighted rating]],"")</f>
        <v/>
      </c>
      <c r="M41" s="1">
        <f>IF(M$1=NASA_rating[[#This Row],[Feature ID]],NASA_rating[[#This Row],[Weighted rating]],"")</f>
        <v>42</v>
      </c>
      <c r="N41" s="1" t="str">
        <f>IF(L$1=NASA_rating[[#This Row],[Feature ID]],NASA_rating[[#This Row],[Weighted rating]],"")</f>
        <v/>
      </c>
      <c r="O41" s="1"/>
      <c r="P41" s="52" t="s">
        <v>115</v>
      </c>
    </row>
    <row r="42" spans="1:16" x14ac:dyDescent="0.25">
      <c r="A42">
        <f>IF('NASA-TLX - Insert'!A52="","",'NASA-TLX - Insert'!A52)</f>
        <v>44</v>
      </c>
      <c r="B42" t="str">
        <f>IF('NASA-TLX - Insert'!B52="","",'NASA-TLX - Insert'!B52)</f>
        <v>UTA 9</v>
      </c>
      <c r="C42" s="2" t="str">
        <f>IF(NASA_rating[[#This Row],[ID]]="","",_xlfn.CONCAT( TEXT(NASA_rating[[#This Row],[ID]],"0"),NASA_rating[[#This Row],[Feature ID]]))</f>
        <v>44UTA 9</v>
      </c>
      <c r="D42" s="1">
        <f>IFERROR('NASA-TLX - Insert'!J52*'NASA-TLX - Insert'!P52,"")</f>
        <v>60</v>
      </c>
      <c r="E42" s="1">
        <f>IFERROR('NASA-TLX - Insert'!K52*'NASA-TLX - Insert'!Q52,"")</f>
        <v>60</v>
      </c>
      <c r="F42" s="1">
        <f>IFERROR('NASA-TLX - Insert'!L52*'NASA-TLX - Insert'!R52,"")</f>
        <v>15</v>
      </c>
      <c r="G42" s="1">
        <f>IFERROR('NASA-TLX - Insert'!M52*'NASA-TLX - Insert'!S52,"")</f>
        <v>100</v>
      </c>
      <c r="H42" s="1">
        <f>IFERROR('NASA-TLX - Insert'!N52*'NASA-TLX - Insert'!T52,"")</f>
        <v>60</v>
      </c>
      <c r="I42" s="1">
        <f>IFERROR('NASA-TLX - Insert'!O52*'NASA-TLX - Insert'!U52,"")</f>
        <v>0</v>
      </c>
      <c r="J42" s="1">
        <f>IF(NASA_rating[[#This Row],[ID]]="","",SUM(NASA_rating[[#This Row],[Mental Demand]:[Frustration]]))</f>
        <v>295</v>
      </c>
      <c r="K42" s="1">
        <f>IFERROR(NASA_rating[[#This Row],[SUM]]/15,"")</f>
        <v>19.666666666666668</v>
      </c>
      <c r="L42" s="1" t="str">
        <f>IF(L$1=NASA_rating[[#This Row],[Feature ID]],NASA_rating[[#This Row],[Weighted rating]],"")</f>
        <v/>
      </c>
      <c r="M42" s="1">
        <f>IF(M$1=NASA_rating[[#This Row],[Feature ID]],NASA_rating[[#This Row],[Weighted rating]],"")</f>
        <v>19.666666666666668</v>
      </c>
      <c r="N42" s="1" t="str">
        <f>IF(L$1=NASA_rating[[#This Row],[Feature ID]],NASA_rating[[#This Row],[Weighted rating]],"")</f>
        <v/>
      </c>
      <c r="O42" s="1">
        <f>IF(M$1=NASA_rating[[#This Row],[Feature ID]],NASA_rating[[#This Row],[Weighted rating]],"")</f>
        <v>19.666666666666668</v>
      </c>
      <c r="P42" s="52"/>
    </row>
    <row r="43" spans="1:16" x14ac:dyDescent="0.25">
      <c r="A43">
        <f>IF('NASA-TLX - Insert'!A53="","",'NASA-TLX - Insert'!A53)</f>
        <v>33</v>
      </c>
      <c r="B43" t="str">
        <f>IF('NASA-TLX - Insert'!B53="","",'NASA-TLX - Insert'!B53)</f>
        <v>UTA 9</v>
      </c>
      <c r="C43" s="2" t="str">
        <f>IF(NASA_rating[[#This Row],[ID]]="","",_xlfn.CONCAT( TEXT(NASA_rating[[#This Row],[ID]],"0"),NASA_rating[[#This Row],[Feature ID]]))</f>
        <v>33UTA 9</v>
      </c>
      <c r="D43" s="1">
        <f>IFERROR('NASA-TLX - Insert'!J53*'NASA-TLX - Insert'!P53,"")</f>
        <v>10</v>
      </c>
      <c r="E43" s="1">
        <f>IFERROR('NASA-TLX - Insert'!K53*'NASA-TLX - Insert'!Q53,"")</f>
        <v>15</v>
      </c>
      <c r="F43" s="1">
        <f>IFERROR('NASA-TLX - Insert'!L53*'NASA-TLX - Insert'!R53,"")</f>
        <v>5</v>
      </c>
      <c r="G43" s="1">
        <f>IFERROR('NASA-TLX - Insert'!M53*'NASA-TLX - Insert'!S53,"")</f>
        <v>20</v>
      </c>
      <c r="H43" s="1">
        <f>IFERROR('NASA-TLX - Insert'!N53*'NASA-TLX - Insert'!T53,"")</f>
        <v>10</v>
      </c>
      <c r="I43" s="1">
        <f>IFERROR('NASA-TLX - Insert'!O53*'NASA-TLX - Insert'!U53,"")</f>
        <v>15</v>
      </c>
      <c r="J43" s="1">
        <f>IF(NASA_rating[[#This Row],[ID]]="","",SUM(NASA_rating[[#This Row],[Mental Demand]:[Frustration]]))</f>
        <v>75</v>
      </c>
      <c r="K43" s="1">
        <f>IFERROR(NASA_rating[[#This Row],[SUM]]/15,"")</f>
        <v>5</v>
      </c>
      <c r="L43" s="1" t="str">
        <f>IF(L$1=NASA_rating[[#This Row],[Feature ID]],NASA_rating[[#This Row],[Weighted rating]],"")</f>
        <v/>
      </c>
      <c r="M43" s="1">
        <f>IF(M$1=NASA_rating[[#This Row],[Feature ID]],NASA_rating[[#This Row],[Weighted rating]],"")</f>
        <v>5</v>
      </c>
      <c r="N43" s="1" t="str">
        <f>IF(L$1=NASA_rating[[#This Row],[Feature ID]],NASA_rating[[#This Row],[Weighted rating]],"")</f>
        <v/>
      </c>
      <c r="O43" s="1">
        <f>IF(M$1=NASA_rating[[#This Row],[Feature ID]],NASA_rating[[#This Row],[Weighted rating]],"")</f>
        <v>5</v>
      </c>
      <c r="P43" s="52"/>
    </row>
    <row r="44" spans="1:16" x14ac:dyDescent="0.25">
      <c r="A44" t="str">
        <f>IF('NASA-TLX - Insert'!A54="","",'NASA-TLX - Insert'!A54)</f>
        <v/>
      </c>
      <c r="B44" t="str">
        <f>IF('NASA-TLX - Insert'!B54="","",'NASA-TLX - Insert'!B54)</f>
        <v/>
      </c>
      <c r="C44" s="2" t="str">
        <f>IF(NASA_rating[[#This Row],[ID]]="","",_xlfn.CONCAT( TEXT(NASA_rating[[#This Row],[ID]],"0"),NASA_rating[[#This Row],[Feature ID]]))</f>
        <v/>
      </c>
      <c r="D44" s="1" t="str">
        <f>IFERROR('NASA-TLX - Insert'!J54*'NASA-TLX - Insert'!P54,"")</f>
        <v/>
      </c>
      <c r="E44" s="1" t="str">
        <f>IFERROR('NASA-TLX - Insert'!K54*'NASA-TLX - Insert'!Q54,"")</f>
        <v/>
      </c>
      <c r="F44" s="1" t="str">
        <f>IFERROR('NASA-TLX - Insert'!L54*'NASA-TLX - Insert'!R54,"")</f>
        <v/>
      </c>
      <c r="G44" s="1" t="str">
        <f>IFERROR('NASA-TLX - Insert'!M54*'NASA-TLX - Insert'!S54,"")</f>
        <v/>
      </c>
      <c r="H44" s="1" t="str">
        <f>IFERROR('NASA-TLX - Insert'!N54*'NASA-TLX - Insert'!T54,"")</f>
        <v/>
      </c>
      <c r="I44" s="1" t="str">
        <f>IFERROR('NASA-TLX - Insert'!O54*'NASA-TLX - Insert'!U54,"")</f>
        <v/>
      </c>
      <c r="J44" s="1" t="str">
        <f>IF(NASA_rating[[#This Row],[ID]]="","",SUM(NASA_rating[[#This Row],[Mental Demand]:[Frustration]]))</f>
        <v/>
      </c>
      <c r="K44" s="1" t="str">
        <f>IFERROR(NASA_rating[[#This Row],[SUM]]/15,"")</f>
        <v/>
      </c>
      <c r="L44" s="1" t="str">
        <f>IF(L$1=NASA_rating[[#This Row],[Feature ID]],NASA_rating[[#This Row],[Weighted rating]],"")</f>
        <v/>
      </c>
      <c r="M44" s="1" t="str">
        <f>IF(M$1=NASA_rating[[#This Row],[Feature ID]],NASA_rating[[#This Row],[Weighted rating]],"")</f>
        <v/>
      </c>
      <c r="N44" s="1" t="str">
        <f>IF(L$1=NASA_rating[[#This Row],[Feature ID]],NASA_rating[[#This Row],[Weighted rating]],"")</f>
        <v/>
      </c>
      <c r="O44" s="1" t="str">
        <f>IF(M$1=NASA_rating[[#This Row],[Feature ID]],NASA_rating[[#This Row],[Weighted rating]],"")</f>
        <v/>
      </c>
      <c r="P44" s="52"/>
    </row>
    <row r="45" spans="1:16" x14ac:dyDescent="0.25">
      <c r="A45" t="str">
        <f>IF('NASA-TLX - Insert'!A55="","",'NASA-TLX - Insert'!A55)</f>
        <v/>
      </c>
      <c r="B45" t="str">
        <f>IF('NASA-TLX - Insert'!B55="","",'NASA-TLX - Insert'!B55)</f>
        <v/>
      </c>
      <c r="C45" s="2" t="str">
        <f>IF(NASA_rating[[#This Row],[ID]]="","",_xlfn.CONCAT( TEXT(NASA_rating[[#This Row],[ID]],"0"),NASA_rating[[#This Row],[Feature ID]]))</f>
        <v/>
      </c>
      <c r="D45" s="1" t="str">
        <f>IFERROR('NASA-TLX - Insert'!J55*'NASA-TLX - Insert'!P55,"")</f>
        <v/>
      </c>
      <c r="E45" s="1" t="str">
        <f>IFERROR('NASA-TLX - Insert'!K55*'NASA-TLX - Insert'!Q55,"")</f>
        <v/>
      </c>
      <c r="F45" s="1" t="str">
        <f>IFERROR('NASA-TLX - Insert'!L55*'NASA-TLX - Insert'!R55,"")</f>
        <v/>
      </c>
      <c r="G45" s="1" t="str">
        <f>IFERROR('NASA-TLX - Insert'!M55*'NASA-TLX - Insert'!S55,"")</f>
        <v/>
      </c>
      <c r="H45" s="1" t="str">
        <f>IFERROR('NASA-TLX - Insert'!N55*'NASA-TLX - Insert'!T55,"")</f>
        <v/>
      </c>
      <c r="I45" s="1" t="str">
        <f>IFERROR('NASA-TLX - Insert'!O55*'NASA-TLX - Insert'!U55,"")</f>
        <v/>
      </c>
      <c r="J45" s="1" t="str">
        <f>IF(NASA_rating[[#This Row],[ID]]="","",SUM(NASA_rating[[#This Row],[Mental Demand]:[Frustration]]))</f>
        <v/>
      </c>
      <c r="K45" s="1" t="str">
        <f>IFERROR(NASA_rating[[#This Row],[SUM]]/15,"")</f>
        <v/>
      </c>
      <c r="L45" s="1" t="str">
        <f>IF(L$1=NASA_rating[[#This Row],[Feature ID]],NASA_rating[[#This Row],[Weighted rating]],"")</f>
        <v/>
      </c>
      <c r="M45" s="1" t="str">
        <f>IF(M$1=NASA_rating[[#This Row],[Feature ID]],NASA_rating[[#This Row],[Weighted rating]],"")</f>
        <v/>
      </c>
      <c r="N45" s="1" t="str">
        <f>IF(L$1=NASA_rating[[#This Row],[Feature ID]],NASA_rating[[#This Row],[Weighted rating]],"")</f>
        <v/>
      </c>
      <c r="O45" s="1" t="str">
        <f>IF(M$1=NASA_rating[[#This Row],[Feature ID]],NASA_rating[[#This Row],[Weighted rating]],"")</f>
        <v/>
      </c>
      <c r="P45" s="52"/>
    </row>
    <row r="46" spans="1:16" x14ac:dyDescent="0.25">
      <c r="A46" t="str">
        <f>IF('NASA-TLX - Insert'!A56="","",'NASA-TLX - Insert'!A56)</f>
        <v/>
      </c>
      <c r="B46" t="str">
        <f>IF('NASA-TLX - Insert'!B56="","",'NASA-TLX - Insert'!B56)</f>
        <v/>
      </c>
      <c r="C46" s="2" t="str">
        <f>IF(NASA_rating[[#This Row],[ID]]="","",_xlfn.CONCAT( TEXT(NASA_rating[[#This Row],[ID]],"0"),NASA_rating[[#This Row],[Feature ID]]))</f>
        <v/>
      </c>
      <c r="D46" s="1" t="str">
        <f>IFERROR('NASA-TLX - Insert'!J56*'NASA-TLX - Insert'!P56,"")</f>
        <v/>
      </c>
      <c r="E46" s="1" t="str">
        <f>IFERROR('NASA-TLX - Insert'!K56*'NASA-TLX - Insert'!Q56,"")</f>
        <v/>
      </c>
      <c r="F46" s="1" t="str">
        <f>IFERROR('NASA-TLX - Insert'!L56*'NASA-TLX - Insert'!R56,"")</f>
        <v/>
      </c>
      <c r="G46" s="1" t="str">
        <f>IFERROR('NASA-TLX - Insert'!M56*'NASA-TLX - Insert'!S56,"")</f>
        <v/>
      </c>
      <c r="H46" s="1" t="str">
        <f>IFERROR('NASA-TLX - Insert'!N56*'NASA-TLX - Insert'!T56,"")</f>
        <v/>
      </c>
      <c r="I46" s="1" t="str">
        <f>IFERROR('NASA-TLX - Insert'!O56*'NASA-TLX - Insert'!U56,"")</f>
        <v/>
      </c>
      <c r="J46" s="1" t="str">
        <f>IF(NASA_rating[[#This Row],[ID]]="","",SUM(NASA_rating[[#This Row],[Mental Demand]:[Frustration]]))</f>
        <v/>
      </c>
      <c r="K46" s="1" t="str">
        <f>IFERROR(NASA_rating[[#This Row],[SUM]]/15,"")</f>
        <v/>
      </c>
      <c r="L46" s="1" t="str">
        <f>IF(L$1=NASA_rating[[#This Row],[Feature ID]],NASA_rating[[#This Row],[Weighted rating]],"")</f>
        <v/>
      </c>
      <c r="M46" s="1" t="str">
        <f>IF(M$1=NASA_rating[[#This Row],[Feature ID]],NASA_rating[[#This Row],[Weighted rating]],"")</f>
        <v/>
      </c>
      <c r="N46" s="1" t="str">
        <f>IF(L$1=NASA_rating[[#This Row],[Feature ID]],NASA_rating[[#This Row],[Weighted rating]],"")</f>
        <v/>
      </c>
      <c r="O46" s="1" t="str">
        <f>IF(M$1=NASA_rating[[#This Row],[Feature ID]],NASA_rating[[#This Row],[Weighted rating]],"")</f>
        <v/>
      </c>
      <c r="P46" s="52"/>
    </row>
    <row r="47" spans="1:16" x14ac:dyDescent="0.25">
      <c r="A47" t="str">
        <f>IF('NASA-TLX - Insert'!A57="","",'NASA-TLX - Insert'!A57)</f>
        <v/>
      </c>
      <c r="B47" t="str">
        <f>IF('NASA-TLX - Insert'!B57="","",'NASA-TLX - Insert'!B57)</f>
        <v/>
      </c>
      <c r="C47" s="2" t="str">
        <f>IF(NASA_rating[[#This Row],[ID]]="","",_xlfn.CONCAT( TEXT(NASA_rating[[#This Row],[ID]],"0"),NASA_rating[[#This Row],[Feature ID]]))</f>
        <v/>
      </c>
      <c r="D47" s="1" t="str">
        <f>IFERROR('NASA-TLX - Insert'!J57*'NASA-TLX - Insert'!P57,"")</f>
        <v/>
      </c>
      <c r="E47" s="1" t="str">
        <f>IFERROR('NASA-TLX - Insert'!K57*'NASA-TLX - Insert'!Q57,"")</f>
        <v/>
      </c>
      <c r="F47" s="1" t="str">
        <f>IFERROR('NASA-TLX - Insert'!L57*'NASA-TLX - Insert'!R57,"")</f>
        <v/>
      </c>
      <c r="G47" s="1" t="str">
        <f>IFERROR('NASA-TLX - Insert'!M57*'NASA-TLX - Insert'!S57,"")</f>
        <v/>
      </c>
      <c r="H47" s="1" t="str">
        <f>IFERROR('NASA-TLX - Insert'!N57*'NASA-TLX - Insert'!T57,"")</f>
        <v/>
      </c>
      <c r="I47" s="1" t="str">
        <f>IFERROR('NASA-TLX - Insert'!O57*'NASA-TLX - Insert'!U57,"")</f>
        <v/>
      </c>
      <c r="J47" s="1" t="str">
        <f>IF(NASA_rating[[#This Row],[ID]]="","",SUM(NASA_rating[[#This Row],[Mental Demand]:[Frustration]]))</f>
        <v/>
      </c>
      <c r="K47" s="1" t="str">
        <f>IFERROR(NASA_rating[[#This Row],[SUM]]/15,"")</f>
        <v/>
      </c>
      <c r="L47" s="1" t="str">
        <f>IF(L$1=NASA_rating[[#This Row],[Feature ID]],NASA_rating[[#This Row],[Weighted rating]],"")</f>
        <v/>
      </c>
      <c r="M47" s="1" t="str">
        <f>IF(M$1=NASA_rating[[#This Row],[Feature ID]],NASA_rating[[#This Row],[Weighted rating]],"")</f>
        <v/>
      </c>
      <c r="N47" s="1" t="str">
        <f>IF(L$1=NASA_rating[[#This Row],[Feature ID]],NASA_rating[[#This Row],[Weighted rating]],"")</f>
        <v/>
      </c>
      <c r="O47" s="1" t="str">
        <f>IF(M$1=NASA_rating[[#This Row],[Feature ID]],NASA_rating[[#This Row],[Weighted rating]],"")</f>
        <v/>
      </c>
      <c r="P47" s="52"/>
    </row>
    <row r="48" spans="1:16" x14ac:dyDescent="0.25">
      <c r="A48" t="str">
        <f>IF('NASA-TLX - Insert'!A58="","",'NASA-TLX - Insert'!A58)</f>
        <v/>
      </c>
      <c r="B48" t="str">
        <f>IF('NASA-TLX - Insert'!B58="","",'NASA-TLX - Insert'!B58)</f>
        <v/>
      </c>
      <c r="C48" s="2" t="str">
        <f>IF(NASA_rating[[#This Row],[ID]]="","",_xlfn.CONCAT( TEXT(NASA_rating[[#This Row],[ID]],"0"),NASA_rating[[#This Row],[Feature ID]]))</f>
        <v/>
      </c>
      <c r="D48" s="1" t="str">
        <f>IFERROR('NASA-TLX - Insert'!J58*'NASA-TLX - Insert'!P58,"")</f>
        <v/>
      </c>
      <c r="E48" s="1" t="str">
        <f>IFERROR('NASA-TLX - Insert'!K58*'NASA-TLX - Insert'!Q58,"")</f>
        <v/>
      </c>
      <c r="F48" s="1" t="str">
        <f>IFERROR('NASA-TLX - Insert'!L58*'NASA-TLX - Insert'!R58,"")</f>
        <v/>
      </c>
      <c r="G48" s="1" t="str">
        <f>IFERROR('NASA-TLX - Insert'!M58*'NASA-TLX - Insert'!S58,"")</f>
        <v/>
      </c>
      <c r="H48" s="1" t="str">
        <f>IFERROR('NASA-TLX - Insert'!N58*'NASA-TLX - Insert'!T58,"")</f>
        <v/>
      </c>
      <c r="I48" s="1" t="str">
        <f>IFERROR('NASA-TLX - Insert'!O58*'NASA-TLX - Insert'!U58,"")</f>
        <v/>
      </c>
      <c r="J48" s="1" t="str">
        <f>IF(NASA_rating[[#This Row],[ID]]="","",SUM(NASA_rating[[#This Row],[Mental Demand]:[Frustration]]))</f>
        <v/>
      </c>
      <c r="K48" s="1" t="str">
        <f>IFERROR(NASA_rating[[#This Row],[SUM]]/15,"")</f>
        <v/>
      </c>
      <c r="L48" s="1" t="str">
        <f>IF(L$1=NASA_rating[[#This Row],[Feature ID]],NASA_rating[[#This Row],[Weighted rating]],"")</f>
        <v/>
      </c>
      <c r="M48" s="1" t="str">
        <f>IF(M$1=NASA_rating[[#This Row],[Feature ID]],NASA_rating[[#This Row],[Weighted rating]],"")</f>
        <v/>
      </c>
      <c r="N48" s="1" t="str">
        <f>IF(L$1=NASA_rating[[#This Row],[Feature ID]],NASA_rating[[#This Row],[Weighted rating]],"")</f>
        <v/>
      </c>
      <c r="O48" s="1" t="str">
        <f>IF(M$1=NASA_rating[[#This Row],[Feature ID]],NASA_rating[[#This Row],[Weighted rating]],"")</f>
        <v/>
      </c>
      <c r="P48" s="52"/>
    </row>
    <row r="49" spans="1:16" x14ac:dyDescent="0.25">
      <c r="A49" t="str">
        <f>IF('NASA-TLX - Insert'!A59="","",'NASA-TLX - Insert'!A59)</f>
        <v/>
      </c>
      <c r="B49" t="str">
        <f>IF('NASA-TLX - Insert'!B59="","",'NASA-TLX - Insert'!B59)</f>
        <v/>
      </c>
      <c r="C49" s="2" t="str">
        <f>IF(NASA_rating[[#This Row],[ID]]="","",_xlfn.CONCAT( TEXT(NASA_rating[[#This Row],[ID]],"0"),NASA_rating[[#This Row],[Feature ID]]))</f>
        <v/>
      </c>
      <c r="D49" s="1" t="str">
        <f>IFERROR('NASA-TLX - Insert'!J59*'NASA-TLX - Insert'!P59,"")</f>
        <v/>
      </c>
      <c r="E49" s="1" t="str">
        <f>IFERROR('NASA-TLX - Insert'!K59*'NASA-TLX - Insert'!Q59,"")</f>
        <v/>
      </c>
      <c r="F49" s="1" t="str">
        <f>IFERROR('NASA-TLX - Insert'!L59*'NASA-TLX - Insert'!R59,"")</f>
        <v/>
      </c>
      <c r="G49" s="1" t="str">
        <f>IFERROR('NASA-TLX - Insert'!M59*'NASA-TLX - Insert'!S59,"")</f>
        <v/>
      </c>
      <c r="H49" s="1" t="str">
        <f>IFERROR('NASA-TLX - Insert'!N59*'NASA-TLX - Insert'!T59,"")</f>
        <v/>
      </c>
      <c r="I49" s="1" t="str">
        <f>IFERROR('NASA-TLX - Insert'!O59*'NASA-TLX - Insert'!U59,"")</f>
        <v/>
      </c>
      <c r="J49" s="1" t="str">
        <f>IF(NASA_rating[[#This Row],[ID]]="","",SUM(NASA_rating[[#This Row],[Mental Demand]:[Frustration]]))</f>
        <v/>
      </c>
      <c r="K49" s="1" t="str">
        <f>IFERROR(NASA_rating[[#This Row],[SUM]]/15,"")</f>
        <v/>
      </c>
      <c r="L49" s="1" t="str">
        <f>IF(L$1=NASA_rating[[#This Row],[Feature ID]],NASA_rating[[#This Row],[Weighted rating]],"")</f>
        <v/>
      </c>
      <c r="M49" s="1" t="str">
        <f>IF(M$1=NASA_rating[[#This Row],[Feature ID]],NASA_rating[[#This Row],[Weighted rating]],"")</f>
        <v/>
      </c>
      <c r="N49" s="1" t="str">
        <f>IF(L$1=NASA_rating[[#This Row],[Feature ID]],NASA_rating[[#This Row],[Weighted rating]],"")</f>
        <v/>
      </c>
      <c r="O49" s="1" t="str">
        <f>IF(M$1=NASA_rating[[#This Row],[Feature ID]],NASA_rating[[#This Row],[Weighted rating]],"")</f>
        <v/>
      </c>
      <c r="P49" s="52"/>
    </row>
    <row r="50" spans="1:16" x14ac:dyDescent="0.25">
      <c r="A50" t="str">
        <f>IF('NASA-TLX - Insert'!A60="","",'NASA-TLX - Insert'!A60)</f>
        <v/>
      </c>
      <c r="B50" t="str">
        <f>IF('NASA-TLX - Insert'!B60="","",'NASA-TLX - Insert'!B60)</f>
        <v/>
      </c>
      <c r="C50" s="2" t="str">
        <f>IF(NASA_rating[[#This Row],[ID]]="","",_xlfn.CONCAT( TEXT(NASA_rating[[#This Row],[ID]],"0"),NASA_rating[[#This Row],[Feature ID]]))</f>
        <v/>
      </c>
      <c r="D50" s="1" t="str">
        <f>IFERROR('NASA-TLX - Insert'!J60*'NASA-TLX - Insert'!P60,"")</f>
        <v/>
      </c>
      <c r="E50" s="1" t="str">
        <f>IFERROR('NASA-TLX - Insert'!K60*'NASA-TLX - Insert'!Q60,"")</f>
        <v/>
      </c>
      <c r="F50" s="1" t="str">
        <f>IFERROR('NASA-TLX - Insert'!L60*'NASA-TLX - Insert'!R60,"")</f>
        <v/>
      </c>
      <c r="G50" s="1" t="str">
        <f>IFERROR('NASA-TLX - Insert'!M60*'NASA-TLX - Insert'!S60,"")</f>
        <v/>
      </c>
      <c r="H50" s="1" t="str">
        <f>IFERROR('NASA-TLX - Insert'!N60*'NASA-TLX - Insert'!T60,"")</f>
        <v/>
      </c>
      <c r="I50" s="1" t="str">
        <f>IFERROR('NASA-TLX - Insert'!O60*'NASA-TLX - Insert'!U60,"")</f>
        <v/>
      </c>
      <c r="J50" s="1" t="str">
        <f>IF(NASA_rating[[#This Row],[ID]]="","",SUM(NASA_rating[[#This Row],[Mental Demand]:[Frustration]]))</f>
        <v/>
      </c>
      <c r="K50" s="1" t="str">
        <f>IFERROR(NASA_rating[[#This Row],[SUM]]/15,"")</f>
        <v/>
      </c>
      <c r="L50" s="1" t="str">
        <f>IF(L$1=NASA_rating[[#This Row],[Feature ID]],NASA_rating[[#This Row],[Weighted rating]],"")</f>
        <v/>
      </c>
      <c r="M50" s="1" t="str">
        <f>IF(M$1=NASA_rating[[#This Row],[Feature ID]],NASA_rating[[#This Row],[Weighted rating]],"")</f>
        <v/>
      </c>
      <c r="N50" s="1" t="str">
        <f>IF(L$1=NASA_rating[[#This Row],[Feature ID]],NASA_rating[[#This Row],[Weighted rating]],"")</f>
        <v/>
      </c>
      <c r="O50" s="1" t="str">
        <f>IF(M$1=NASA_rating[[#This Row],[Feature ID]],NASA_rating[[#This Row],[Weighted rating]],"")</f>
        <v/>
      </c>
      <c r="P50" s="52"/>
    </row>
    <row r="51" spans="1:16" x14ac:dyDescent="0.25">
      <c r="A51" t="str">
        <f>IF('NASA-TLX - Insert'!A61="","",'NASA-TLX - Insert'!A61)</f>
        <v/>
      </c>
      <c r="B51" t="str">
        <f>IF('NASA-TLX - Insert'!B61="","",'NASA-TLX - Insert'!B61)</f>
        <v/>
      </c>
      <c r="C51" s="2" t="str">
        <f>IF(NASA_rating[[#This Row],[ID]]="","",_xlfn.CONCAT( TEXT(NASA_rating[[#This Row],[ID]],"0"),NASA_rating[[#This Row],[Feature ID]]))</f>
        <v/>
      </c>
      <c r="D51" s="1" t="str">
        <f>IFERROR('NASA-TLX - Insert'!J61*'NASA-TLX - Insert'!P61,"")</f>
        <v/>
      </c>
      <c r="E51" s="1" t="str">
        <f>IFERROR('NASA-TLX - Insert'!K61*'NASA-TLX - Insert'!Q61,"")</f>
        <v/>
      </c>
      <c r="F51" s="1" t="str">
        <f>IFERROR('NASA-TLX - Insert'!L61*'NASA-TLX - Insert'!R61,"")</f>
        <v/>
      </c>
      <c r="G51" s="1" t="str">
        <f>IFERROR('NASA-TLX - Insert'!M61*'NASA-TLX - Insert'!S61,"")</f>
        <v/>
      </c>
      <c r="H51" s="1" t="str">
        <f>IFERROR('NASA-TLX - Insert'!N61*'NASA-TLX - Insert'!T61,"")</f>
        <v/>
      </c>
      <c r="I51" s="1" t="str">
        <f>IFERROR('NASA-TLX - Insert'!O61*'NASA-TLX - Insert'!U61,"")</f>
        <v/>
      </c>
      <c r="J51" s="1" t="str">
        <f>IF(NASA_rating[[#This Row],[ID]]="","",SUM(NASA_rating[[#This Row],[Mental Demand]:[Frustration]]))</f>
        <v/>
      </c>
      <c r="K51" s="1" t="str">
        <f>IFERROR(NASA_rating[[#This Row],[SUM]]/15,"")</f>
        <v/>
      </c>
      <c r="L51" s="1" t="str">
        <f>IF(L$1=NASA_rating[[#This Row],[Feature ID]],NASA_rating[[#This Row],[Weighted rating]],"")</f>
        <v/>
      </c>
      <c r="M51" s="1" t="str">
        <f>IF(M$1=NASA_rating[[#This Row],[Feature ID]],NASA_rating[[#This Row],[Weighted rating]],"")</f>
        <v/>
      </c>
      <c r="N51" s="1" t="str">
        <f>IF(L$1=NASA_rating[[#This Row],[Feature ID]],NASA_rating[[#This Row],[Weighted rating]],"")</f>
        <v/>
      </c>
      <c r="O51" s="1" t="str">
        <f>IF(M$1=NASA_rating[[#This Row],[Feature ID]],NASA_rating[[#This Row],[Weighted rating]],"")</f>
        <v/>
      </c>
      <c r="P51" s="52"/>
    </row>
    <row r="52" spans="1:16" x14ac:dyDescent="0.25">
      <c r="A52" t="str">
        <f>IF('NASA-TLX - Insert'!A62="","",'NASA-TLX - Insert'!A62)</f>
        <v/>
      </c>
      <c r="B52" t="str">
        <f>IF('NASA-TLX - Insert'!B62="","",'NASA-TLX - Insert'!B62)</f>
        <v/>
      </c>
      <c r="C52" s="2" t="str">
        <f>IF(NASA_rating[[#This Row],[ID]]="","",_xlfn.CONCAT( TEXT(NASA_rating[[#This Row],[ID]],"0"),NASA_rating[[#This Row],[Feature ID]]))</f>
        <v/>
      </c>
      <c r="D52" s="1" t="str">
        <f>IFERROR('NASA-TLX - Insert'!J62*'NASA-TLX - Insert'!P62,"")</f>
        <v/>
      </c>
      <c r="E52" s="1" t="str">
        <f>IFERROR('NASA-TLX - Insert'!K62*'NASA-TLX - Insert'!Q62,"")</f>
        <v/>
      </c>
      <c r="F52" s="1" t="str">
        <f>IFERROR('NASA-TLX - Insert'!L62*'NASA-TLX - Insert'!R62,"")</f>
        <v/>
      </c>
      <c r="G52" s="1" t="str">
        <f>IFERROR('NASA-TLX - Insert'!M62*'NASA-TLX - Insert'!S62,"")</f>
        <v/>
      </c>
      <c r="H52" s="1" t="str">
        <f>IFERROR('NASA-TLX - Insert'!N62*'NASA-TLX - Insert'!T62,"")</f>
        <v/>
      </c>
      <c r="I52" s="1" t="str">
        <f>IFERROR('NASA-TLX - Insert'!O62*'NASA-TLX - Insert'!U62,"")</f>
        <v/>
      </c>
      <c r="J52" s="1" t="str">
        <f>IF(NASA_rating[[#This Row],[ID]]="","",SUM(NASA_rating[[#This Row],[Mental Demand]:[Frustration]]))</f>
        <v/>
      </c>
      <c r="K52" s="1" t="str">
        <f>IFERROR(NASA_rating[[#This Row],[SUM]]/15,"")</f>
        <v/>
      </c>
      <c r="L52" s="1" t="str">
        <f>IF(L$1=NASA_rating[[#This Row],[Feature ID]],NASA_rating[[#This Row],[Weighted rating]],"")</f>
        <v/>
      </c>
      <c r="M52" s="1" t="str">
        <f>IF(M$1=NASA_rating[[#This Row],[Feature ID]],NASA_rating[[#This Row],[Weighted rating]],"")</f>
        <v/>
      </c>
      <c r="N52" s="1" t="str">
        <f>IF(L$1=NASA_rating[[#This Row],[Feature ID]],NASA_rating[[#This Row],[Weighted rating]],"")</f>
        <v/>
      </c>
      <c r="O52" s="1" t="str">
        <f>IF(M$1=NASA_rating[[#This Row],[Feature ID]],NASA_rating[[#This Row],[Weighted rating]],"")</f>
        <v/>
      </c>
      <c r="P52" s="52"/>
    </row>
    <row r="53" spans="1:16" x14ac:dyDescent="0.25">
      <c r="A53" t="str">
        <f>IF('NASA-TLX - Insert'!A63="","",'NASA-TLX - Insert'!A63)</f>
        <v/>
      </c>
      <c r="B53" t="str">
        <f>IF('NASA-TLX - Insert'!B63="","",'NASA-TLX - Insert'!B63)</f>
        <v/>
      </c>
      <c r="C53" s="2" t="str">
        <f>IF(NASA_rating[[#This Row],[ID]]="","",_xlfn.CONCAT( TEXT(NASA_rating[[#This Row],[ID]],"0"),NASA_rating[[#This Row],[Feature ID]]))</f>
        <v/>
      </c>
      <c r="D53" s="1" t="str">
        <f>IFERROR('NASA-TLX - Insert'!J63*'NASA-TLX - Insert'!P63,"")</f>
        <v/>
      </c>
      <c r="E53" s="1" t="str">
        <f>IFERROR('NASA-TLX - Insert'!K63*'NASA-TLX - Insert'!Q63,"")</f>
        <v/>
      </c>
      <c r="F53" s="1" t="str">
        <f>IFERROR('NASA-TLX - Insert'!L63*'NASA-TLX - Insert'!R63,"")</f>
        <v/>
      </c>
      <c r="G53" s="1" t="str">
        <f>IFERROR('NASA-TLX - Insert'!M63*'NASA-TLX - Insert'!S63,"")</f>
        <v/>
      </c>
      <c r="H53" s="1" t="str">
        <f>IFERROR('NASA-TLX - Insert'!N63*'NASA-TLX - Insert'!T63,"")</f>
        <v/>
      </c>
      <c r="I53" s="1" t="str">
        <f>IFERROR('NASA-TLX - Insert'!O63*'NASA-TLX - Insert'!U63,"")</f>
        <v/>
      </c>
      <c r="J53" s="1" t="str">
        <f>IF(NASA_rating[[#This Row],[ID]]="","",SUM(NASA_rating[[#This Row],[Mental Demand]:[Frustration]]))</f>
        <v/>
      </c>
      <c r="K53" s="1" t="str">
        <f>IFERROR(NASA_rating[[#This Row],[SUM]]/15,"")</f>
        <v/>
      </c>
      <c r="L53" s="1" t="str">
        <f>IF(L$1=NASA_rating[[#This Row],[Feature ID]],NASA_rating[[#This Row],[Weighted rating]],"")</f>
        <v/>
      </c>
      <c r="M53" s="1" t="str">
        <f>IF(M$1=NASA_rating[[#This Row],[Feature ID]],NASA_rating[[#This Row],[Weighted rating]],"")</f>
        <v/>
      </c>
      <c r="N53" s="1" t="str">
        <f>IF(L$1=NASA_rating[[#This Row],[Feature ID]],NASA_rating[[#This Row],[Weighted rating]],"")</f>
        <v/>
      </c>
      <c r="O53" s="1" t="str">
        <f>IF(M$1=NASA_rating[[#This Row],[Feature ID]],NASA_rating[[#This Row],[Weighted rating]],"")</f>
        <v/>
      </c>
      <c r="P53" s="52"/>
    </row>
    <row r="54" spans="1:16" x14ac:dyDescent="0.25">
      <c r="A54" t="str">
        <f>IF('NASA-TLX - Insert'!A64="","",'NASA-TLX - Insert'!A64)</f>
        <v/>
      </c>
      <c r="B54" t="str">
        <f>IF('NASA-TLX - Insert'!B64="","",'NASA-TLX - Insert'!B64)</f>
        <v/>
      </c>
      <c r="C54" s="2" t="str">
        <f>IF(NASA_rating[[#This Row],[ID]]="","",_xlfn.CONCAT( TEXT(NASA_rating[[#This Row],[ID]],"0"),NASA_rating[[#This Row],[Feature ID]]))</f>
        <v/>
      </c>
      <c r="D54" s="1" t="str">
        <f>IFERROR('NASA-TLX - Insert'!J64*'NASA-TLX - Insert'!P64,"")</f>
        <v/>
      </c>
      <c r="E54" s="1" t="str">
        <f>IFERROR('NASA-TLX - Insert'!K64*'NASA-TLX - Insert'!Q64,"")</f>
        <v/>
      </c>
      <c r="F54" s="1" t="str">
        <f>IFERROR('NASA-TLX - Insert'!L64*'NASA-TLX - Insert'!R64,"")</f>
        <v/>
      </c>
      <c r="G54" s="1" t="str">
        <f>IFERROR('NASA-TLX - Insert'!M64*'NASA-TLX - Insert'!S64,"")</f>
        <v/>
      </c>
      <c r="H54" s="1" t="str">
        <f>IFERROR('NASA-TLX - Insert'!N64*'NASA-TLX - Insert'!T64,"")</f>
        <v/>
      </c>
      <c r="I54" s="1" t="str">
        <f>IFERROR('NASA-TLX - Insert'!O64*'NASA-TLX - Insert'!U64,"")</f>
        <v/>
      </c>
      <c r="J54" s="1" t="str">
        <f>IF(NASA_rating[[#This Row],[ID]]="","",SUM(NASA_rating[[#This Row],[Mental Demand]:[Frustration]]))</f>
        <v/>
      </c>
      <c r="K54" s="1" t="str">
        <f>IFERROR(NASA_rating[[#This Row],[SUM]]/15,"")</f>
        <v/>
      </c>
      <c r="L54" s="1" t="str">
        <f>IF(L$1=NASA_rating[[#This Row],[Feature ID]],NASA_rating[[#This Row],[Weighted rating]],"")</f>
        <v/>
      </c>
      <c r="M54" s="1" t="str">
        <f>IF(M$1=NASA_rating[[#This Row],[Feature ID]],NASA_rating[[#This Row],[Weighted rating]],"")</f>
        <v/>
      </c>
      <c r="N54" s="1" t="str">
        <f>IF(L$1=NASA_rating[[#This Row],[Feature ID]],NASA_rating[[#This Row],[Weighted rating]],"")</f>
        <v/>
      </c>
      <c r="O54" s="1" t="str">
        <f>IF(M$1=NASA_rating[[#This Row],[Feature ID]],NASA_rating[[#This Row],[Weighted rating]],"")</f>
        <v/>
      </c>
      <c r="P54" s="52"/>
    </row>
    <row r="55" spans="1:16" x14ac:dyDescent="0.25">
      <c r="A55" t="str">
        <f>IF('NASA-TLX - Insert'!A65="","",'NASA-TLX - Insert'!A65)</f>
        <v/>
      </c>
      <c r="B55" t="str">
        <f>IF('NASA-TLX - Insert'!B65="","",'NASA-TLX - Insert'!B65)</f>
        <v/>
      </c>
      <c r="C55" s="2" t="str">
        <f>IF(NASA_rating[[#This Row],[ID]]="","",_xlfn.CONCAT( TEXT(NASA_rating[[#This Row],[ID]],"0"),NASA_rating[[#This Row],[Feature ID]]))</f>
        <v/>
      </c>
      <c r="D55" s="1" t="str">
        <f>IFERROR('NASA-TLX - Insert'!J65*'NASA-TLX - Insert'!P65,"")</f>
        <v/>
      </c>
      <c r="E55" s="1" t="str">
        <f>IFERROR('NASA-TLX - Insert'!K65*'NASA-TLX - Insert'!Q65,"")</f>
        <v/>
      </c>
      <c r="F55" s="1" t="str">
        <f>IFERROR('NASA-TLX - Insert'!L65*'NASA-TLX - Insert'!R65,"")</f>
        <v/>
      </c>
      <c r="G55" s="1" t="str">
        <f>IFERROR('NASA-TLX - Insert'!M65*'NASA-TLX - Insert'!S65,"")</f>
        <v/>
      </c>
      <c r="H55" s="1" t="str">
        <f>IFERROR('NASA-TLX - Insert'!N65*'NASA-TLX - Insert'!T65,"")</f>
        <v/>
      </c>
      <c r="I55" s="1" t="str">
        <f>IFERROR('NASA-TLX - Insert'!O65*'NASA-TLX - Insert'!U65,"")</f>
        <v/>
      </c>
      <c r="J55" s="1" t="str">
        <f>IF(NASA_rating[[#This Row],[ID]]="","",SUM(NASA_rating[[#This Row],[Mental Demand]:[Frustration]]))</f>
        <v/>
      </c>
      <c r="K55" s="1" t="str">
        <f>IFERROR(NASA_rating[[#This Row],[SUM]]/15,"")</f>
        <v/>
      </c>
      <c r="L55" s="1" t="str">
        <f>IF(L$1=NASA_rating[[#This Row],[Feature ID]],NASA_rating[[#This Row],[Weighted rating]],"")</f>
        <v/>
      </c>
      <c r="M55" s="1" t="str">
        <f>IF(M$1=NASA_rating[[#This Row],[Feature ID]],NASA_rating[[#This Row],[Weighted rating]],"")</f>
        <v/>
      </c>
      <c r="N55" s="1" t="str">
        <f>IF(L$1=NASA_rating[[#This Row],[Feature ID]],NASA_rating[[#This Row],[Weighted rating]],"")</f>
        <v/>
      </c>
      <c r="O55" s="1" t="str">
        <f>IF(M$1=NASA_rating[[#This Row],[Feature ID]],NASA_rating[[#This Row],[Weighted rating]],"")</f>
        <v/>
      </c>
      <c r="P55" s="52"/>
    </row>
    <row r="56" spans="1:16" x14ac:dyDescent="0.25">
      <c r="A56" t="str">
        <f>IF('NASA-TLX - Insert'!A66="","",'NASA-TLX - Insert'!A66)</f>
        <v/>
      </c>
      <c r="B56" t="str">
        <f>IF('NASA-TLX - Insert'!B66="","",'NASA-TLX - Insert'!B66)</f>
        <v/>
      </c>
      <c r="C56" s="2" t="str">
        <f>IF(NASA_rating[[#This Row],[ID]]="","",_xlfn.CONCAT( TEXT(NASA_rating[[#This Row],[ID]],"0"),NASA_rating[[#This Row],[Feature ID]]))</f>
        <v/>
      </c>
      <c r="D56" s="1" t="str">
        <f>IFERROR('NASA-TLX - Insert'!J66*'NASA-TLX - Insert'!P66,"")</f>
        <v/>
      </c>
      <c r="E56" s="1" t="str">
        <f>IFERROR('NASA-TLX - Insert'!K66*'NASA-TLX - Insert'!Q66,"")</f>
        <v/>
      </c>
      <c r="F56" s="1" t="str">
        <f>IFERROR('NASA-TLX - Insert'!L66*'NASA-TLX - Insert'!R66,"")</f>
        <v/>
      </c>
      <c r="G56" s="1" t="str">
        <f>IFERROR('NASA-TLX - Insert'!M66*'NASA-TLX - Insert'!S66,"")</f>
        <v/>
      </c>
      <c r="H56" s="1" t="str">
        <f>IFERROR('NASA-TLX - Insert'!N66*'NASA-TLX - Insert'!T66,"")</f>
        <v/>
      </c>
      <c r="I56" s="1" t="str">
        <f>IFERROR('NASA-TLX - Insert'!O66*'NASA-TLX - Insert'!U66,"")</f>
        <v/>
      </c>
      <c r="J56" s="1" t="str">
        <f>IF(NASA_rating[[#This Row],[ID]]="","",SUM(NASA_rating[[#This Row],[Mental Demand]:[Frustration]]))</f>
        <v/>
      </c>
      <c r="K56" s="1" t="str">
        <f>IFERROR(NASA_rating[[#This Row],[SUM]]/15,"")</f>
        <v/>
      </c>
      <c r="L56" s="1" t="str">
        <f>IF(L$1=NASA_rating[[#This Row],[Feature ID]],NASA_rating[[#This Row],[Weighted rating]],"")</f>
        <v/>
      </c>
      <c r="M56" s="1" t="str">
        <f>IF(M$1=NASA_rating[[#This Row],[Feature ID]],NASA_rating[[#This Row],[Weighted rating]],"")</f>
        <v/>
      </c>
      <c r="N56" s="1" t="str">
        <f>IF(L$1=NASA_rating[[#This Row],[Feature ID]],NASA_rating[[#This Row],[Weighted rating]],"")</f>
        <v/>
      </c>
      <c r="O56" s="1" t="str">
        <f>IF(M$1=NASA_rating[[#This Row],[Feature ID]],NASA_rating[[#This Row],[Weighted rating]],"")</f>
        <v/>
      </c>
      <c r="P56" s="52"/>
    </row>
    <row r="57" spans="1:16" x14ac:dyDescent="0.25">
      <c r="A57" t="str">
        <f>IF('NASA-TLX - Insert'!A67="","",'NASA-TLX - Insert'!A67)</f>
        <v/>
      </c>
      <c r="B57" t="str">
        <f>IF('NASA-TLX - Insert'!B67="","",'NASA-TLX - Insert'!B67)</f>
        <v/>
      </c>
      <c r="C57" s="2" t="str">
        <f>IF(NASA_rating[[#This Row],[ID]]="","",_xlfn.CONCAT( TEXT(NASA_rating[[#This Row],[ID]],"0"),NASA_rating[[#This Row],[Feature ID]]))</f>
        <v/>
      </c>
      <c r="D57" s="1" t="str">
        <f>IFERROR('NASA-TLX - Insert'!J67*'NASA-TLX - Insert'!P67,"")</f>
        <v/>
      </c>
      <c r="E57" s="1" t="str">
        <f>IFERROR('NASA-TLX - Insert'!K67*'NASA-TLX - Insert'!Q67,"")</f>
        <v/>
      </c>
      <c r="F57" s="1" t="str">
        <f>IFERROR('NASA-TLX - Insert'!L67*'NASA-TLX - Insert'!R67,"")</f>
        <v/>
      </c>
      <c r="G57" s="1" t="str">
        <f>IFERROR('NASA-TLX - Insert'!M67*'NASA-TLX - Insert'!S67,"")</f>
        <v/>
      </c>
      <c r="H57" s="1" t="str">
        <f>IFERROR('NASA-TLX - Insert'!N67*'NASA-TLX - Insert'!T67,"")</f>
        <v/>
      </c>
      <c r="I57" s="1" t="str">
        <f>IFERROR('NASA-TLX - Insert'!O67*'NASA-TLX - Insert'!U67,"")</f>
        <v/>
      </c>
      <c r="J57" s="1" t="str">
        <f>IF(NASA_rating[[#This Row],[ID]]="","",SUM(NASA_rating[[#This Row],[Mental Demand]:[Frustration]]))</f>
        <v/>
      </c>
      <c r="K57" s="1" t="str">
        <f>IFERROR(NASA_rating[[#This Row],[SUM]]/15,"")</f>
        <v/>
      </c>
      <c r="L57" s="1" t="str">
        <f>IF(L$1=NASA_rating[[#This Row],[Feature ID]],NASA_rating[[#This Row],[Weighted rating]],"")</f>
        <v/>
      </c>
      <c r="M57" s="1" t="str">
        <f>IF(M$1=NASA_rating[[#This Row],[Feature ID]],NASA_rating[[#This Row],[Weighted rating]],"")</f>
        <v/>
      </c>
      <c r="N57" s="1" t="str">
        <f>IF(L$1=NASA_rating[[#This Row],[Feature ID]],NASA_rating[[#This Row],[Weighted rating]],"")</f>
        <v/>
      </c>
      <c r="O57" s="1" t="str">
        <f>IF(M$1=NASA_rating[[#This Row],[Feature ID]],NASA_rating[[#This Row],[Weighted rating]],"")</f>
        <v/>
      </c>
      <c r="P57" s="52"/>
    </row>
    <row r="58" spans="1:16" x14ac:dyDescent="0.25">
      <c r="A58" t="str">
        <f>IF('NASA-TLX - Insert'!A68="","",'NASA-TLX - Insert'!A68)</f>
        <v/>
      </c>
      <c r="B58" t="str">
        <f>IF('NASA-TLX - Insert'!B68="","",'NASA-TLX - Insert'!B68)</f>
        <v/>
      </c>
      <c r="C58" s="2" t="str">
        <f>IF(NASA_rating[[#This Row],[ID]]="","",_xlfn.CONCAT( TEXT(NASA_rating[[#This Row],[ID]],"0"),NASA_rating[[#This Row],[Feature ID]]))</f>
        <v/>
      </c>
      <c r="D58" s="1" t="str">
        <f>IFERROR('NASA-TLX - Insert'!J68*'NASA-TLX - Insert'!P68,"")</f>
        <v/>
      </c>
      <c r="E58" s="1" t="str">
        <f>IFERROR('NASA-TLX - Insert'!K68*'NASA-TLX - Insert'!Q68,"")</f>
        <v/>
      </c>
      <c r="F58" s="1" t="str">
        <f>IFERROR('NASA-TLX - Insert'!L68*'NASA-TLX - Insert'!R68,"")</f>
        <v/>
      </c>
      <c r="G58" s="1" t="str">
        <f>IFERROR('NASA-TLX - Insert'!M68*'NASA-TLX - Insert'!S68,"")</f>
        <v/>
      </c>
      <c r="H58" s="1" t="str">
        <f>IFERROR('NASA-TLX - Insert'!N68*'NASA-TLX - Insert'!T68,"")</f>
        <v/>
      </c>
      <c r="I58" s="1" t="str">
        <f>IFERROR('NASA-TLX - Insert'!O68*'NASA-TLX - Insert'!U68,"")</f>
        <v/>
      </c>
      <c r="J58" s="1" t="str">
        <f>IF(NASA_rating[[#This Row],[ID]]="","",SUM(NASA_rating[[#This Row],[Mental Demand]:[Frustration]]))</f>
        <v/>
      </c>
      <c r="K58" s="1" t="str">
        <f>IFERROR(NASA_rating[[#This Row],[SUM]]/15,"")</f>
        <v/>
      </c>
      <c r="L58" s="1" t="str">
        <f>IF(L$1=NASA_rating[[#This Row],[Feature ID]],NASA_rating[[#This Row],[Weighted rating]],"")</f>
        <v/>
      </c>
      <c r="M58" s="1" t="str">
        <f>IF(M$1=NASA_rating[[#This Row],[Feature ID]],NASA_rating[[#This Row],[Weighted rating]],"")</f>
        <v/>
      </c>
      <c r="N58" s="1" t="str">
        <f>IF(L$1=NASA_rating[[#This Row],[Feature ID]],NASA_rating[[#This Row],[Weighted rating]],"")</f>
        <v/>
      </c>
      <c r="O58" s="1" t="str">
        <f>IF(M$1=NASA_rating[[#This Row],[Feature ID]],NASA_rating[[#This Row],[Weighted rating]],"")</f>
        <v/>
      </c>
      <c r="P58" s="52"/>
    </row>
    <row r="59" spans="1:16" x14ac:dyDescent="0.25">
      <c r="A59" t="str">
        <f>IF('NASA-TLX - Insert'!A69="","",'NASA-TLX - Insert'!A69)</f>
        <v/>
      </c>
      <c r="B59" t="str">
        <f>IF('NASA-TLX - Insert'!B69="","",'NASA-TLX - Insert'!B69)</f>
        <v/>
      </c>
      <c r="C59" s="2" t="str">
        <f>IF(NASA_rating[[#This Row],[ID]]="","",_xlfn.CONCAT( TEXT(NASA_rating[[#This Row],[ID]],"0"),NASA_rating[[#This Row],[Feature ID]]))</f>
        <v/>
      </c>
      <c r="D59" s="1" t="str">
        <f>IFERROR('NASA-TLX - Insert'!J69*'NASA-TLX - Insert'!P69,"")</f>
        <v/>
      </c>
      <c r="E59" s="1" t="str">
        <f>IFERROR('NASA-TLX - Insert'!K69*'NASA-TLX - Insert'!Q69,"")</f>
        <v/>
      </c>
      <c r="F59" s="1" t="str">
        <f>IFERROR('NASA-TLX - Insert'!L69*'NASA-TLX - Insert'!R69,"")</f>
        <v/>
      </c>
      <c r="G59" s="1" t="str">
        <f>IFERROR('NASA-TLX - Insert'!M69*'NASA-TLX - Insert'!S69,"")</f>
        <v/>
      </c>
      <c r="H59" s="1" t="str">
        <f>IFERROR('NASA-TLX - Insert'!N69*'NASA-TLX - Insert'!T69,"")</f>
        <v/>
      </c>
      <c r="I59" s="1" t="str">
        <f>IFERROR('NASA-TLX - Insert'!O69*'NASA-TLX - Insert'!U69,"")</f>
        <v/>
      </c>
      <c r="J59" s="1" t="str">
        <f>IF(NASA_rating[[#This Row],[ID]]="","",SUM(NASA_rating[[#This Row],[Mental Demand]:[Frustration]]))</f>
        <v/>
      </c>
      <c r="K59" s="1" t="str">
        <f>IFERROR(NASA_rating[[#This Row],[SUM]]/15,"")</f>
        <v/>
      </c>
      <c r="L59" s="1" t="str">
        <f>IF(L$1=NASA_rating[[#This Row],[Feature ID]],NASA_rating[[#This Row],[Weighted rating]],"")</f>
        <v/>
      </c>
      <c r="M59" s="1" t="str">
        <f>IF(M$1=NASA_rating[[#This Row],[Feature ID]],NASA_rating[[#This Row],[Weighted rating]],"")</f>
        <v/>
      </c>
      <c r="N59" s="1" t="str">
        <f>IF(L$1=NASA_rating[[#This Row],[Feature ID]],NASA_rating[[#This Row],[Weighted rating]],"")</f>
        <v/>
      </c>
      <c r="O59" s="1" t="str">
        <f>IF(M$1=NASA_rating[[#This Row],[Feature ID]],NASA_rating[[#This Row],[Weighted rating]],"")</f>
        <v/>
      </c>
      <c r="P59" s="52"/>
    </row>
    <row r="60" spans="1:16" x14ac:dyDescent="0.25">
      <c r="A60" t="str">
        <f>IF('NASA-TLX - Insert'!A70="","",'NASA-TLX - Insert'!A70)</f>
        <v/>
      </c>
      <c r="B60" t="str">
        <f>IF('NASA-TLX - Insert'!B70="","",'NASA-TLX - Insert'!B70)</f>
        <v/>
      </c>
      <c r="C60" s="2" t="str">
        <f>IF(NASA_rating[[#This Row],[ID]]="","",_xlfn.CONCAT( TEXT(NASA_rating[[#This Row],[ID]],"0"),NASA_rating[[#This Row],[Feature ID]]))</f>
        <v/>
      </c>
      <c r="D60" s="1" t="str">
        <f>IFERROR('NASA-TLX - Insert'!J70*'NASA-TLX - Insert'!P70,"")</f>
        <v/>
      </c>
      <c r="E60" s="1" t="str">
        <f>IFERROR('NASA-TLX - Insert'!K70*'NASA-TLX - Insert'!Q70,"")</f>
        <v/>
      </c>
      <c r="F60" s="1" t="str">
        <f>IFERROR('NASA-TLX - Insert'!L70*'NASA-TLX - Insert'!R70,"")</f>
        <v/>
      </c>
      <c r="G60" s="1" t="str">
        <f>IFERROR('NASA-TLX - Insert'!M70*'NASA-TLX - Insert'!S70,"")</f>
        <v/>
      </c>
      <c r="H60" s="1" t="str">
        <f>IFERROR('NASA-TLX - Insert'!N70*'NASA-TLX - Insert'!T70,"")</f>
        <v/>
      </c>
      <c r="I60" s="1" t="str">
        <f>IFERROR('NASA-TLX - Insert'!O70*'NASA-TLX - Insert'!U70,"")</f>
        <v/>
      </c>
      <c r="J60" s="1" t="str">
        <f>IF(NASA_rating[[#This Row],[ID]]="","",SUM(NASA_rating[[#This Row],[Mental Demand]:[Frustration]]))</f>
        <v/>
      </c>
      <c r="K60" s="1" t="str">
        <f>IFERROR(NASA_rating[[#This Row],[SUM]]/15,"")</f>
        <v/>
      </c>
      <c r="L60" s="1" t="str">
        <f>IF(L$1=NASA_rating[[#This Row],[Feature ID]],NASA_rating[[#This Row],[Weighted rating]],"")</f>
        <v/>
      </c>
      <c r="M60" s="1" t="str">
        <f>IF(M$1=NASA_rating[[#This Row],[Feature ID]],NASA_rating[[#This Row],[Weighted rating]],"")</f>
        <v/>
      </c>
      <c r="N60" s="1" t="str">
        <f>IF(L$1=NASA_rating[[#This Row],[Feature ID]],NASA_rating[[#This Row],[Weighted rating]],"")</f>
        <v/>
      </c>
      <c r="O60" s="1" t="str">
        <f>IF(M$1=NASA_rating[[#This Row],[Feature ID]],NASA_rating[[#This Row],[Weighted rating]],"")</f>
        <v/>
      </c>
      <c r="P60" s="52"/>
    </row>
    <row r="61" spans="1:16" x14ac:dyDescent="0.25">
      <c r="A61" t="str">
        <f>IF('NASA-TLX - Insert'!A71="","",'NASA-TLX - Insert'!A71)</f>
        <v/>
      </c>
      <c r="B61" t="str">
        <f>IF('NASA-TLX - Insert'!B71="","",'NASA-TLX - Insert'!B71)</f>
        <v/>
      </c>
      <c r="C61" s="2" t="str">
        <f>IF(NASA_rating[[#This Row],[ID]]="","",_xlfn.CONCAT( TEXT(NASA_rating[[#This Row],[ID]],"0"),NASA_rating[[#This Row],[Feature ID]]))</f>
        <v/>
      </c>
      <c r="D61" s="1" t="str">
        <f>IFERROR('NASA-TLX - Insert'!J71*'NASA-TLX - Insert'!P71,"")</f>
        <v/>
      </c>
      <c r="E61" s="1" t="str">
        <f>IFERROR('NASA-TLX - Insert'!K71*'NASA-TLX - Insert'!Q71,"")</f>
        <v/>
      </c>
      <c r="F61" s="1" t="str">
        <f>IFERROR('NASA-TLX - Insert'!L71*'NASA-TLX - Insert'!R71,"")</f>
        <v/>
      </c>
      <c r="G61" s="1" t="str">
        <f>IFERROR('NASA-TLX - Insert'!M71*'NASA-TLX - Insert'!S71,"")</f>
        <v/>
      </c>
      <c r="H61" s="1" t="str">
        <f>IFERROR('NASA-TLX - Insert'!N71*'NASA-TLX - Insert'!T71,"")</f>
        <v/>
      </c>
      <c r="I61" s="1" t="str">
        <f>IFERROR('NASA-TLX - Insert'!O71*'NASA-TLX - Insert'!U71,"")</f>
        <v/>
      </c>
      <c r="J61" s="1" t="str">
        <f>IF(NASA_rating[[#This Row],[ID]]="","",SUM(NASA_rating[[#This Row],[Mental Demand]:[Frustration]]))</f>
        <v/>
      </c>
      <c r="K61" s="1" t="str">
        <f>IFERROR(NASA_rating[[#This Row],[SUM]]/15,"")</f>
        <v/>
      </c>
      <c r="L61" s="1" t="str">
        <f>IF(L$1=NASA_rating[[#This Row],[Feature ID]],NASA_rating[[#This Row],[Weighted rating]],"")</f>
        <v/>
      </c>
      <c r="M61" s="1" t="str">
        <f>IF(M$1=NASA_rating[[#This Row],[Feature ID]],NASA_rating[[#This Row],[Weighted rating]],"")</f>
        <v/>
      </c>
      <c r="N61" s="1" t="str">
        <f>IF(L$1=NASA_rating[[#This Row],[Feature ID]],NASA_rating[[#This Row],[Weighted rating]],"")</f>
        <v/>
      </c>
      <c r="O61" s="1" t="str">
        <f>IF(M$1=NASA_rating[[#This Row],[Feature ID]],NASA_rating[[#This Row],[Weighted rating]],"")</f>
        <v/>
      </c>
      <c r="P61" s="52"/>
    </row>
    <row r="62" spans="1:16" x14ac:dyDescent="0.25">
      <c r="A62" t="str">
        <f>IF('NASA-TLX - Insert'!A72="","",'NASA-TLX - Insert'!A72)</f>
        <v/>
      </c>
      <c r="B62" t="str">
        <f>IF('NASA-TLX - Insert'!B72="","",'NASA-TLX - Insert'!B72)</f>
        <v/>
      </c>
      <c r="C62" s="2" t="str">
        <f>IF(NASA_rating[[#This Row],[ID]]="","",_xlfn.CONCAT( TEXT(NASA_rating[[#This Row],[ID]],"0"),NASA_rating[[#This Row],[Feature ID]]))</f>
        <v/>
      </c>
      <c r="D62" s="1" t="str">
        <f>IFERROR('NASA-TLX - Insert'!J72*'NASA-TLX - Insert'!P72,"")</f>
        <v/>
      </c>
      <c r="E62" s="1" t="str">
        <f>IFERROR('NASA-TLX - Insert'!K72*'NASA-TLX - Insert'!Q72,"")</f>
        <v/>
      </c>
      <c r="F62" s="1" t="str">
        <f>IFERROR('NASA-TLX - Insert'!L72*'NASA-TLX - Insert'!R72,"")</f>
        <v/>
      </c>
      <c r="G62" s="1" t="str">
        <f>IFERROR('NASA-TLX - Insert'!M72*'NASA-TLX - Insert'!S72,"")</f>
        <v/>
      </c>
      <c r="H62" s="1" t="str">
        <f>IFERROR('NASA-TLX - Insert'!N72*'NASA-TLX - Insert'!T72,"")</f>
        <v/>
      </c>
      <c r="I62" s="1" t="str">
        <f>IFERROR('NASA-TLX - Insert'!O72*'NASA-TLX - Insert'!U72,"")</f>
        <v/>
      </c>
      <c r="J62" s="1" t="str">
        <f>IF(NASA_rating[[#This Row],[ID]]="","",SUM(NASA_rating[[#This Row],[Mental Demand]:[Frustration]]))</f>
        <v/>
      </c>
      <c r="K62" s="1" t="str">
        <f>IFERROR(NASA_rating[[#This Row],[SUM]]/15,"")</f>
        <v/>
      </c>
      <c r="L62" s="1" t="str">
        <f>IF(L$1=NASA_rating[[#This Row],[Feature ID]],NASA_rating[[#This Row],[Weighted rating]],"")</f>
        <v/>
      </c>
      <c r="M62" s="1" t="str">
        <f>IF(M$1=NASA_rating[[#This Row],[Feature ID]],NASA_rating[[#This Row],[Weighted rating]],"")</f>
        <v/>
      </c>
      <c r="N62" s="1" t="str">
        <f>IF(L$1=NASA_rating[[#This Row],[Feature ID]],NASA_rating[[#This Row],[Weighted rating]],"")</f>
        <v/>
      </c>
      <c r="O62" s="1" t="str">
        <f>IF(M$1=NASA_rating[[#This Row],[Feature ID]],NASA_rating[[#This Row],[Weighted rating]],"")</f>
        <v/>
      </c>
      <c r="P62" s="52"/>
    </row>
    <row r="63" spans="1:16" x14ac:dyDescent="0.25">
      <c r="A63" t="str">
        <f>IF('NASA-TLX - Insert'!A73="","",'NASA-TLX - Insert'!A73)</f>
        <v/>
      </c>
      <c r="B63" t="str">
        <f>IF('NASA-TLX - Insert'!B73="","",'NASA-TLX - Insert'!B73)</f>
        <v/>
      </c>
      <c r="C63" s="2" t="str">
        <f>IF(NASA_rating[[#This Row],[ID]]="","",_xlfn.CONCAT( TEXT(NASA_rating[[#This Row],[ID]],"0"),NASA_rating[[#This Row],[Feature ID]]))</f>
        <v/>
      </c>
      <c r="D63" s="1" t="str">
        <f>IFERROR('NASA-TLX - Insert'!J73*'NASA-TLX - Insert'!P73,"")</f>
        <v/>
      </c>
      <c r="E63" s="1" t="str">
        <f>IFERROR('NASA-TLX - Insert'!K73*'NASA-TLX - Insert'!Q73,"")</f>
        <v/>
      </c>
      <c r="F63" s="1" t="str">
        <f>IFERROR('NASA-TLX - Insert'!L73*'NASA-TLX - Insert'!R73,"")</f>
        <v/>
      </c>
      <c r="G63" s="1" t="str">
        <f>IFERROR('NASA-TLX - Insert'!M73*'NASA-TLX - Insert'!S73,"")</f>
        <v/>
      </c>
      <c r="H63" s="1" t="str">
        <f>IFERROR('NASA-TLX - Insert'!N73*'NASA-TLX - Insert'!T73,"")</f>
        <v/>
      </c>
      <c r="I63" s="1" t="str">
        <f>IFERROR('NASA-TLX - Insert'!O73*'NASA-TLX - Insert'!U73,"")</f>
        <v/>
      </c>
      <c r="J63" s="1" t="str">
        <f>IF(NASA_rating[[#This Row],[ID]]="","",SUM(NASA_rating[[#This Row],[Mental Demand]:[Frustration]]))</f>
        <v/>
      </c>
      <c r="K63" s="1" t="str">
        <f>IFERROR(NASA_rating[[#This Row],[SUM]]/15,"")</f>
        <v/>
      </c>
      <c r="L63" s="1" t="str">
        <f>IF(L$1=NASA_rating[[#This Row],[Feature ID]],NASA_rating[[#This Row],[Weighted rating]],"")</f>
        <v/>
      </c>
      <c r="M63" s="1" t="str">
        <f>IF(M$1=NASA_rating[[#This Row],[Feature ID]],NASA_rating[[#This Row],[Weighted rating]],"")</f>
        <v/>
      </c>
      <c r="N63" s="1" t="str">
        <f>IF(L$1=NASA_rating[[#This Row],[Feature ID]],NASA_rating[[#This Row],[Weighted rating]],"")</f>
        <v/>
      </c>
      <c r="O63" s="1" t="str">
        <f>IF(M$1=NASA_rating[[#This Row],[Feature ID]],NASA_rating[[#This Row],[Weighted rating]],"")</f>
        <v/>
      </c>
      <c r="P63" s="52"/>
    </row>
    <row r="64" spans="1:16" x14ac:dyDescent="0.25">
      <c r="A64" t="str">
        <f>IF('NASA-TLX - Insert'!A74="","",'NASA-TLX - Insert'!A74)</f>
        <v/>
      </c>
      <c r="B64" t="str">
        <f>IF('NASA-TLX - Insert'!B74="","",'NASA-TLX - Insert'!B74)</f>
        <v/>
      </c>
      <c r="C64" s="2" t="str">
        <f>IF(NASA_rating[[#This Row],[ID]]="","",_xlfn.CONCAT( TEXT(NASA_rating[[#This Row],[ID]],"0"),NASA_rating[[#This Row],[Feature ID]]))</f>
        <v/>
      </c>
      <c r="D64" s="1" t="str">
        <f>IFERROR('NASA-TLX - Insert'!J74*'NASA-TLX - Insert'!P74,"")</f>
        <v/>
      </c>
      <c r="E64" s="1" t="str">
        <f>IFERROR('NASA-TLX - Insert'!K74*'NASA-TLX - Insert'!Q74,"")</f>
        <v/>
      </c>
      <c r="F64" s="1" t="str">
        <f>IFERROR('NASA-TLX - Insert'!L74*'NASA-TLX - Insert'!R74,"")</f>
        <v/>
      </c>
      <c r="G64" s="1" t="str">
        <f>IFERROR('NASA-TLX - Insert'!M74*'NASA-TLX - Insert'!S74,"")</f>
        <v/>
      </c>
      <c r="H64" s="1" t="str">
        <f>IFERROR('NASA-TLX - Insert'!N74*'NASA-TLX - Insert'!T74,"")</f>
        <v/>
      </c>
      <c r="I64" s="1" t="str">
        <f>IFERROR('NASA-TLX - Insert'!O74*'NASA-TLX - Insert'!U74,"")</f>
        <v/>
      </c>
      <c r="J64" s="1" t="str">
        <f>IF(NASA_rating[[#This Row],[ID]]="","",SUM(NASA_rating[[#This Row],[Mental Demand]:[Frustration]]))</f>
        <v/>
      </c>
      <c r="K64" s="1" t="str">
        <f>IFERROR(NASA_rating[[#This Row],[SUM]]/15,"")</f>
        <v/>
      </c>
      <c r="L64" s="1" t="str">
        <f>IF(L$1=NASA_rating[[#This Row],[Feature ID]],NASA_rating[[#This Row],[Weighted rating]],"")</f>
        <v/>
      </c>
      <c r="M64" s="1" t="str">
        <f>IF(M$1=NASA_rating[[#This Row],[Feature ID]],NASA_rating[[#This Row],[Weighted rating]],"")</f>
        <v/>
      </c>
      <c r="N64" s="1" t="str">
        <f>IF(L$1=NASA_rating[[#This Row],[Feature ID]],NASA_rating[[#This Row],[Weighted rating]],"")</f>
        <v/>
      </c>
      <c r="O64" s="1" t="str">
        <f>IF(M$1=NASA_rating[[#This Row],[Feature ID]],NASA_rating[[#This Row],[Weighted rating]],"")</f>
        <v/>
      </c>
      <c r="P64" s="52"/>
    </row>
    <row r="65" spans="1:16" x14ac:dyDescent="0.25">
      <c r="A65" t="str">
        <f>IF('NASA-TLX - Insert'!A75="","",'NASA-TLX - Insert'!A75)</f>
        <v/>
      </c>
      <c r="B65" t="str">
        <f>IF('NASA-TLX - Insert'!B75="","",'NASA-TLX - Insert'!B75)</f>
        <v/>
      </c>
      <c r="C65" s="2" t="str">
        <f>IF(NASA_rating[[#This Row],[ID]]="","",_xlfn.CONCAT( TEXT(NASA_rating[[#This Row],[ID]],"0"),NASA_rating[[#This Row],[Feature ID]]))</f>
        <v/>
      </c>
      <c r="D65" s="1" t="str">
        <f>IFERROR('NASA-TLX - Insert'!J75*'NASA-TLX - Insert'!P75,"")</f>
        <v/>
      </c>
      <c r="E65" s="1" t="str">
        <f>IFERROR('NASA-TLX - Insert'!K75*'NASA-TLX - Insert'!Q75,"")</f>
        <v/>
      </c>
      <c r="F65" s="1" t="str">
        <f>IFERROR('NASA-TLX - Insert'!L75*'NASA-TLX - Insert'!R75,"")</f>
        <v/>
      </c>
      <c r="G65" s="1" t="str">
        <f>IFERROR('NASA-TLX - Insert'!M75*'NASA-TLX - Insert'!S75,"")</f>
        <v/>
      </c>
      <c r="H65" s="1" t="str">
        <f>IFERROR('NASA-TLX - Insert'!N75*'NASA-TLX - Insert'!T75,"")</f>
        <v/>
      </c>
      <c r="I65" s="1" t="str">
        <f>IFERROR('NASA-TLX - Insert'!O75*'NASA-TLX - Insert'!U75,"")</f>
        <v/>
      </c>
      <c r="J65" s="1" t="str">
        <f>IF(NASA_rating[[#This Row],[ID]]="","",SUM(NASA_rating[[#This Row],[Mental Demand]:[Frustration]]))</f>
        <v/>
      </c>
      <c r="K65" s="1" t="str">
        <f>IFERROR(NASA_rating[[#This Row],[SUM]]/15,"")</f>
        <v/>
      </c>
      <c r="L65" s="1" t="str">
        <f>IF(L$1=NASA_rating[[#This Row],[Feature ID]],NASA_rating[[#This Row],[Weighted rating]],"")</f>
        <v/>
      </c>
      <c r="M65" s="1" t="str">
        <f>IF(M$1=NASA_rating[[#This Row],[Feature ID]],NASA_rating[[#This Row],[Weighted rating]],"")</f>
        <v/>
      </c>
      <c r="N65" s="1" t="str">
        <f>IF(L$1=NASA_rating[[#This Row],[Feature ID]],NASA_rating[[#This Row],[Weighted rating]],"")</f>
        <v/>
      </c>
      <c r="O65" s="1" t="str">
        <f>IF(M$1=NASA_rating[[#This Row],[Feature ID]],NASA_rating[[#This Row],[Weighted rating]],"")</f>
        <v/>
      </c>
      <c r="P65" s="52"/>
    </row>
    <row r="66" spans="1:16" x14ac:dyDescent="0.25">
      <c r="A66" t="str">
        <f>IF('NASA-TLX - Insert'!A76="","",'NASA-TLX - Insert'!A76)</f>
        <v/>
      </c>
      <c r="B66" t="str">
        <f>IF('NASA-TLX - Insert'!B76="","",'NASA-TLX - Insert'!B76)</f>
        <v/>
      </c>
      <c r="C66" s="2" t="str">
        <f>IF(NASA_rating[[#This Row],[ID]]="","",_xlfn.CONCAT( TEXT(NASA_rating[[#This Row],[ID]],"0"),NASA_rating[[#This Row],[Feature ID]]))</f>
        <v/>
      </c>
      <c r="D66" s="1" t="str">
        <f>IFERROR('NASA-TLX - Insert'!J76*'NASA-TLX - Insert'!P76,"")</f>
        <v/>
      </c>
      <c r="E66" s="1" t="str">
        <f>IFERROR('NASA-TLX - Insert'!K76*'NASA-TLX - Insert'!Q76,"")</f>
        <v/>
      </c>
      <c r="F66" s="1" t="str">
        <f>IFERROR('NASA-TLX - Insert'!L76*'NASA-TLX - Insert'!R76,"")</f>
        <v/>
      </c>
      <c r="G66" s="1" t="str">
        <f>IFERROR('NASA-TLX - Insert'!M76*'NASA-TLX - Insert'!S76,"")</f>
        <v/>
      </c>
      <c r="H66" s="1" t="str">
        <f>IFERROR('NASA-TLX - Insert'!N76*'NASA-TLX - Insert'!T76,"")</f>
        <v/>
      </c>
      <c r="I66" s="1" t="str">
        <f>IFERROR('NASA-TLX - Insert'!O76*'NASA-TLX - Insert'!U76,"")</f>
        <v/>
      </c>
      <c r="J66" s="1" t="str">
        <f>IF(NASA_rating[[#This Row],[ID]]="","",SUM(NASA_rating[[#This Row],[Mental Demand]:[Frustration]]))</f>
        <v/>
      </c>
      <c r="K66" s="1" t="str">
        <f>IFERROR(NASA_rating[[#This Row],[SUM]]/15,"")</f>
        <v/>
      </c>
      <c r="L66" s="1" t="str">
        <f>IF(L$1=NASA_rating[[#This Row],[Feature ID]],NASA_rating[[#This Row],[Weighted rating]],"")</f>
        <v/>
      </c>
      <c r="M66" s="1" t="str">
        <f>IF(M$1=NASA_rating[[#This Row],[Feature ID]],NASA_rating[[#This Row],[Weighted rating]],"")</f>
        <v/>
      </c>
      <c r="N66" s="1" t="str">
        <f>IF(L$1=NASA_rating[[#This Row],[Feature ID]],NASA_rating[[#This Row],[Weighted rating]],"")</f>
        <v/>
      </c>
      <c r="O66" s="1" t="str">
        <f>IF(M$1=NASA_rating[[#This Row],[Feature ID]],NASA_rating[[#This Row],[Weighted rating]],"")</f>
        <v/>
      </c>
      <c r="P66" s="52"/>
    </row>
    <row r="67" spans="1:16" x14ac:dyDescent="0.25">
      <c r="A67" t="str">
        <f>IF('NASA-TLX - Insert'!A77="","",'NASA-TLX - Insert'!A77)</f>
        <v/>
      </c>
      <c r="B67" t="str">
        <f>IF('NASA-TLX - Insert'!B77="","",'NASA-TLX - Insert'!B77)</f>
        <v/>
      </c>
      <c r="C67" s="2" t="str">
        <f>IF(NASA_rating[[#This Row],[ID]]="","",_xlfn.CONCAT( TEXT(NASA_rating[[#This Row],[ID]],"0"),NASA_rating[[#This Row],[Feature ID]]))</f>
        <v/>
      </c>
      <c r="D67" s="1" t="str">
        <f>IFERROR('NASA-TLX - Insert'!J77*'NASA-TLX - Insert'!P77,"")</f>
        <v/>
      </c>
      <c r="E67" s="1" t="str">
        <f>IFERROR('NASA-TLX - Insert'!K77*'NASA-TLX - Insert'!Q77,"")</f>
        <v/>
      </c>
      <c r="F67" s="1" t="str">
        <f>IFERROR('NASA-TLX - Insert'!L77*'NASA-TLX - Insert'!R77,"")</f>
        <v/>
      </c>
      <c r="G67" s="1" t="str">
        <f>IFERROR('NASA-TLX - Insert'!M77*'NASA-TLX - Insert'!S77,"")</f>
        <v/>
      </c>
      <c r="H67" s="1" t="str">
        <f>IFERROR('NASA-TLX - Insert'!N77*'NASA-TLX - Insert'!T77,"")</f>
        <v/>
      </c>
      <c r="I67" s="1" t="str">
        <f>IFERROR('NASA-TLX - Insert'!O77*'NASA-TLX - Insert'!U77,"")</f>
        <v/>
      </c>
      <c r="J67" s="1" t="str">
        <f>IF(NASA_rating[[#This Row],[ID]]="","",SUM(NASA_rating[[#This Row],[Mental Demand]:[Frustration]]))</f>
        <v/>
      </c>
      <c r="K67" s="1" t="str">
        <f>IFERROR(NASA_rating[[#This Row],[SUM]]/15,"")</f>
        <v/>
      </c>
      <c r="L67" s="1" t="str">
        <f>IF(L$1=NASA_rating[[#This Row],[Feature ID]],NASA_rating[[#This Row],[Weighted rating]],"")</f>
        <v/>
      </c>
      <c r="M67" s="1" t="str">
        <f>IF(M$1=NASA_rating[[#This Row],[Feature ID]],NASA_rating[[#This Row],[Weighted rating]],"")</f>
        <v/>
      </c>
      <c r="N67" s="1" t="str">
        <f>IF(L$1=NASA_rating[[#This Row],[Feature ID]],NASA_rating[[#This Row],[Weighted rating]],"")</f>
        <v/>
      </c>
      <c r="O67" s="1" t="str">
        <f>IF(M$1=NASA_rating[[#This Row],[Feature ID]],NASA_rating[[#This Row],[Weighted rating]],"")</f>
        <v/>
      </c>
      <c r="P67" s="52"/>
    </row>
    <row r="68" spans="1:16" x14ac:dyDescent="0.25">
      <c r="A68" t="str">
        <f>IF('NASA-TLX - Insert'!A78="","",'NASA-TLX - Insert'!A78)</f>
        <v/>
      </c>
      <c r="B68" t="str">
        <f>IF('NASA-TLX - Insert'!B78="","",'NASA-TLX - Insert'!B78)</f>
        <v/>
      </c>
      <c r="C68" s="2" t="str">
        <f>IF(NASA_rating[[#This Row],[ID]]="","",_xlfn.CONCAT( TEXT(NASA_rating[[#This Row],[ID]],"0"),NASA_rating[[#This Row],[Feature ID]]))</f>
        <v/>
      </c>
      <c r="D68" s="1" t="str">
        <f>IFERROR('NASA-TLX - Insert'!J78*'NASA-TLX - Insert'!P78,"")</f>
        <v/>
      </c>
      <c r="E68" s="1" t="str">
        <f>IFERROR('NASA-TLX - Insert'!K78*'NASA-TLX - Insert'!Q78,"")</f>
        <v/>
      </c>
      <c r="F68" s="1" t="str">
        <f>IFERROR('NASA-TLX - Insert'!L78*'NASA-TLX - Insert'!R78,"")</f>
        <v/>
      </c>
      <c r="G68" s="1" t="str">
        <f>IFERROR('NASA-TLX - Insert'!M78*'NASA-TLX - Insert'!S78,"")</f>
        <v/>
      </c>
      <c r="H68" s="1" t="str">
        <f>IFERROR('NASA-TLX - Insert'!N78*'NASA-TLX - Insert'!T78,"")</f>
        <v/>
      </c>
      <c r="I68" s="1" t="str">
        <f>IFERROR('NASA-TLX - Insert'!O78*'NASA-TLX - Insert'!U78,"")</f>
        <v/>
      </c>
      <c r="J68" s="1" t="str">
        <f>IF(NASA_rating[[#This Row],[ID]]="","",SUM(NASA_rating[[#This Row],[Mental Demand]:[Frustration]]))</f>
        <v/>
      </c>
      <c r="K68" s="1" t="str">
        <f>IFERROR(NASA_rating[[#This Row],[SUM]]/15,"")</f>
        <v/>
      </c>
      <c r="L68" s="1" t="str">
        <f>IF(L$1=NASA_rating[[#This Row],[Feature ID]],NASA_rating[[#This Row],[Weighted rating]],"")</f>
        <v/>
      </c>
      <c r="M68" s="1" t="str">
        <f>IF(M$1=NASA_rating[[#This Row],[Feature ID]],NASA_rating[[#This Row],[Weighted rating]],"")</f>
        <v/>
      </c>
      <c r="N68" s="1" t="str">
        <f>IF(L$1=NASA_rating[[#This Row],[Feature ID]],NASA_rating[[#This Row],[Weighted rating]],"")</f>
        <v/>
      </c>
      <c r="O68" s="1" t="str">
        <f>IF(M$1=NASA_rating[[#This Row],[Feature ID]],NASA_rating[[#This Row],[Weighted rating]],"")</f>
        <v/>
      </c>
      <c r="P68" s="52"/>
    </row>
    <row r="69" spans="1:16" x14ac:dyDescent="0.25">
      <c r="A69" t="str">
        <f>IF('NASA-TLX - Insert'!A79="","",'NASA-TLX - Insert'!A79)</f>
        <v/>
      </c>
      <c r="B69" t="str">
        <f>IF('NASA-TLX - Insert'!B79="","",'NASA-TLX - Insert'!B79)</f>
        <v/>
      </c>
      <c r="C69" s="2" t="str">
        <f>IF(NASA_rating[[#This Row],[ID]]="","",_xlfn.CONCAT( TEXT(NASA_rating[[#This Row],[ID]],"0"),NASA_rating[[#This Row],[Feature ID]]))</f>
        <v/>
      </c>
      <c r="D69" s="1" t="str">
        <f>IFERROR('NASA-TLX - Insert'!J79*'NASA-TLX - Insert'!P79,"")</f>
        <v/>
      </c>
      <c r="E69" s="1" t="str">
        <f>IFERROR('NASA-TLX - Insert'!K79*'NASA-TLX - Insert'!Q79,"")</f>
        <v/>
      </c>
      <c r="F69" s="1" t="str">
        <f>IFERROR('NASA-TLX - Insert'!L79*'NASA-TLX - Insert'!R79,"")</f>
        <v/>
      </c>
      <c r="G69" s="1" t="str">
        <f>IFERROR('NASA-TLX - Insert'!M79*'NASA-TLX - Insert'!S79,"")</f>
        <v/>
      </c>
      <c r="H69" s="1" t="str">
        <f>IFERROR('NASA-TLX - Insert'!N79*'NASA-TLX - Insert'!T79,"")</f>
        <v/>
      </c>
      <c r="I69" s="1" t="str">
        <f>IFERROR('NASA-TLX - Insert'!O79*'NASA-TLX - Insert'!U79,"")</f>
        <v/>
      </c>
      <c r="J69" s="1" t="str">
        <f>IF(NASA_rating[[#This Row],[ID]]="","",SUM(NASA_rating[[#This Row],[Mental Demand]:[Frustration]]))</f>
        <v/>
      </c>
      <c r="K69" s="1" t="str">
        <f>IFERROR(NASA_rating[[#This Row],[SUM]]/15,"")</f>
        <v/>
      </c>
      <c r="L69" s="1" t="str">
        <f>IF(L$1=NASA_rating[[#This Row],[Feature ID]],NASA_rating[[#This Row],[Weighted rating]],"")</f>
        <v/>
      </c>
      <c r="M69" s="1" t="str">
        <f>IF(M$1=NASA_rating[[#This Row],[Feature ID]],NASA_rating[[#This Row],[Weighted rating]],"")</f>
        <v/>
      </c>
      <c r="N69" s="1" t="str">
        <f>IF(L$1=NASA_rating[[#This Row],[Feature ID]],NASA_rating[[#This Row],[Weighted rating]],"")</f>
        <v/>
      </c>
      <c r="O69" s="1" t="str">
        <f>IF(M$1=NASA_rating[[#This Row],[Feature ID]],NASA_rating[[#This Row],[Weighted rating]],"")</f>
        <v/>
      </c>
      <c r="P69" s="52"/>
    </row>
    <row r="70" spans="1:16" x14ac:dyDescent="0.25">
      <c r="A70" t="str">
        <f>IF('NASA-TLX - Insert'!A80="","",'NASA-TLX - Insert'!A80)</f>
        <v/>
      </c>
      <c r="B70" t="str">
        <f>IF('NASA-TLX - Insert'!B80="","",'NASA-TLX - Insert'!B80)</f>
        <v/>
      </c>
      <c r="C70" s="2" t="str">
        <f>IF(NASA_rating[[#This Row],[ID]]="","",_xlfn.CONCAT( TEXT(NASA_rating[[#This Row],[ID]],"0"),NASA_rating[[#This Row],[Feature ID]]))</f>
        <v/>
      </c>
      <c r="D70" s="1" t="str">
        <f>IFERROR('NASA-TLX - Insert'!J80*'NASA-TLX - Insert'!P80,"")</f>
        <v/>
      </c>
      <c r="E70" s="1" t="str">
        <f>IFERROR('NASA-TLX - Insert'!K80*'NASA-TLX - Insert'!Q80,"")</f>
        <v/>
      </c>
      <c r="F70" s="1" t="str">
        <f>IFERROR('NASA-TLX - Insert'!L80*'NASA-TLX - Insert'!R80,"")</f>
        <v/>
      </c>
      <c r="G70" s="1" t="str">
        <f>IFERROR('NASA-TLX - Insert'!M80*'NASA-TLX - Insert'!S80,"")</f>
        <v/>
      </c>
      <c r="H70" s="1" t="str">
        <f>IFERROR('NASA-TLX - Insert'!N80*'NASA-TLX - Insert'!T80,"")</f>
        <v/>
      </c>
      <c r="I70" s="1" t="str">
        <f>IFERROR('NASA-TLX - Insert'!O80*'NASA-TLX - Insert'!U80,"")</f>
        <v/>
      </c>
      <c r="J70" s="1" t="str">
        <f>IF(NASA_rating[[#This Row],[ID]]="","",SUM(NASA_rating[[#This Row],[Mental Demand]:[Frustration]]))</f>
        <v/>
      </c>
      <c r="K70" s="1" t="str">
        <f>IFERROR(NASA_rating[[#This Row],[SUM]]/15,"")</f>
        <v/>
      </c>
      <c r="L70" s="1" t="str">
        <f>IF(L$1=NASA_rating[[#This Row],[Feature ID]],NASA_rating[[#This Row],[Weighted rating]],"")</f>
        <v/>
      </c>
      <c r="M70" s="1" t="str">
        <f>IF(M$1=NASA_rating[[#This Row],[Feature ID]],NASA_rating[[#This Row],[Weighted rating]],"")</f>
        <v/>
      </c>
      <c r="N70" s="1" t="str">
        <f>IF(L$1=NASA_rating[[#This Row],[Feature ID]],NASA_rating[[#This Row],[Weighted rating]],"")</f>
        <v/>
      </c>
      <c r="O70" s="1" t="str">
        <f>IF(M$1=NASA_rating[[#This Row],[Feature ID]],NASA_rating[[#This Row],[Weighted rating]],"")</f>
        <v/>
      </c>
      <c r="P70" s="52"/>
    </row>
    <row r="71" spans="1:16" x14ac:dyDescent="0.25">
      <c r="A71" t="str">
        <f>IF('NASA-TLX - Insert'!A81="","",'NASA-TLX - Insert'!A81)</f>
        <v/>
      </c>
      <c r="B71" t="str">
        <f>IF('NASA-TLX - Insert'!B81="","",'NASA-TLX - Insert'!B81)</f>
        <v/>
      </c>
      <c r="C71" s="2" t="str">
        <f>IF(NASA_rating[[#This Row],[ID]]="","",_xlfn.CONCAT( TEXT(NASA_rating[[#This Row],[ID]],"0"),NASA_rating[[#This Row],[Feature ID]]))</f>
        <v/>
      </c>
      <c r="D71" s="1" t="str">
        <f>IFERROR('NASA-TLX - Insert'!J81*'NASA-TLX - Insert'!P81,"")</f>
        <v/>
      </c>
      <c r="E71" s="1" t="str">
        <f>IFERROR('NASA-TLX - Insert'!K81*'NASA-TLX - Insert'!Q81,"")</f>
        <v/>
      </c>
      <c r="F71" s="1" t="str">
        <f>IFERROR('NASA-TLX - Insert'!L81*'NASA-TLX - Insert'!R81,"")</f>
        <v/>
      </c>
      <c r="G71" s="1" t="str">
        <f>IFERROR('NASA-TLX - Insert'!M81*'NASA-TLX - Insert'!S81,"")</f>
        <v/>
      </c>
      <c r="H71" s="1" t="str">
        <f>IFERROR('NASA-TLX - Insert'!N81*'NASA-TLX - Insert'!T81,"")</f>
        <v/>
      </c>
      <c r="I71" s="1" t="str">
        <f>IFERROR('NASA-TLX - Insert'!O81*'NASA-TLX - Insert'!U81,"")</f>
        <v/>
      </c>
      <c r="J71" s="1" t="str">
        <f>IF(NASA_rating[[#This Row],[ID]]="","",SUM(NASA_rating[[#This Row],[Mental Demand]:[Frustration]]))</f>
        <v/>
      </c>
      <c r="K71" s="1" t="str">
        <f>IFERROR(NASA_rating[[#This Row],[SUM]]/15,"")</f>
        <v/>
      </c>
      <c r="L71" s="1" t="str">
        <f>IF(L$1=NASA_rating[[#This Row],[Feature ID]],NASA_rating[[#This Row],[Weighted rating]],"")</f>
        <v/>
      </c>
      <c r="M71" s="1" t="str">
        <f>IF(M$1=NASA_rating[[#This Row],[Feature ID]],NASA_rating[[#This Row],[Weighted rating]],"")</f>
        <v/>
      </c>
      <c r="N71" s="1" t="str">
        <f>IF(L$1=NASA_rating[[#This Row],[Feature ID]],NASA_rating[[#This Row],[Weighted rating]],"")</f>
        <v/>
      </c>
      <c r="O71" s="1" t="str">
        <f>IF(M$1=NASA_rating[[#This Row],[Feature ID]],NASA_rating[[#This Row],[Weighted rating]],"")</f>
        <v/>
      </c>
      <c r="P71" s="52"/>
    </row>
    <row r="72" spans="1:16" x14ac:dyDescent="0.25">
      <c r="A72" t="str">
        <f>IF('NASA-TLX - Insert'!A82="","",'NASA-TLX - Insert'!A82)</f>
        <v/>
      </c>
      <c r="B72" t="str">
        <f>IF('NASA-TLX - Insert'!B82="","",'NASA-TLX - Insert'!B82)</f>
        <v/>
      </c>
      <c r="C72" s="2" t="str">
        <f>IF(NASA_rating[[#This Row],[ID]]="","",_xlfn.CONCAT( TEXT(NASA_rating[[#This Row],[ID]],"0"),NASA_rating[[#This Row],[Feature ID]]))</f>
        <v/>
      </c>
      <c r="D72" s="1" t="str">
        <f>IFERROR('NASA-TLX - Insert'!J82*'NASA-TLX - Insert'!P82,"")</f>
        <v/>
      </c>
      <c r="E72" s="1" t="str">
        <f>IFERROR('NASA-TLX - Insert'!K82*'NASA-TLX - Insert'!Q82,"")</f>
        <v/>
      </c>
      <c r="F72" s="1" t="str">
        <f>IFERROR('NASA-TLX - Insert'!L82*'NASA-TLX - Insert'!R82,"")</f>
        <v/>
      </c>
      <c r="G72" s="1" t="str">
        <f>IFERROR('NASA-TLX - Insert'!M82*'NASA-TLX - Insert'!S82,"")</f>
        <v/>
      </c>
      <c r="H72" s="1" t="str">
        <f>IFERROR('NASA-TLX - Insert'!N82*'NASA-TLX - Insert'!T82,"")</f>
        <v/>
      </c>
      <c r="I72" s="1" t="str">
        <f>IFERROR('NASA-TLX - Insert'!O82*'NASA-TLX - Insert'!U82,"")</f>
        <v/>
      </c>
      <c r="J72" s="1" t="str">
        <f>IF(NASA_rating[[#This Row],[ID]]="","",SUM(NASA_rating[[#This Row],[Mental Demand]:[Frustration]]))</f>
        <v/>
      </c>
      <c r="K72" s="1" t="str">
        <f>IFERROR(NASA_rating[[#This Row],[SUM]]/15,"")</f>
        <v/>
      </c>
      <c r="L72" s="1" t="str">
        <f>IF(L$1=NASA_rating[[#This Row],[Feature ID]],NASA_rating[[#This Row],[Weighted rating]],"")</f>
        <v/>
      </c>
      <c r="M72" s="1" t="str">
        <f>IF(M$1=NASA_rating[[#This Row],[Feature ID]],NASA_rating[[#This Row],[Weighted rating]],"")</f>
        <v/>
      </c>
      <c r="N72" s="1" t="str">
        <f>IF(L$1=NASA_rating[[#This Row],[Feature ID]],NASA_rating[[#This Row],[Weighted rating]],"")</f>
        <v/>
      </c>
      <c r="O72" s="1" t="str">
        <f>IF(M$1=NASA_rating[[#This Row],[Feature ID]],NASA_rating[[#This Row],[Weighted rating]],"")</f>
        <v/>
      </c>
      <c r="P72" s="52"/>
    </row>
    <row r="73" spans="1:16" x14ac:dyDescent="0.25">
      <c r="A73" t="str">
        <f>IF('NASA-TLX - Insert'!A83="","",'NASA-TLX - Insert'!A83)</f>
        <v/>
      </c>
      <c r="B73" t="str">
        <f>IF('NASA-TLX - Insert'!B83="","",'NASA-TLX - Insert'!B83)</f>
        <v/>
      </c>
      <c r="C73" s="2" t="str">
        <f>IF(NASA_rating[[#This Row],[ID]]="","",_xlfn.CONCAT( TEXT(NASA_rating[[#This Row],[ID]],"0"),NASA_rating[[#This Row],[Feature ID]]))</f>
        <v/>
      </c>
      <c r="D73" s="1" t="str">
        <f>IFERROR('NASA-TLX - Insert'!J83*'NASA-TLX - Insert'!P83,"")</f>
        <v/>
      </c>
      <c r="E73" s="1" t="str">
        <f>IFERROR('NASA-TLX - Insert'!K83*'NASA-TLX - Insert'!Q83,"")</f>
        <v/>
      </c>
      <c r="F73" s="1" t="str">
        <f>IFERROR('NASA-TLX - Insert'!L83*'NASA-TLX - Insert'!R83,"")</f>
        <v/>
      </c>
      <c r="G73" s="1" t="str">
        <f>IFERROR('NASA-TLX - Insert'!M83*'NASA-TLX - Insert'!S83,"")</f>
        <v/>
      </c>
      <c r="H73" s="1" t="str">
        <f>IFERROR('NASA-TLX - Insert'!N83*'NASA-TLX - Insert'!T83,"")</f>
        <v/>
      </c>
      <c r="I73" s="1" t="str">
        <f>IFERROR('NASA-TLX - Insert'!O83*'NASA-TLX - Insert'!U83,"")</f>
        <v/>
      </c>
      <c r="J73" s="1" t="str">
        <f>IF(NASA_rating[[#This Row],[ID]]="","",SUM(NASA_rating[[#This Row],[Mental Demand]:[Frustration]]))</f>
        <v/>
      </c>
      <c r="K73" s="1" t="str">
        <f>IFERROR(NASA_rating[[#This Row],[SUM]]/15,"")</f>
        <v/>
      </c>
      <c r="L73" s="1" t="str">
        <f>IF(L$1=NASA_rating[[#This Row],[Feature ID]],NASA_rating[[#This Row],[Weighted rating]],"")</f>
        <v/>
      </c>
      <c r="M73" s="1" t="str">
        <f>IF(M$1=NASA_rating[[#This Row],[Feature ID]],NASA_rating[[#This Row],[Weighted rating]],"")</f>
        <v/>
      </c>
      <c r="N73" s="1" t="str">
        <f>IF(L$1=NASA_rating[[#This Row],[Feature ID]],NASA_rating[[#This Row],[Weighted rating]],"")</f>
        <v/>
      </c>
      <c r="O73" s="1" t="str">
        <f>IF(M$1=NASA_rating[[#This Row],[Feature ID]],NASA_rating[[#This Row],[Weighted rating]],"")</f>
        <v/>
      </c>
      <c r="P73" s="52"/>
    </row>
    <row r="74" spans="1:16" x14ac:dyDescent="0.25">
      <c r="A74" t="str">
        <f>IF('NASA-TLX - Insert'!A84="","",'NASA-TLX - Insert'!A84)</f>
        <v/>
      </c>
      <c r="B74" t="str">
        <f>IF('NASA-TLX - Insert'!B84="","",'NASA-TLX - Insert'!B84)</f>
        <v/>
      </c>
      <c r="C74" s="2" t="str">
        <f>IF(NASA_rating[[#This Row],[ID]]="","",_xlfn.CONCAT( TEXT(NASA_rating[[#This Row],[ID]],"0"),NASA_rating[[#This Row],[Feature ID]]))</f>
        <v/>
      </c>
      <c r="D74" s="1" t="str">
        <f>IFERROR('NASA-TLX - Insert'!J84*'NASA-TLX - Insert'!P84,"")</f>
        <v/>
      </c>
      <c r="E74" s="1" t="str">
        <f>IFERROR('NASA-TLX - Insert'!K84*'NASA-TLX - Insert'!Q84,"")</f>
        <v/>
      </c>
      <c r="F74" s="1" t="str">
        <f>IFERROR('NASA-TLX - Insert'!L84*'NASA-TLX - Insert'!R84,"")</f>
        <v/>
      </c>
      <c r="G74" s="1" t="str">
        <f>IFERROR('NASA-TLX - Insert'!M84*'NASA-TLX - Insert'!S84,"")</f>
        <v/>
      </c>
      <c r="H74" s="1" t="str">
        <f>IFERROR('NASA-TLX - Insert'!N84*'NASA-TLX - Insert'!T84,"")</f>
        <v/>
      </c>
      <c r="I74" s="1" t="str">
        <f>IFERROR('NASA-TLX - Insert'!O84*'NASA-TLX - Insert'!U84,"")</f>
        <v/>
      </c>
      <c r="J74" s="1" t="str">
        <f>IF(NASA_rating[[#This Row],[ID]]="","",SUM(NASA_rating[[#This Row],[Mental Demand]:[Frustration]]))</f>
        <v/>
      </c>
      <c r="K74" s="1" t="str">
        <f>IFERROR(NASA_rating[[#This Row],[SUM]]/15,"")</f>
        <v/>
      </c>
      <c r="L74" s="1" t="str">
        <f>IF(L$1=NASA_rating[[#This Row],[Feature ID]],NASA_rating[[#This Row],[Weighted rating]],"")</f>
        <v/>
      </c>
      <c r="M74" s="1" t="str">
        <f>IF(M$1=NASA_rating[[#This Row],[Feature ID]],NASA_rating[[#This Row],[Weighted rating]],"")</f>
        <v/>
      </c>
      <c r="N74" s="1" t="str">
        <f>IF(L$1=NASA_rating[[#This Row],[Feature ID]],NASA_rating[[#This Row],[Weighted rating]],"")</f>
        <v/>
      </c>
      <c r="O74" s="1" t="str">
        <f>IF(M$1=NASA_rating[[#This Row],[Feature ID]],NASA_rating[[#This Row],[Weighted rating]],"")</f>
        <v/>
      </c>
      <c r="P74" s="52"/>
    </row>
    <row r="75" spans="1:16" x14ac:dyDescent="0.25">
      <c r="A75" t="str">
        <f>IF('NASA-TLX - Insert'!A85="","",'NASA-TLX - Insert'!A85)</f>
        <v/>
      </c>
      <c r="B75" t="str">
        <f>IF('NASA-TLX - Insert'!B85="","",'NASA-TLX - Insert'!B85)</f>
        <v/>
      </c>
      <c r="C75" s="2" t="str">
        <f>IF(NASA_rating[[#This Row],[ID]]="","",_xlfn.CONCAT( TEXT(NASA_rating[[#This Row],[ID]],"0"),NASA_rating[[#This Row],[Feature ID]]))</f>
        <v/>
      </c>
      <c r="D75" s="1" t="str">
        <f>IFERROR('NASA-TLX - Insert'!J85*'NASA-TLX - Insert'!P85,"")</f>
        <v/>
      </c>
      <c r="E75" s="1" t="str">
        <f>IFERROR('NASA-TLX - Insert'!K85*'NASA-TLX - Insert'!Q85,"")</f>
        <v/>
      </c>
      <c r="F75" s="1" t="str">
        <f>IFERROR('NASA-TLX - Insert'!L85*'NASA-TLX - Insert'!R85,"")</f>
        <v/>
      </c>
      <c r="G75" s="1" t="str">
        <f>IFERROR('NASA-TLX - Insert'!M85*'NASA-TLX - Insert'!S85,"")</f>
        <v/>
      </c>
      <c r="H75" s="1" t="str">
        <f>IFERROR('NASA-TLX - Insert'!N85*'NASA-TLX - Insert'!T85,"")</f>
        <v/>
      </c>
      <c r="I75" s="1" t="str">
        <f>IFERROR('NASA-TLX - Insert'!O85*'NASA-TLX - Insert'!U85,"")</f>
        <v/>
      </c>
      <c r="J75" s="1" t="str">
        <f>IF(NASA_rating[[#This Row],[ID]]="","",SUM(NASA_rating[[#This Row],[Mental Demand]:[Frustration]]))</f>
        <v/>
      </c>
      <c r="K75" s="1" t="str">
        <f>IFERROR(NASA_rating[[#This Row],[SUM]]/15,"")</f>
        <v/>
      </c>
      <c r="L75" s="1" t="str">
        <f>IF(L$1=NASA_rating[[#This Row],[Feature ID]],NASA_rating[[#This Row],[Weighted rating]],"")</f>
        <v/>
      </c>
      <c r="M75" s="1" t="str">
        <f>IF(M$1=NASA_rating[[#This Row],[Feature ID]],NASA_rating[[#This Row],[Weighted rating]],"")</f>
        <v/>
      </c>
      <c r="N75" s="1" t="str">
        <f>IF(L$1=NASA_rating[[#This Row],[Feature ID]],NASA_rating[[#This Row],[Weighted rating]],"")</f>
        <v/>
      </c>
      <c r="O75" s="1" t="str">
        <f>IF(M$1=NASA_rating[[#This Row],[Feature ID]],NASA_rating[[#This Row],[Weighted rating]],"")</f>
        <v/>
      </c>
      <c r="P75" s="52"/>
    </row>
    <row r="76" spans="1:16" x14ac:dyDescent="0.25">
      <c r="A76" t="str">
        <f>IF('NASA-TLX - Insert'!A86="","",'NASA-TLX - Insert'!A86)</f>
        <v/>
      </c>
      <c r="B76" t="str">
        <f>IF('NASA-TLX - Insert'!B86="","",'NASA-TLX - Insert'!B86)</f>
        <v/>
      </c>
      <c r="C76" s="2" t="str">
        <f>IF(NASA_rating[[#This Row],[ID]]="","",_xlfn.CONCAT( TEXT(NASA_rating[[#This Row],[ID]],"0"),NASA_rating[[#This Row],[Feature ID]]))</f>
        <v/>
      </c>
      <c r="D76" s="1" t="str">
        <f>IFERROR('NASA-TLX - Insert'!J86*'NASA-TLX - Insert'!P86,"")</f>
        <v/>
      </c>
      <c r="E76" s="1" t="str">
        <f>IFERROR('NASA-TLX - Insert'!K86*'NASA-TLX - Insert'!Q86,"")</f>
        <v/>
      </c>
      <c r="F76" s="1" t="str">
        <f>IFERROR('NASA-TLX - Insert'!L86*'NASA-TLX - Insert'!R86,"")</f>
        <v/>
      </c>
      <c r="G76" s="1" t="str">
        <f>IFERROR('NASA-TLX - Insert'!M86*'NASA-TLX - Insert'!S86,"")</f>
        <v/>
      </c>
      <c r="H76" s="1" t="str">
        <f>IFERROR('NASA-TLX - Insert'!N86*'NASA-TLX - Insert'!T86,"")</f>
        <v/>
      </c>
      <c r="I76" s="1" t="str">
        <f>IFERROR('NASA-TLX - Insert'!O86*'NASA-TLX - Insert'!U86,"")</f>
        <v/>
      </c>
      <c r="J76" s="1" t="str">
        <f>IF(NASA_rating[[#This Row],[ID]]="","",SUM(NASA_rating[[#This Row],[Mental Demand]:[Frustration]]))</f>
        <v/>
      </c>
      <c r="K76" s="1" t="str">
        <f>IFERROR(NASA_rating[[#This Row],[SUM]]/15,"")</f>
        <v/>
      </c>
      <c r="L76" s="1" t="str">
        <f>IF(L$1=NASA_rating[[#This Row],[Feature ID]],NASA_rating[[#This Row],[Weighted rating]],"")</f>
        <v/>
      </c>
      <c r="M76" s="1" t="str">
        <f>IF(M$1=NASA_rating[[#This Row],[Feature ID]],NASA_rating[[#This Row],[Weighted rating]],"")</f>
        <v/>
      </c>
      <c r="N76" s="1" t="str">
        <f>IF(L$1=NASA_rating[[#This Row],[Feature ID]],NASA_rating[[#This Row],[Weighted rating]],"")</f>
        <v/>
      </c>
      <c r="O76" s="1" t="str">
        <f>IF(M$1=NASA_rating[[#This Row],[Feature ID]],NASA_rating[[#This Row],[Weighted rating]],"")</f>
        <v/>
      </c>
      <c r="P76" s="52"/>
    </row>
    <row r="77" spans="1:16" x14ac:dyDescent="0.25">
      <c r="A77" t="str">
        <f>IF('NASA-TLX - Insert'!A87="","",'NASA-TLX - Insert'!A87)</f>
        <v/>
      </c>
      <c r="B77" t="str">
        <f>IF('NASA-TLX - Insert'!B87="","",'NASA-TLX - Insert'!B87)</f>
        <v/>
      </c>
      <c r="C77" s="2" t="str">
        <f>IF(NASA_rating[[#This Row],[ID]]="","",_xlfn.CONCAT( TEXT(NASA_rating[[#This Row],[ID]],"0"),NASA_rating[[#This Row],[Feature ID]]))</f>
        <v/>
      </c>
      <c r="D77" s="1" t="str">
        <f>IFERROR('NASA-TLX - Insert'!J87*'NASA-TLX - Insert'!P87,"")</f>
        <v/>
      </c>
      <c r="E77" s="1" t="str">
        <f>IFERROR('NASA-TLX - Insert'!K87*'NASA-TLX - Insert'!Q87,"")</f>
        <v/>
      </c>
      <c r="F77" s="1" t="str">
        <f>IFERROR('NASA-TLX - Insert'!L87*'NASA-TLX - Insert'!R87,"")</f>
        <v/>
      </c>
      <c r="G77" s="1" t="str">
        <f>IFERROR('NASA-TLX - Insert'!M87*'NASA-TLX - Insert'!S87,"")</f>
        <v/>
      </c>
      <c r="H77" s="1" t="str">
        <f>IFERROR('NASA-TLX - Insert'!N87*'NASA-TLX - Insert'!T87,"")</f>
        <v/>
      </c>
      <c r="I77" s="1" t="str">
        <f>IFERROR('NASA-TLX - Insert'!O87*'NASA-TLX - Insert'!U87,"")</f>
        <v/>
      </c>
      <c r="J77" s="1" t="str">
        <f>IF(NASA_rating[[#This Row],[ID]]="","",SUM(NASA_rating[[#This Row],[Mental Demand]:[Frustration]]))</f>
        <v/>
      </c>
      <c r="K77" s="1" t="str">
        <f>IFERROR(NASA_rating[[#This Row],[SUM]]/15,"")</f>
        <v/>
      </c>
      <c r="L77" s="1" t="str">
        <f>IF(L$1=NASA_rating[[#This Row],[Feature ID]],NASA_rating[[#This Row],[Weighted rating]],"")</f>
        <v/>
      </c>
      <c r="M77" s="1" t="str">
        <f>IF(M$1=NASA_rating[[#This Row],[Feature ID]],NASA_rating[[#This Row],[Weighted rating]],"")</f>
        <v/>
      </c>
      <c r="N77" s="1" t="str">
        <f>IF(L$1=NASA_rating[[#This Row],[Feature ID]],NASA_rating[[#This Row],[Weighted rating]],"")</f>
        <v/>
      </c>
      <c r="O77" s="1" t="str">
        <f>IF(M$1=NASA_rating[[#This Row],[Feature ID]],NASA_rating[[#This Row],[Weighted rating]],"")</f>
        <v/>
      </c>
      <c r="P77" s="52"/>
    </row>
    <row r="78" spans="1:16" x14ac:dyDescent="0.25">
      <c r="A78" t="str">
        <f>IF('NASA-TLX - Insert'!A88="","",'NASA-TLX - Insert'!A88)</f>
        <v/>
      </c>
      <c r="B78" t="str">
        <f>IF('NASA-TLX - Insert'!B88="","",'NASA-TLX - Insert'!B88)</f>
        <v/>
      </c>
      <c r="C78" s="2" t="str">
        <f>IF(NASA_rating[[#This Row],[ID]]="","",_xlfn.CONCAT( TEXT(NASA_rating[[#This Row],[ID]],"0"),NASA_rating[[#This Row],[Feature ID]]))</f>
        <v/>
      </c>
      <c r="D78" s="1" t="str">
        <f>IFERROR('NASA-TLX - Insert'!J88*'NASA-TLX - Insert'!P88,"")</f>
        <v/>
      </c>
      <c r="E78" s="1" t="str">
        <f>IFERROR('NASA-TLX - Insert'!K88*'NASA-TLX - Insert'!Q88,"")</f>
        <v/>
      </c>
      <c r="F78" s="1" t="str">
        <f>IFERROR('NASA-TLX - Insert'!L88*'NASA-TLX - Insert'!R88,"")</f>
        <v/>
      </c>
      <c r="G78" s="1" t="str">
        <f>IFERROR('NASA-TLX - Insert'!M88*'NASA-TLX - Insert'!S88,"")</f>
        <v/>
      </c>
      <c r="H78" s="1" t="str">
        <f>IFERROR('NASA-TLX - Insert'!N88*'NASA-TLX - Insert'!T88,"")</f>
        <v/>
      </c>
      <c r="I78" s="1" t="str">
        <f>IFERROR('NASA-TLX - Insert'!O88*'NASA-TLX - Insert'!U88,"")</f>
        <v/>
      </c>
      <c r="J78" s="1" t="str">
        <f>IF(NASA_rating[[#This Row],[ID]]="","",SUM(NASA_rating[[#This Row],[Mental Demand]:[Frustration]]))</f>
        <v/>
      </c>
      <c r="K78" s="1" t="str">
        <f>IFERROR(NASA_rating[[#This Row],[SUM]]/15,"")</f>
        <v/>
      </c>
      <c r="L78" s="1" t="str">
        <f>IF(L$1=NASA_rating[[#This Row],[Feature ID]],NASA_rating[[#This Row],[Weighted rating]],"")</f>
        <v/>
      </c>
      <c r="M78" s="1" t="str">
        <f>IF(M$1=NASA_rating[[#This Row],[Feature ID]],NASA_rating[[#This Row],[Weighted rating]],"")</f>
        <v/>
      </c>
      <c r="N78" s="1" t="str">
        <f>IF(L$1=NASA_rating[[#This Row],[Feature ID]],NASA_rating[[#This Row],[Weighted rating]],"")</f>
        <v/>
      </c>
      <c r="O78" s="1" t="str">
        <f>IF(M$1=NASA_rating[[#This Row],[Feature ID]],NASA_rating[[#This Row],[Weighted rating]],"")</f>
        <v/>
      </c>
      <c r="P78" s="52"/>
    </row>
    <row r="79" spans="1:16" x14ac:dyDescent="0.25">
      <c r="A79" t="str">
        <f>IF('NASA-TLX - Insert'!A89="","",'NASA-TLX - Insert'!A89)</f>
        <v/>
      </c>
      <c r="B79" t="str">
        <f>IF('NASA-TLX - Insert'!B89="","",'NASA-TLX - Insert'!B89)</f>
        <v/>
      </c>
      <c r="C79" s="2" t="str">
        <f>IF(NASA_rating[[#This Row],[ID]]="","",_xlfn.CONCAT( TEXT(NASA_rating[[#This Row],[ID]],"0"),NASA_rating[[#This Row],[Feature ID]]))</f>
        <v/>
      </c>
      <c r="D79" s="1" t="str">
        <f>IFERROR('NASA-TLX - Insert'!J89*'NASA-TLX - Insert'!P89,"")</f>
        <v/>
      </c>
      <c r="E79" s="1" t="str">
        <f>IFERROR('NASA-TLX - Insert'!K89*'NASA-TLX - Insert'!Q89,"")</f>
        <v/>
      </c>
      <c r="F79" s="1" t="str">
        <f>IFERROR('NASA-TLX - Insert'!L89*'NASA-TLX - Insert'!R89,"")</f>
        <v/>
      </c>
      <c r="G79" s="1" t="str">
        <f>IFERROR('NASA-TLX - Insert'!M89*'NASA-TLX - Insert'!S89,"")</f>
        <v/>
      </c>
      <c r="H79" s="1" t="str">
        <f>IFERROR('NASA-TLX - Insert'!N89*'NASA-TLX - Insert'!T89,"")</f>
        <v/>
      </c>
      <c r="I79" s="1" t="str">
        <f>IFERROR('NASA-TLX - Insert'!O89*'NASA-TLX - Insert'!U89,"")</f>
        <v/>
      </c>
      <c r="J79" s="1" t="str">
        <f>IF(NASA_rating[[#This Row],[ID]]="","",SUM(NASA_rating[[#This Row],[Mental Demand]:[Frustration]]))</f>
        <v/>
      </c>
      <c r="K79" s="1" t="str">
        <f>IFERROR(NASA_rating[[#This Row],[SUM]]/15,"")</f>
        <v/>
      </c>
      <c r="L79" s="1" t="str">
        <f>IF(L$1=NASA_rating[[#This Row],[Feature ID]],NASA_rating[[#This Row],[Weighted rating]],"")</f>
        <v/>
      </c>
      <c r="M79" s="1" t="str">
        <f>IF(M$1=NASA_rating[[#This Row],[Feature ID]],NASA_rating[[#This Row],[Weighted rating]],"")</f>
        <v/>
      </c>
      <c r="N79" s="1" t="str">
        <f>IF(L$1=NASA_rating[[#This Row],[Feature ID]],NASA_rating[[#This Row],[Weighted rating]],"")</f>
        <v/>
      </c>
      <c r="O79" s="1" t="str">
        <f>IF(M$1=NASA_rating[[#This Row],[Feature ID]],NASA_rating[[#This Row],[Weighted rating]],"")</f>
        <v/>
      </c>
      <c r="P79" s="52"/>
    </row>
    <row r="80" spans="1:16" x14ac:dyDescent="0.25">
      <c r="A80" t="str">
        <f>IF('NASA-TLX - Insert'!A90="","",'NASA-TLX - Insert'!A90)</f>
        <v/>
      </c>
      <c r="B80" t="str">
        <f>IF('NASA-TLX - Insert'!B90="","",'NASA-TLX - Insert'!B90)</f>
        <v/>
      </c>
      <c r="C80" s="2" t="str">
        <f>IF(NASA_rating[[#This Row],[ID]]="","",_xlfn.CONCAT( TEXT(NASA_rating[[#This Row],[ID]],"0"),NASA_rating[[#This Row],[Feature ID]]))</f>
        <v/>
      </c>
      <c r="D80" s="1" t="str">
        <f>IFERROR('NASA-TLX - Insert'!J90*'NASA-TLX - Insert'!P90,"")</f>
        <v/>
      </c>
      <c r="E80" s="1" t="str">
        <f>IFERROR('NASA-TLX - Insert'!K90*'NASA-TLX - Insert'!Q90,"")</f>
        <v/>
      </c>
      <c r="F80" s="1" t="str">
        <f>IFERROR('NASA-TLX - Insert'!L90*'NASA-TLX - Insert'!R90,"")</f>
        <v/>
      </c>
      <c r="G80" s="1" t="str">
        <f>IFERROR('NASA-TLX - Insert'!M90*'NASA-TLX - Insert'!S90,"")</f>
        <v/>
      </c>
      <c r="H80" s="1" t="str">
        <f>IFERROR('NASA-TLX - Insert'!N90*'NASA-TLX - Insert'!T90,"")</f>
        <v/>
      </c>
      <c r="I80" s="1" t="str">
        <f>IFERROR('NASA-TLX - Insert'!O90*'NASA-TLX - Insert'!U90,"")</f>
        <v/>
      </c>
      <c r="J80" s="1" t="str">
        <f>IF(NASA_rating[[#This Row],[ID]]="","",SUM(NASA_rating[[#This Row],[Mental Demand]:[Frustration]]))</f>
        <v/>
      </c>
      <c r="K80" s="1" t="str">
        <f>IFERROR(NASA_rating[[#This Row],[SUM]]/15,"")</f>
        <v/>
      </c>
      <c r="L80" s="1" t="str">
        <f>IF(L$1=NASA_rating[[#This Row],[Feature ID]],NASA_rating[[#This Row],[Weighted rating]],"")</f>
        <v/>
      </c>
      <c r="M80" s="1" t="str">
        <f>IF(M$1=NASA_rating[[#This Row],[Feature ID]],NASA_rating[[#This Row],[Weighted rating]],"")</f>
        <v/>
      </c>
      <c r="N80" s="1" t="str">
        <f>IF(L$1=NASA_rating[[#This Row],[Feature ID]],NASA_rating[[#This Row],[Weighted rating]],"")</f>
        <v/>
      </c>
      <c r="O80" s="1" t="str">
        <f>IF(M$1=NASA_rating[[#This Row],[Feature ID]],NASA_rating[[#This Row],[Weighted rating]],"")</f>
        <v/>
      </c>
      <c r="P80" s="52"/>
    </row>
    <row r="81" spans="1:16" x14ac:dyDescent="0.25">
      <c r="A81" t="str">
        <f>IF('NASA-TLX - Insert'!A91="","",'NASA-TLX - Insert'!A91)</f>
        <v/>
      </c>
      <c r="B81" t="str">
        <f>IF('NASA-TLX - Insert'!B91="","",'NASA-TLX - Insert'!B91)</f>
        <v/>
      </c>
      <c r="C81" s="2" t="str">
        <f>IF(NASA_rating[[#This Row],[ID]]="","",_xlfn.CONCAT( TEXT(NASA_rating[[#This Row],[ID]],"0"),NASA_rating[[#This Row],[Feature ID]]))</f>
        <v/>
      </c>
      <c r="D81" s="1" t="str">
        <f>IFERROR('NASA-TLX - Insert'!J91*'NASA-TLX - Insert'!P91,"")</f>
        <v/>
      </c>
      <c r="E81" s="1" t="str">
        <f>IFERROR('NASA-TLX - Insert'!K91*'NASA-TLX - Insert'!Q91,"")</f>
        <v/>
      </c>
      <c r="F81" s="1" t="str">
        <f>IFERROR('NASA-TLX - Insert'!L91*'NASA-TLX - Insert'!R91,"")</f>
        <v/>
      </c>
      <c r="G81" s="1" t="str">
        <f>IFERROR('NASA-TLX - Insert'!M91*'NASA-TLX - Insert'!S91,"")</f>
        <v/>
      </c>
      <c r="H81" s="1" t="str">
        <f>IFERROR('NASA-TLX - Insert'!N91*'NASA-TLX - Insert'!T91,"")</f>
        <v/>
      </c>
      <c r="I81" s="1" t="str">
        <f>IFERROR('NASA-TLX - Insert'!O91*'NASA-TLX - Insert'!U91,"")</f>
        <v/>
      </c>
      <c r="J81" s="1" t="str">
        <f>IF(NASA_rating[[#This Row],[ID]]="","",SUM(NASA_rating[[#This Row],[Mental Demand]:[Frustration]]))</f>
        <v/>
      </c>
      <c r="K81" s="1" t="str">
        <f>IFERROR(NASA_rating[[#This Row],[SUM]]/15,"")</f>
        <v/>
      </c>
      <c r="L81" s="1" t="str">
        <f>IF(L$1=NASA_rating[[#This Row],[Feature ID]],NASA_rating[[#This Row],[Weighted rating]],"")</f>
        <v/>
      </c>
      <c r="M81" s="1" t="str">
        <f>IF(M$1=NASA_rating[[#This Row],[Feature ID]],NASA_rating[[#This Row],[Weighted rating]],"")</f>
        <v/>
      </c>
      <c r="N81" s="1" t="str">
        <f>IF(L$1=NASA_rating[[#This Row],[Feature ID]],NASA_rating[[#This Row],[Weighted rating]],"")</f>
        <v/>
      </c>
      <c r="O81" s="1" t="str">
        <f>IF(M$1=NASA_rating[[#This Row],[Feature ID]],NASA_rating[[#This Row],[Weighted rating]],"")</f>
        <v/>
      </c>
      <c r="P81" s="52"/>
    </row>
    <row r="82" spans="1:16" x14ac:dyDescent="0.25">
      <c r="A82" t="str">
        <f>IF('NASA-TLX - Insert'!A92="","",'NASA-TLX - Insert'!A92)</f>
        <v/>
      </c>
      <c r="B82" t="str">
        <f>IF('NASA-TLX - Insert'!B92="","",'NASA-TLX - Insert'!B92)</f>
        <v/>
      </c>
      <c r="C82" s="2" t="str">
        <f>IF(NASA_rating[[#This Row],[ID]]="","",_xlfn.CONCAT( TEXT(NASA_rating[[#This Row],[ID]],"0"),NASA_rating[[#This Row],[Feature ID]]))</f>
        <v/>
      </c>
      <c r="D82" s="1" t="str">
        <f>IFERROR('NASA-TLX - Insert'!J92*'NASA-TLX - Insert'!P92,"")</f>
        <v/>
      </c>
      <c r="E82" s="1" t="str">
        <f>IFERROR('NASA-TLX - Insert'!K92*'NASA-TLX - Insert'!Q92,"")</f>
        <v/>
      </c>
      <c r="F82" s="1" t="str">
        <f>IFERROR('NASA-TLX - Insert'!L92*'NASA-TLX - Insert'!R92,"")</f>
        <v/>
      </c>
      <c r="G82" s="1" t="str">
        <f>IFERROR('NASA-TLX - Insert'!M92*'NASA-TLX - Insert'!S92,"")</f>
        <v/>
      </c>
      <c r="H82" s="1" t="str">
        <f>IFERROR('NASA-TLX - Insert'!N92*'NASA-TLX - Insert'!T92,"")</f>
        <v/>
      </c>
      <c r="I82" s="1" t="str">
        <f>IFERROR('NASA-TLX - Insert'!O92*'NASA-TLX - Insert'!U92,"")</f>
        <v/>
      </c>
      <c r="J82" s="1" t="str">
        <f>IF(NASA_rating[[#This Row],[ID]]="","",SUM(NASA_rating[[#This Row],[Mental Demand]:[Frustration]]))</f>
        <v/>
      </c>
      <c r="K82" s="1" t="str">
        <f>IFERROR(NASA_rating[[#This Row],[SUM]]/15,"")</f>
        <v/>
      </c>
      <c r="L82" s="1" t="str">
        <f>IF(L$1=NASA_rating[[#This Row],[Feature ID]],NASA_rating[[#This Row],[Weighted rating]],"")</f>
        <v/>
      </c>
      <c r="M82" s="1" t="str">
        <f>IF(M$1=NASA_rating[[#This Row],[Feature ID]],NASA_rating[[#This Row],[Weighted rating]],"")</f>
        <v/>
      </c>
      <c r="N82" s="1" t="str">
        <f>IF(L$1=NASA_rating[[#This Row],[Feature ID]],NASA_rating[[#This Row],[Weighted rating]],"")</f>
        <v/>
      </c>
      <c r="O82" s="1" t="str">
        <f>IF(M$1=NASA_rating[[#This Row],[Feature ID]],NASA_rating[[#This Row],[Weighted rating]],"")</f>
        <v/>
      </c>
      <c r="P82" s="52"/>
    </row>
    <row r="83" spans="1:16" x14ac:dyDescent="0.25">
      <c r="A83" t="str">
        <f>IF('NASA-TLX - Insert'!A93="","",'NASA-TLX - Insert'!A93)</f>
        <v/>
      </c>
      <c r="B83" t="str">
        <f>IF('NASA-TLX - Insert'!B93="","",'NASA-TLX - Insert'!B93)</f>
        <v/>
      </c>
      <c r="C83" s="2" t="str">
        <f>IF(NASA_rating[[#This Row],[ID]]="","",_xlfn.CONCAT( TEXT(NASA_rating[[#This Row],[ID]],"0"),NASA_rating[[#This Row],[Feature ID]]))</f>
        <v/>
      </c>
      <c r="D83" s="1" t="str">
        <f>IFERROR('NASA-TLX - Insert'!J93*'NASA-TLX - Insert'!P93,"")</f>
        <v/>
      </c>
      <c r="E83" s="1" t="str">
        <f>IFERROR('NASA-TLX - Insert'!K93*'NASA-TLX - Insert'!Q93,"")</f>
        <v/>
      </c>
      <c r="F83" s="1" t="str">
        <f>IFERROR('NASA-TLX - Insert'!L93*'NASA-TLX - Insert'!R93,"")</f>
        <v/>
      </c>
      <c r="G83" s="1" t="str">
        <f>IFERROR('NASA-TLX - Insert'!M93*'NASA-TLX - Insert'!S93,"")</f>
        <v/>
      </c>
      <c r="H83" s="1" t="str">
        <f>IFERROR('NASA-TLX - Insert'!N93*'NASA-TLX - Insert'!T93,"")</f>
        <v/>
      </c>
      <c r="I83" s="1" t="str">
        <f>IFERROR('NASA-TLX - Insert'!O93*'NASA-TLX - Insert'!U93,"")</f>
        <v/>
      </c>
      <c r="J83" s="1" t="str">
        <f>IF(NASA_rating[[#This Row],[ID]]="","",SUM(NASA_rating[[#This Row],[Mental Demand]:[Frustration]]))</f>
        <v/>
      </c>
      <c r="K83" s="1" t="str">
        <f>IFERROR(NASA_rating[[#This Row],[SUM]]/15,"")</f>
        <v/>
      </c>
      <c r="L83" s="1" t="str">
        <f>IF(L$1=NASA_rating[[#This Row],[Feature ID]],NASA_rating[[#This Row],[Weighted rating]],"")</f>
        <v/>
      </c>
      <c r="M83" s="1" t="str">
        <f>IF(M$1=NASA_rating[[#This Row],[Feature ID]],NASA_rating[[#This Row],[Weighted rating]],"")</f>
        <v/>
      </c>
      <c r="N83" s="1" t="str">
        <f>IF(L$1=NASA_rating[[#This Row],[Feature ID]],NASA_rating[[#This Row],[Weighted rating]],"")</f>
        <v/>
      </c>
      <c r="O83" s="1" t="str">
        <f>IF(M$1=NASA_rating[[#This Row],[Feature ID]],NASA_rating[[#This Row],[Weighted rating]],"")</f>
        <v/>
      </c>
      <c r="P83" s="52"/>
    </row>
    <row r="84" spans="1:16" x14ac:dyDescent="0.25">
      <c r="A84" t="str">
        <f>IF('NASA-TLX - Insert'!A94="","",'NASA-TLX - Insert'!A94)</f>
        <v/>
      </c>
      <c r="B84" t="str">
        <f>IF('NASA-TLX - Insert'!B94="","",'NASA-TLX - Insert'!B94)</f>
        <v/>
      </c>
      <c r="C84" s="2" t="str">
        <f>IF(NASA_rating[[#This Row],[ID]]="","",_xlfn.CONCAT( TEXT(NASA_rating[[#This Row],[ID]],"0"),NASA_rating[[#This Row],[Feature ID]]))</f>
        <v/>
      </c>
      <c r="D84" s="1" t="str">
        <f>IFERROR('NASA-TLX - Insert'!J94*'NASA-TLX - Insert'!P94,"")</f>
        <v/>
      </c>
      <c r="E84" s="1" t="str">
        <f>IFERROR('NASA-TLX - Insert'!K94*'NASA-TLX - Insert'!Q94,"")</f>
        <v/>
      </c>
      <c r="F84" s="1" t="str">
        <f>IFERROR('NASA-TLX - Insert'!L94*'NASA-TLX - Insert'!R94,"")</f>
        <v/>
      </c>
      <c r="G84" s="1" t="str">
        <f>IFERROR('NASA-TLX - Insert'!M94*'NASA-TLX - Insert'!S94,"")</f>
        <v/>
      </c>
      <c r="H84" s="1" t="str">
        <f>IFERROR('NASA-TLX - Insert'!N94*'NASA-TLX - Insert'!T94,"")</f>
        <v/>
      </c>
      <c r="I84" s="1" t="str">
        <f>IFERROR('NASA-TLX - Insert'!O94*'NASA-TLX - Insert'!U94,"")</f>
        <v/>
      </c>
      <c r="J84" s="1" t="str">
        <f>IF(NASA_rating[[#This Row],[ID]]="","",SUM(NASA_rating[[#This Row],[Mental Demand]:[Frustration]]))</f>
        <v/>
      </c>
      <c r="K84" s="1" t="str">
        <f>IFERROR(NASA_rating[[#This Row],[SUM]]/15,"")</f>
        <v/>
      </c>
      <c r="L84" s="1" t="str">
        <f>IF(L$1=NASA_rating[[#This Row],[Feature ID]],NASA_rating[[#This Row],[Weighted rating]],"")</f>
        <v/>
      </c>
      <c r="M84" s="1" t="str">
        <f>IF(M$1=NASA_rating[[#This Row],[Feature ID]],NASA_rating[[#This Row],[Weighted rating]],"")</f>
        <v/>
      </c>
      <c r="N84" s="1" t="str">
        <f>IF(L$1=NASA_rating[[#This Row],[Feature ID]],NASA_rating[[#This Row],[Weighted rating]],"")</f>
        <v/>
      </c>
      <c r="O84" s="1" t="str">
        <f>IF(M$1=NASA_rating[[#This Row],[Feature ID]],NASA_rating[[#This Row],[Weighted rating]],"")</f>
        <v/>
      </c>
      <c r="P84" s="52"/>
    </row>
    <row r="85" spans="1:16" x14ac:dyDescent="0.25">
      <c r="A85" t="str">
        <f>IF('NASA-TLX - Insert'!A95="","",'NASA-TLX - Insert'!A95)</f>
        <v/>
      </c>
      <c r="B85" t="str">
        <f>IF('NASA-TLX - Insert'!B95="","",'NASA-TLX - Insert'!B95)</f>
        <v/>
      </c>
      <c r="C85" s="2" t="str">
        <f>IF(NASA_rating[[#This Row],[ID]]="","",_xlfn.CONCAT( TEXT(NASA_rating[[#This Row],[ID]],"0"),NASA_rating[[#This Row],[Feature ID]]))</f>
        <v/>
      </c>
      <c r="D85" s="1" t="str">
        <f>IFERROR('NASA-TLX - Insert'!J95*'NASA-TLX - Insert'!P95,"")</f>
        <v/>
      </c>
      <c r="E85" s="1" t="str">
        <f>IFERROR('NASA-TLX - Insert'!K95*'NASA-TLX - Insert'!Q95,"")</f>
        <v/>
      </c>
      <c r="F85" s="1" t="str">
        <f>IFERROR('NASA-TLX - Insert'!L95*'NASA-TLX - Insert'!R95,"")</f>
        <v/>
      </c>
      <c r="G85" s="1" t="str">
        <f>IFERROR('NASA-TLX - Insert'!M95*'NASA-TLX - Insert'!S95,"")</f>
        <v/>
      </c>
      <c r="H85" s="1" t="str">
        <f>IFERROR('NASA-TLX - Insert'!N95*'NASA-TLX - Insert'!T95,"")</f>
        <v/>
      </c>
      <c r="I85" s="1" t="str">
        <f>IFERROR('NASA-TLX - Insert'!O95*'NASA-TLX - Insert'!U95,"")</f>
        <v/>
      </c>
      <c r="J85" s="1" t="str">
        <f>IF(NASA_rating[[#This Row],[ID]]="","",SUM(NASA_rating[[#This Row],[Mental Demand]:[Frustration]]))</f>
        <v/>
      </c>
      <c r="K85" s="1" t="str">
        <f>IFERROR(NASA_rating[[#This Row],[SUM]]/15,"")</f>
        <v/>
      </c>
      <c r="L85" s="1" t="str">
        <f>IF(L$1=NASA_rating[[#This Row],[Feature ID]],NASA_rating[[#This Row],[Weighted rating]],"")</f>
        <v/>
      </c>
      <c r="M85" s="1" t="str">
        <f>IF(M$1=NASA_rating[[#This Row],[Feature ID]],NASA_rating[[#This Row],[Weighted rating]],"")</f>
        <v/>
      </c>
      <c r="N85" s="1" t="str">
        <f>IF(L$1=NASA_rating[[#This Row],[Feature ID]],NASA_rating[[#This Row],[Weighted rating]],"")</f>
        <v/>
      </c>
      <c r="O85" s="1" t="str">
        <f>IF(M$1=NASA_rating[[#This Row],[Feature ID]],NASA_rating[[#This Row],[Weighted rating]],"")</f>
        <v/>
      </c>
      <c r="P85" s="52"/>
    </row>
    <row r="86" spans="1:16" x14ac:dyDescent="0.25">
      <c r="A86" t="str">
        <f>IF('NASA-TLX - Insert'!A96="","",'NASA-TLX - Insert'!A96)</f>
        <v/>
      </c>
      <c r="B86" t="str">
        <f>IF('NASA-TLX - Insert'!B96="","",'NASA-TLX - Insert'!B96)</f>
        <v/>
      </c>
      <c r="C86" s="2" t="str">
        <f>IF(NASA_rating[[#This Row],[ID]]="","",_xlfn.CONCAT( TEXT(NASA_rating[[#This Row],[ID]],"0"),NASA_rating[[#This Row],[Feature ID]]))</f>
        <v/>
      </c>
      <c r="D86" s="1" t="str">
        <f>IFERROR('NASA-TLX - Insert'!J96*'NASA-TLX - Insert'!P96,"")</f>
        <v/>
      </c>
      <c r="E86" s="1" t="str">
        <f>IFERROR('NASA-TLX - Insert'!K96*'NASA-TLX - Insert'!Q96,"")</f>
        <v/>
      </c>
      <c r="F86" s="1" t="str">
        <f>IFERROR('NASA-TLX - Insert'!L96*'NASA-TLX - Insert'!R96,"")</f>
        <v/>
      </c>
      <c r="G86" s="1" t="str">
        <f>IFERROR('NASA-TLX - Insert'!M96*'NASA-TLX - Insert'!S96,"")</f>
        <v/>
      </c>
      <c r="H86" s="1" t="str">
        <f>IFERROR('NASA-TLX - Insert'!N96*'NASA-TLX - Insert'!T96,"")</f>
        <v/>
      </c>
      <c r="I86" s="1" t="str">
        <f>IFERROR('NASA-TLX - Insert'!O96*'NASA-TLX - Insert'!U96,"")</f>
        <v/>
      </c>
      <c r="J86" s="1" t="str">
        <f>IF(NASA_rating[[#This Row],[ID]]="","",SUM(NASA_rating[[#This Row],[Mental Demand]:[Frustration]]))</f>
        <v/>
      </c>
      <c r="K86" s="1" t="str">
        <f>IFERROR(NASA_rating[[#This Row],[SUM]]/15,"")</f>
        <v/>
      </c>
      <c r="L86" s="1" t="str">
        <f>IF(L$1=NASA_rating[[#This Row],[Feature ID]],NASA_rating[[#This Row],[Weighted rating]],"")</f>
        <v/>
      </c>
      <c r="M86" s="1" t="str">
        <f>IF(M$1=NASA_rating[[#This Row],[Feature ID]],NASA_rating[[#This Row],[Weighted rating]],"")</f>
        <v/>
      </c>
      <c r="N86" s="1" t="str">
        <f>IF(L$1=NASA_rating[[#This Row],[Feature ID]],NASA_rating[[#This Row],[Weighted rating]],"")</f>
        <v/>
      </c>
      <c r="O86" s="1" t="str">
        <f>IF(M$1=NASA_rating[[#This Row],[Feature ID]],NASA_rating[[#This Row],[Weighted rating]],"")</f>
        <v/>
      </c>
      <c r="P86" s="52"/>
    </row>
    <row r="87" spans="1:16" x14ac:dyDescent="0.25">
      <c r="A87" t="str">
        <f>IF('NASA-TLX - Insert'!A97="","",'NASA-TLX - Insert'!A97)</f>
        <v/>
      </c>
      <c r="B87" t="str">
        <f>IF('NASA-TLX - Insert'!B97="","",'NASA-TLX - Insert'!B97)</f>
        <v/>
      </c>
      <c r="C87" s="2" t="str">
        <f>IF(NASA_rating[[#This Row],[ID]]="","",_xlfn.CONCAT( TEXT(NASA_rating[[#This Row],[ID]],"0"),NASA_rating[[#This Row],[Feature ID]]))</f>
        <v/>
      </c>
      <c r="D87" s="1" t="str">
        <f>IFERROR('NASA-TLX - Insert'!J97*'NASA-TLX - Insert'!P97,"")</f>
        <v/>
      </c>
      <c r="E87" s="1" t="str">
        <f>IFERROR('NASA-TLX - Insert'!K97*'NASA-TLX - Insert'!Q97,"")</f>
        <v/>
      </c>
      <c r="F87" s="1" t="str">
        <f>IFERROR('NASA-TLX - Insert'!L97*'NASA-TLX - Insert'!R97,"")</f>
        <v/>
      </c>
      <c r="G87" s="1" t="str">
        <f>IFERROR('NASA-TLX - Insert'!M97*'NASA-TLX - Insert'!S97,"")</f>
        <v/>
      </c>
      <c r="H87" s="1" t="str">
        <f>IFERROR('NASA-TLX - Insert'!N97*'NASA-TLX - Insert'!T97,"")</f>
        <v/>
      </c>
      <c r="I87" s="1" t="str">
        <f>IFERROR('NASA-TLX - Insert'!O97*'NASA-TLX - Insert'!U97,"")</f>
        <v/>
      </c>
      <c r="J87" s="1" t="str">
        <f>IF(NASA_rating[[#This Row],[ID]]="","",SUM(NASA_rating[[#This Row],[Mental Demand]:[Frustration]]))</f>
        <v/>
      </c>
      <c r="K87" s="1" t="str">
        <f>IFERROR(NASA_rating[[#This Row],[SUM]]/15,"")</f>
        <v/>
      </c>
      <c r="L87" s="1" t="str">
        <f>IF(L$1=NASA_rating[[#This Row],[Feature ID]],NASA_rating[[#This Row],[Weighted rating]],"")</f>
        <v/>
      </c>
      <c r="M87" s="1" t="str">
        <f>IF(M$1=NASA_rating[[#This Row],[Feature ID]],NASA_rating[[#This Row],[Weighted rating]],"")</f>
        <v/>
      </c>
      <c r="N87" s="1" t="str">
        <f>IF(L$1=NASA_rating[[#This Row],[Feature ID]],NASA_rating[[#This Row],[Weighted rating]],"")</f>
        <v/>
      </c>
      <c r="O87" s="1" t="str">
        <f>IF(M$1=NASA_rating[[#This Row],[Feature ID]],NASA_rating[[#This Row],[Weighted rating]],"")</f>
        <v/>
      </c>
      <c r="P87" s="52"/>
    </row>
    <row r="88" spans="1:16" x14ac:dyDescent="0.25">
      <c r="A88" t="str">
        <f>IF('NASA-TLX - Insert'!A98="","",'NASA-TLX - Insert'!A98)</f>
        <v/>
      </c>
      <c r="B88" t="str">
        <f>IF('NASA-TLX - Insert'!B98="","",'NASA-TLX - Insert'!B98)</f>
        <v/>
      </c>
      <c r="C88" s="2" t="str">
        <f>IF(NASA_rating[[#This Row],[ID]]="","",_xlfn.CONCAT( TEXT(NASA_rating[[#This Row],[ID]],"0"),NASA_rating[[#This Row],[Feature ID]]))</f>
        <v/>
      </c>
      <c r="D88" s="1" t="str">
        <f>IFERROR('NASA-TLX - Insert'!J98*'NASA-TLX - Insert'!P98,"")</f>
        <v/>
      </c>
      <c r="E88" s="1" t="str">
        <f>IFERROR('NASA-TLX - Insert'!K98*'NASA-TLX - Insert'!Q98,"")</f>
        <v/>
      </c>
      <c r="F88" s="1" t="str">
        <f>IFERROR('NASA-TLX - Insert'!L98*'NASA-TLX - Insert'!R98,"")</f>
        <v/>
      </c>
      <c r="G88" s="1" t="str">
        <f>IFERROR('NASA-TLX - Insert'!M98*'NASA-TLX - Insert'!S98,"")</f>
        <v/>
      </c>
      <c r="H88" s="1" t="str">
        <f>IFERROR('NASA-TLX - Insert'!N98*'NASA-TLX - Insert'!T98,"")</f>
        <v/>
      </c>
      <c r="I88" s="1" t="str">
        <f>IFERROR('NASA-TLX - Insert'!O98*'NASA-TLX - Insert'!U98,"")</f>
        <v/>
      </c>
      <c r="J88" s="1" t="str">
        <f>IF(NASA_rating[[#This Row],[ID]]="","",SUM(NASA_rating[[#This Row],[Mental Demand]:[Frustration]]))</f>
        <v/>
      </c>
      <c r="K88" s="1" t="str">
        <f>IFERROR(NASA_rating[[#This Row],[SUM]]/15,"")</f>
        <v/>
      </c>
      <c r="L88" s="1" t="str">
        <f>IF(L$1=NASA_rating[[#This Row],[Feature ID]],NASA_rating[[#This Row],[Weighted rating]],"")</f>
        <v/>
      </c>
      <c r="M88" s="1" t="str">
        <f>IF(M$1=NASA_rating[[#This Row],[Feature ID]],NASA_rating[[#This Row],[Weighted rating]],"")</f>
        <v/>
      </c>
      <c r="N88" s="1" t="str">
        <f>IF(L$1=NASA_rating[[#This Row],[Feature ID]],NASA_rating[[#This Row],[Weighted rating]],"")</f>
        <v/>
      </c>
      <c r="O88" s="1" t="str">
        <f>IF(M$1=NASA_rating[[#This Row],[Feature ID]],NASA_rating[[#This Row],[Weighted rating]],"")</f>
        <v/>
      </c>
      <c r="P88" s="52"/>
    </row>
    <row r="89" spans="1:16" x14ac:dyDescent="0.25">
      <c r="A89" t="str">
        <f>IF('NASA-TLX - Insert'!A99="","",'NASA-TLX - Insert'!A99)</f>
        <v/>
      </c>
      <c r="B89" t="str">
        <f>IF('NASA-TLX - Insert'!B99="","",'NASA-TLX - Insert'!B99)</f>
        <v/>
      </c>
      <c r="C89" s="2" t="str">
        <f>IF(NASA_rating[[#This Row],[ID]]="","",_xlfn.CONCAT( TEXT(NASA_rating[[#This Row],[ID]],"0"),NASA_rating[[#This Row],[Feature ID]]))</f>
        <v/>
      </c>
      <c r="D89" s="1" t="str">
        <f>IFERROR('NASA-TLX - Insert'!J99*'NASA-TLX - Insert'!P99,"")</f>
        <v/>
      </c>
      <c r="E89" s="1" t="str">
        <f>IFERROR('NASA-TLX - Insert'!K99*'NASA-TLX - Insert'!Q99,"")</f>
        <v/>
      </c>
      <c r="F89" s="1" t="str">
        <f>IFERROR('NASA-TLX - Insert'!L99*'NASA-TLX - Insert'!R99,"")</f>
        <v/>
      </c>
      <c r="G89" s="1" t="str">
        <f>IFERROR('NASA-TLX - Insert'!M99*'NASA-TLX - Insert'!S99,"")</f>
        <v/>
      </c>
      <c r="H89" s="1" t="str">
        <f>IFERROR('NASA-TLX - Insert'!N99*'NASA-TLX - Insert'!T99,"")</f>
        <v/>
      </c>
      <c r="I89" s="1" t="str">
        <f>IFERROR('NASA-TLX - Insert'!O99*'NASA-TLX - Insert'!U99,"")</f>
        <v/>
      </c>
      <c r="J89" s="1" t="str">
        <f>IF(NASA_rating[[#This Row],[ID]]="","",SUM(NASA_rating[[#This Row],[Mental Demand]:[Frustration]]))</f>
        <v/>
      </c>
      <c r="K89" s="1" t="str">
        <f>IFERROR(NASA_rating[[#This Row],[SUM]]/15,"")</f>
        <v/>
      </c>
      <c r="L89" s="1" t="str">
        <f>IF(L$1=NASA_rating[[#This Row],[Feature ID]],NASA_rating[[#This Row],[Weighted rating]],"")</f>
        <v/>
      </c>
      <c r="M89" s="1" t="str">
        <f>IF(M$1=NASA_rating[[#This Row],[Feature ID]],NASA_rating[[#This Row],[Weighted rating]],"")</f>
        <v/>
      </c>
      <c r="N89" s="1" t="str">
        <f>IF(L$1=NASA_rating[[#This Row],[Feature ID]],NASA_rating[[#This Row],[Weighted rating]],"")</f>
        <v/>
      </c>
      <c r="O89" s="1" t="str">
        <f>IF(M$1=NASA_rating[[#This Row],[Feature ID]],NASA_rating[[#This Row],[Weighted rating]],"")</f>
        <v/>
      </c>
      <c r="P89" s="52"/>
    </row>
    <row r="90" spans="1:16" x14ac:dyDescent="0.25">
      <c r="A90" t="str">
        <f>IF('NASA-TLX - Insert'!A100="","",'NASA-TLX - Insert'!A100)</f>
        <v/>
      </c>
      <c r="B90" t="str">
        <f>IF('NASA-TLX - Insert'!B100="","",'NASA-TLX - Insert'!B100)</f>
        <v/>
      </c>
      <c r="C90" s="2" t="str">
        <f>IF(NASA_rating[[#This Row],[ID]]="","",_xlfn.CONCAT( TEXT(NASA_rating[[#This Row],[ID]],"0"),NASA_rating[[#This Row],[Feature ID]]))</f>
        <v/>
      </c>
      <c r="D90" s="1" t="str">
        <f>IFERROR('NASA-TLX - Insert'!J100*'NASA-TLX - Insert'!P100,"")</f>
        <v/>
      </c>
      <c r="E90" s="1" t="str">
        <f>IFERROR('NASA-TLX - Insert'!K100*'NASA-TLX - Insert'!Q100,"")</f>
        <v/>
      </c>
      <c r="F90" s="1" t="str">
        <f>IFERROR('NASA-TLX - Insert'!L100*'NASA-TLX - Insert'!R100,"")</f>
        <v/>
      </c>
      <c r="G90" s="1" t="str">
        <f>IFERROR('NASA-TLX - Insert'!M100*'NASA-TLX - Insert'!S100,"")</f>
        <v/>
      </c>
      <c r="H90" s="1" t="str">
        <f>IFERROR('NASA-TLX - Insert'!N100*'NASA-TLX - Insert'!T100,"")</f>
        <v/>
      </c>
      <c r="I90" s="1" t="str">
        <f>IFERROR('NASA-TLX - Insert'!O100*'NASA-TLX - Insert'!U100,"")</f>
        <v/>
      </c>
      <c r="J90" s="1" t="str">
        <f>IF(NASA_rating[[#This Row],[ID]]="","",SUM(NASA_rating[[#This Row],[Mental Demand]:[Frustration]]))</f>
        <v/>
      </c>
      <c r="K90" s="1" t="str">
        <f>IFERROR(NASA_rating[[#This Row],[SUM]]/15,"")</f>
        <v/>
      </c>
      <c r="L90" s="1" t="str">
        <f>IF(L$1=NASA_rating[[#This Row],[Feature ID]],NASA_rating[[#This Row],[Weighted rating]],"")</f>
        <v/>
      </c>
      <c r="M90" s="1" t="str">
        <f>IF(M$1=NASA_rating[[#This Row],[Feature ID]],NASA_rating[[#This Row],[Weighted rating]],"")</f>
        <v/>
      </c>
      <c r="N90" s="1" t="str">
        <f>IF(L$1=NASA_rating[[#This Row],[Feature ID]],NASA_rating[[#This Row],[Weighted rating]],"")</f>
        <v/>
      </c>
      <c r="O90" s="1" t="str">
        <f>IF(M$1=NASA_rating[[#This Row],[Feature ID]],NASA_rating[[#This Row],[Weighted rating]],"")</f>
        <v/>
      </c>
      <c r="P90" s="52"/>
    </row>
    <row r="91" spans="1:16" x14ac:dyDescent="0.25">
      <c r="A91" t="str">
        <f>IF('NASA-TLX - Insert'!A101="","",'NASA-TLX - Insert'!A101)</f>
        <v/>
      </c>
      <c r="B91" t="str">
        <f>IF('NASA-TLX - Insert'!B101="","",'NASA-TLX - Insert'!B101)</f>
        <v/>
      </c>
      <c r="C91" s="2" t="str">
        <f>IF(NASA_rating[[#This Row],[ID]]="","",_xlfn.CONCAT( TEXT(NASA_rating[[#This Row],[ID]],"0"),NASA_rating[[#This Row],[Feature ID]]))</f>
        <v/>
      </c>
      <c r="D91" s="1" t="str">
        <f>IFERROR('NASA-TLX - Insert'!J101*'NASA-TLX - Insert'!P101,"")</f>
        <v/>
      </c>
      <c r="E91" s="1" t="str">
        <f>IFERROR('NASA-TLX - Insert'!K101*'NASA-TLX - Insert'!Q101,"")</f>
        <v/>
      </c>
      <c r="F91" s="1" t="str">
        <f>IFERROR('NASA-TLX - Insert'!L101*'NASA-TLX - Insert'!R101,"")</f>
        <v/>
      </c>
      <c r="G91" s="1" t="str">
        <f>IFERROR('NASA-TLX - Insert'!M101*'NASA-TLX - Insert'!S101,"")</f>
        <v/>
      </c>
      <c r="H91" s="1" t="str">
        <f>IFERROR('NASA-TLX - Insert'!N101*'NASA-TLX - Insert'!T101,"")</f>
        <v/>
      </c>
      <c r="I91" s="1" t="str">
        <f>IFERROR('NASA-TLX - Insert'!O101*'NASA-TLX - Insert'!U101,"")</f>
        <v/>
      </c>
      <c r="J91" s="1" t="str">
        <f>IF(NASA_rating[[#This Row],[ID]]="","",SUM(NASA_rating[[#This Row],[Mental Demand]:[Frustration]]))</f>
        <v/>
      </c>
      <c r="K91" s="1" t="str">
        <f>IFERROR(NASA_rating[[#This Row],[SUM]]/15,"")</f>
        <v/>
      </c>
      <c r="L91" s="1" t="str">
        <f>IF(L$1=NASA_rating[[#This Row],[Feature ID]],NASA_rating[[#This Row],[Weighted rating]],"")</f>
        <v/>
      </c>
      <c r="M91" s="1" t="str">
        <f>IF(M$1=NASA_rating[[#This Row],[Feature ID]],NASA_rating[[#This Row],[Weighted rating]],"")</f>
        <v/>
      </c>
      <c r="N91" s="1" t="str">
        <f>IF(L$1=NASA_rating[[#This Row],[Feature ID]],NASA_rating[[#This Row],[Weighted rating]],"")</f>
        <v/>
      </c>
      <c r="O91" s="1" t="str">
        <f>IF(M$1=NASA_rating[[#This Row],[Feature ID]],NASA_rating[[#This Row],[Weighted rating]],"")</f>
        <v/>
      </c>
      <c r="P91" s="52"/>
    </row>
    <row r="92" spans="1:16" x14ac:dyDescent="0.25">
      <c r="A92" t="str">
        <f>IF('NASA-TLX - Insert'!A102="","",'NASA-TLX - Insert'!A102)</f>
        <v/>
      </c>
      <c r="B92" t="str">
        <f>IF('NASA-TLX - Insert'!B102="","",'NASA-TLX - Insert'!B102)</f>
        <v/>
      </c>
      <c r="C92" s="2" t="str">
        <f>IF(NASA_rating[[#This Row],[ID]]="","",_xlfn.CONCAT( TEXT(NASA_rating[[#This Row],[ID]],"0"),NASA_rating[[#This Row],[Feature ID]]))</f>
        <v/>
      </c>
      <c r="D92" s="1" t="str">
        <f>IFERROR('NASA-TLX - Insert'!J102*'NASA-TLX - Insert'!P102,"")</f>
        <v/>
      </c>
      <c r="E92" s="1" t="str">
        <f>IFERROR('NASA-TLX - Insert'!K102*'NASA-TLX - Insert'!Q102,"")</f>
        <v/>
      </c>
      <c r="F92" s="1" t="str">
        <f>IFERROR('NASA-TLX - Insert'!L102*'NASA-TLX - Insert'!R102,"")</f>
        <v/>
      </c>
      <c r="G92" s="1" t="str">
        <f>IFERROR('NASA-TLX - Insert'!M102*'NASA-TLX - Insert'!S102,"")</f>
        <v/>
      </c>
      <c r="H92" s="1" t="str">
        <f>IFERROR('NASA-TLX - Insert'!N102*'NASA-TLX - Insert'!T102,"")</f>
        <v/>
      </c>
      <c r="I92" s="1" t="str">
        <f>IFERROR('NASA-TLX - Insert'!O102*'NASA-TLX - Insert'!U102,"")</f>
        <v/>
      </c>
      <c r="J92" s="1" t="str">
        <f>IF(NASA_rating[[#This Row],[ID]]="","",SUM(NASA_rating[[#This Row],[Mental Demand]:[Frustration]]))</f>
        <v/>
      </c>
      <c r="K92" s="1" t="str">
        <f>IFERROR(NASA_rating[[#This Row],[SUM]]/15,"")</f>
        <v/>
      </c>
      <c r="L92" s="1" t="str">
        <f>IF(L$1=NASA_rating[[#This Row],[Feature ID]],NASA_rating[[#This Row],[Weighted rating]],"")</f>
        <v/>
      </c>
      <c r="M92" s="1" t="str">
        <f>IF(M$1=NASA_rating[[#This Row],[Feature ID]],NASA_rating[[#This Row],[Weighted rating]],"")</f>
        <v/>
      </c>
      <c r="N92" s="1" t="str">
        <f>IF(L$1=NASA_rating[[#This Row],[Feature ID]],NASA_rating[[#This Row],[Weighted rating]],"")</f>
        <v/>
      </c>
      <c r="O92" s="1" t="str">
        <f>IF(M$1=NASA_rating[[#This Row],[Feature ID]],NASA_rating[[#This Row],[Weighted rating]],"")</f>
        <v/>
      </c>
      <c r="P92" s="52"/>
    </row>
    <row r="93" spans="1:16" x14ac:dyDescent="0.25">
      <c r="A93" t="str">
        <f>IF('NASA-TLX - Insert'!A103="","",'NASA-TLX - Insert'!A103)</f>
        <v/>
      </c>
      <c r="B93" t="str">
        <f>IF('NASA-TLX - Insert'!B103="","",'NASA-TLX - Insert'!B103)</f>
        <v/>
      </c>
      <c r="C93" s="2" t="str">
        <f>IF(NASA_rating[[#This Row],[ID]]="","",_xlfn.CONCAT( TEXT(NASA_rating[[#This Row],[ID]],"0"),NASA_rating[[#This Row],[Feature ID]]))</f>
        <v/>
      </c>
      <c r="D93" s="1" t="str">
        <f>IFERROR('NASA-TLX - Insert'!J103*'NASA-TLX - Insert'!P103,"")</f>
        <v/>
      </c>
      <c r="E93" s="1" t="str">
        <f>IFERROR('NASA-TLX - Insert'!K103*'NASA-TLX - Insert'!Q103,"")</f>
        <v/>
      </c>
      <c r="F93" s="1" t="str">
        <f>IFERROR('NASA-TLX - Insert'!L103*'NASA-TLX - Insert'!R103,"")</f>
        <v/>
      </c>
      <c r="G93" s="1" t="str">
        <f>IFERROR('NASA-TLX - Insert'!M103*'NASA-TLX - Insert'!S103,"")</f>
        <v/>
      </c>
      <c r="H93" s="1" t="str">
        <f>IFERROR('NASA-TLX - Insert'!N103*'NASA-TLX - Insert'!T103,"")</f>
        <v/>
      </c>
      <c r="I93" s="1" t="str">
        <f>IFERROR('NASA-TLX - Insert'!O103*'NASA-TLX - Insert'!U103,"")</f>
        <v/>
      </c>
      <c r="J93" s="1" t="str">
        <f>IF(NASA_rating[[#This Row],[ID]]="","",SUM(NASA_rating[[#This Row],[Mental Demand]:[Frustration]]))</f>
        <v/>
      </c>
      <c r="K93" s="1" t="str">
        <f>IFERROR(NASA_rating[[#This Row],[SUM]]/15,"")</f>
        <v/>
      </c>
      <c r="L93" s="1" t="str">
        <f>IF(L$1=NASA_rating[[#This Row],[Feature ID]],NASA_rating[[#This Row],[Weighted rating]],"")</f>
        <v/>
      </c>
      <c r="M93" s="1" t="str">
        <f>IF(M$1=NASA_rating[[#This Row],[Feature ID]],NASA_rating[[#This Row],[Weighted rating]],"")</f>
        <v/>
      </c>
      <c r="N93" s="1" t="str">
        <f>IF(L$1=NASA_rating[[#This Row],[Feature ID]],NASA_rating[[#This Row],[Weighted rating]],"")</f>
        <v/>
      </c>
      <c r="O93" s="1" t="str">
        <f>IF(M$1=NASA_rating[[#This Row],[Feature ID]],NASA_rating[[#This Row],[Weighted rating]],"")</f>
        <v/>
      </c>
      <c r="P93" s="52"/>
    </row>
    <row r="94" spans="1:16" x14ac:dyDescent="0.25">
      <c r="A94" t="str">
        <f>IF('NASA-TLX - Insert'!A104="","",'NASA-TLX - Insert'!A104)</f>
        <v/>
      </c>
      <c r="B94" t="str">
        <f>IF('NASA-TLX - Insert'!B104="","",'NASA-TLX - Insert'!B104)</f>
        <v/>
      </c>
      <c r="C94" s="2" t="str">
        <f>IF(NASA_rating[[#This Row],[ID]]="","",_xlfn.CONCAT( TEXT(NASA_rating[[#This Row],[ID]],"0"),NASA_rating[[#This Row],[Feature ID]]))</f>
        <v/>
      </c>
      <c r="D94" s="1" t="str">
        <f>IFERROR('NASA-TLX - Insert'!J104*'NASA-TLX - Insert'!P104,"")</f>
        <v/>
      </c>
      <c r="E94" s="1" t="str">
        <f>IFERROR('NASA-TLX - Insert'!K104*'NASA-TLX - Insert'!Q104,"")</f>
        <v/>
      </c>
      <c r="F94" s="1" t="str">
        <f>IFERROR('NASA-TLX - Insert'!L104*'NASA-TLX - Insert'!R104,"")</f>
        <v/>
      </c>
      <c r="G94" s="1" t="str">
        <f>IFERROR('NASA-TLX - Insert'!M104*'NASA-TLX - Insert'!S104,"")</f>
        <v/>
      </c>
      <c r="H94" s="1" t="str">
        <f>IFERROR('NASA-TLX - Insert'!N104*'NASA-TLX - Insert'!T104,"")</f>
        <v/>
      </c>
      <c r="I94" s="1" t="str">
        <f>IFERROR('NASA-TLX - Insert'!O104*'NASA-TLX - Insert'!U104,"")</f>
        <v/>
      </c>
      <c r="J94" s="1" t="str">
        <f>IF(NASA_rating[[#This Row],[ID]]="","",SUM(NASA_rating[[#This Row],[Mental Demand]:[Frustration]]))</f>
        <v/>
      </c>
      <c r="K94" s="1" t="str">
        <f>IFERROR(NASA_rating[[#This Row],[SUM]]/15,"")</f>
        <v/>
      </c>
      <c r="L94" s="1" t="str">
        <f>IF(L$1=NASA_rating[[#This Row],[Feature ID]],NASA_rating[[#This Row],[Weighted rating]],"")</f>
        <v/>
      </c>
      <c r="M94" s="1" t="str">
        <f>IF(M$1=NASA_rating[[#This Row],[Feature ID]],NASA_rating[[#This Row],[Weighted rating]],"")</f>
        <v/>
      </c>
      <c r="N94" s="1" t="str">
        <f>IF(L$1=NASA_rating[[#This Row],[Feature ID]],NASA_rating[[#This Row],[Weighted rating]],"")</f>
        <v/>
      </c>
      <c r="O94" s="1" t="str">
        <f>IF(M$1=NASA_rating[[#This Row],[Feature ID]],NASA_rating[[#This Row],[Weighted rating]],"")</f>
        <v/>
      </c>
      <c r="P94" s="52"/>
    </row>
    <row r="95" spans="1:16" x14ac:dyDescent="0.25">
      <c r="A95" t="str">
        <f>IF('NASA-TLX - Insert'!A105="","",'NASA-TLX - Insert'!A105)</f>
        <v/>
      </c>
      <c r="B95" t="str">
        <f>IF('NASA-TLX - Insert'!B105="","",'NASA-TLX - Insert'!B105)</f>
        <v/>
      </c>
      <c r="C95" s="2" t="str">
        <f>IF(NASA_rating[[#This Row],[ID]]="","",_xlfn.CONCAT( TEXT(NASA_rating[[#This Row],[ID]],"0"),NASA_rating[[#This Row],[Feature ID]]))</f>
        <v/>
      </c>
      <c r="D95" s="1" t="str">
        <f>IFERROR('NASA-TLX - Insert'!J105*'NASA-TLX - Insert'!P105,"")</f>
        <v/>
      </c>
      <c r="E95" s="1" t="str">
        <f>IFERROR('NASA-TLX - Insert'!K105*'NASA-TLX - Insert'!Q105,"")</f>
        <v/>
      </c>
      <c r="F95" s="1" t="str">
        <f>IFERROR('NASA-TLX - Insert'!L105*'NASA-TLX - Insert'!R105,"")</f>
        <v/>
      </c>
      <c r="G95" s="1" t="str">
        <f>IFERROR('NASA-TLX - Insert'!M105*'NASA-TLX - Insert'!S105,"")</f>
        <v/>
      </c>
      <c r="H95" s="1" t="str">
        <f>IFERROR('NASA-TLX - Insert'!N105*'NASA-TLX - Insert'!T105,"")</f>
        <v/>
      </c>
      <c r="I95" s="1" t="str">
        <f>IFERROR('NASA-TLX - Insert'!O105*'NASA-TLX - Insert'!U105,"")</f>
        <v/>
      </c>
      <c r="J95" s="1" t="str">
        <f>IF(NASA_rating[[#This Row],[ID]]="","",SUM(NASA_rating[[#This Row],[Mental Demand]:[Frustration]]))</f>
        <v/>
      </c>
      <c r="K95" s="1" t="str">
        <f>IFERROR(NASA_rating[[#This Row],[SUM]]/15,"")</f>
        <v/>
      </c>
      <c r="L95" s="1" t="str">
        <f>IF(L$1=NASA_rating[[#This Row],[Feature ID]],NASA_rating[[#This Row],[Weighted rating]],"")</f>
        <v/>
      </c>
      <c r="M95" s="1" t="str">
        <f>IF(M$1=NASA_rating[[#This Row],[Feature ID]],NASA_rating[[#This Row],[Weighted rating]],"")</f>
        <v/>
      </c>
      <c r="N95" s="1" t="str">
        <f>IF(L$1=NASA_rating[[#This Row],[Feature ID]],NASA_rating[[#This Row],[Weighted rating]],"")</f>
        <v/>
      </c>
      <c r="O95" s="1" t="str">
        <f>IF(M$1=NASA_rating[[#This Row],[Feature ID]],NASA_rating[[#This Row],[Weighted rating]],"")</f>
        <v/>
      </c>
      <c r="P95" s="52"/>
    </row>
    <row r="96" spans="1:16" x14ac:dyDescent="0.25">
      <c r="A96" t="str">
        <f>IF('NASA-TLX - Insert'!A106="","",'NASA-TLX - Insert'!A106)</f>
        <v/>
      </c>
      <c r="B96" t="str">
        <f>IF('NASA-TLX - Insert'!B106="","",'NASA-TLX - Insert'!B106)</f>
        <v/>
      </c>
      <c r="C96" s="2" t="str">
        <f>IF(NASA_rating[[#This Row],[ID]]="","",_xlfn.CONCAT( TEXT(NASA_rating[[#This Row],[ID]],"0"),NASA_rating[[#This Row],[Feature ID]]))</f>
        <v/>
      </c>
      <c r="D96" s="1" t="str">
        <f>IFERROR('NASA-TLX - Insert'!J106*'NASA-TLX - Insert'!P106,"")</f>
        <v/>
      </c>
      <c r="E96" s="1" t="str">
        <f>IFERROR('NASA-TLX - Insert'!K106*'NASA-TLX - Insert'!Q106,"")</f>
        <v/>
      </c>
      <c r="F96" s="1" t="str">
        <f>IFERROR('NASA-TLX - Insert'!L106*'NASA-TLX - Insert'!R106,"")</f>
        <v/>
      </c>
      <c r="G96" s="1" t="str">
        <f>IFERROR('NASA-TLX - Insert'!M106*'NASA-TLX - Insert'!S106,"")</f>
        <v/>
      </c>
      <c r="H96" s="1" t="str">
        <f>IFERROR('NASA-TLX - Insert'!N106*'NASA-TLX - Insert'!T106,"")</f>
        <v/>
      </c>
      <c r="I96" s="1" t="str">
        <f>IFERROR('NASA-TLX - Insert'!O106*'NASA-TLX - Insert'!U106,"")</f>
        <v/>
      </c>
      <c r="J96" s="1" t="str">
        <f>IF(NASA_rating[[#This Row],[ID]]="","",SUM(NASA_rating[[#This Row],[Mental Demand]:[Frustration]]))</f>
        <v/>
      </c>
      <c r="K96" s="1" t="str">
        <f>IFERROR(NASA_rating[[#This Row],[SUM]]/15,"")</f>
        <v/>
      </c>
      <c r="L96" s="1" t="str">
        <f>IF(L$1=NASA_rating[[#This Row],[Feature ID]],NASA_rating[[#This Row],[Weighted rating]],"")</f>
        <v/>
      </c>
      <c r="M96" s="1" t="str">
        <f>IF(M$1=NASA_rating[[#This Row],[Feature ID]],NASA_rating[[#This Row],[Weighted rating]],"")</f>
        <v/>
      </c>
      <c r="N96" s="1" t="str">
        <f>IF(L$1=NASA_rating[[#This Row],[Feature ID]],NASA_rating[[#This Row],[Weighted rating]],"")</f>
        <v/>
      </c>
      <c r="O96" s="1" t="str">
        <f>IF(M$1=NASA_rating[[#This Row],[Feature ID]],NASA_rating[[#This Row],[Weighted rating]],"")</f>
        <v/>
      </c>
      <c r="P96" s="52"/>
    </row>
    <row r="97" spans="1:16" x14ac:dyDescent="0.25">
      <c r="A97" t="str">
        <f>IF('NASA-TLX - Insert'!A107="","",'NASA-TLX - Insert'!A107)</f>
        <v/>
      </c>
      <c r="B97" t="str">
        <f>IF('NASA-TLX - Insert'!B107="","",'NASA-TLX - Insert'!B107)</f>
        <v/>
      </c>
      <c r="C97" s="2" t="str">
        <f>IF(NASA_rating[[#This Row],[ID]]="","",_xlfn.CONCAT( TEXT(NASA_rating[[#This Row],[ID]],"0"),NASA_rating[[#This Row],[Feature ID]]))</f>
        <v/>
      </c>
      <c r="D97" s="1" t="str">
        <f>IFERROR('NASA-TLX - Insert'!J107*'NASA-TLX - Insert'!P107,"")</f>
        <v/>
      </c>
      <c r="E97" s="1" t="str">
        <f>IFERROR('NASA-TLX - Insert'!K107*'NASA-TLX - Insert'!Q107,"")</f>
        <v/>
      </c>
      <c r="F97" s="1" t="str">
        <f>IFERROR('NASA-TLX - Insert'!L107*'NASA-TLX - Insert'!R107,"")</f>
        <v/>
      </c>
      <c r="G97" s="1" t="str">
        <f>IFERROR('NASA-TLX - Insert'!M107*'NASA-TLX - Insert'!S107,"")</f>
        <v/>
      </c>
      <c r="H97" s="1" t="str">
        <f>IFERROR('NASA-TLX - Insert'!N107*'NASA-TLX - Insert'!T107,"")</f>
        <v/>
      </c>
      <c r="I97" s="1" t="str">
        <f>IFERROR('NASA-TLX - Insert'!O107*'NASA-TLX - Insert'!U107,"")</f>
        <v/>
      </c>
      <c r="J97" s="1" t="str">
        <f>IF(NASA_rating[[#This Row],[ID]]="","",SUM(NASA_rating[[#This Row],[Mental Demand]:[Frustration]]))</f>
        <v/>
      </c>
      <c r="K97" s="1" t="str">
        <f>IFERROR(NASA_rating[[#This Row],[SUM]]/15,"")</f>
        <v/>
      </c>
      <c r="L97" s="1" t="str">
        <f>IF(L$1=NASA_rating[[#This Row],[Feature ID]],NASA_rating[[#This Row],[Weighted rating]],"")</f>
        <v/>
      </c>
      <c r="M97" s="1" t="str">
        <f>IF(M$1=NASA_rating[[#This Row],[Feature ID]],NASA_rating[[#This Row],[Weighted rating]],"")</f>
        <v/>
      </c>
      <c r="N97" s="1" t="str">
        <f>IF(L$1=NASA_rating[[#This Row],[Feature ID]],NASA_rating[[#This Row],[Weighted rating]],"")</f>
        <v/>
      </c>
      <c r="O97" s="1" t="str">
        <f>IF(M$1=NASA_rating[[#This Row],[Feature ID]],NASA_rating[[#This Row],[Weighted rating]],"")</f>
        <v/>
      </c>
      <c r="P97" s="52"/>
    </row>
    <row r="98" spans="1:16" x14ac:dyDescent="0.25">
      <c r="A98" t="str">
        <f>IF('NASA-TLX - Insert'!A108="","",'NASA-TLX - Insert'!A108)</f>
        <v/>
      </c>
      <c r="B98" t="str">
        <f>IF('NASA-TLX - Insert'!B108="","",'NASA-TLX - Insert'!B108)</f>
        <v/>
      </c>
      <c r="C98" s="2" t="str">
        <f>IF(NASA_rating[[#This Row],[ID]]="","",_xlfn.CONCAT( TEXT(NASA_rating[[#This Row],[ID]],"0"),NASA_rating[[#This Row],[Feature ID]]))</f>
        <v/>
      </c>
      <c r="D98" s="1" t="str">
        <f>IFERROR('NASA-TLX - Insert'!J108*'NASA-TLX - Insert'!P108,"")</f>
        <v/>
      </c>
      <c r="E98" s="1" t="str">
        <f>IFERROR('NASA-TLX - Insert'!K108*'NASA-TLX - Insert'!Q108,"")</f>
        <v/>
      </c>
      <c r="F98" s="1" t="str">
        <f>IFERROR('NASA-TLX - Insert'!L108*'NASA-TLX - Insert'!R108,"")</f>
        <v/>
      </c>
      <c r="G98" s="1" t="str">
        <f>IFERROR('NASA-TLX - Insert'!M108*'NASA-TLX - Insert'!S108,"")</f>
        <v/>
      </c>
      <c r="H98" s="1" t="str">
        <f>IFERROR('NASA-TLX - Insert'!N108*'NASA-TLX - Insert'!T108,"")</f>
        <v/>
      </c>
      <c r="I98" s="1" t="str">
        <f>IFERROR('NASA-TLX - Insert'!O108*'NASA-TLX - Insert'!U108,"")</f>
        <v/>
      </c>
      <c r="J98" s="1" t="str">
        <f>IF(NASA_rating[[#This Row],[ID]]="","",SUM(NASA_rating[[#This Row],[Mental Demand]:[Frustration]]))</f>
        <v/>
      </c>
      <c r="K98" s="1" t="str">
        <f>IFERROR(NASA_rating[[#This Row],[SUM]]/15,"")</f>
        <v/>
      </c>
      <c r="L98" s="1" t="str">
        <f>IF(L$1=NASA_rating[[#This Row],[Feature ID]],NASA_rating[[#This Row],[Weighted rating]],"")</f>
        <v/>
      </c>
      <c r="M98" s="1" t="str">
        <f>IF(M$1=NASA_rating[[#This Row],[Feature ID]],NASA_rating[[#This Row],[Weighted rating]],"")</f>
        <v/>
      </c>
      <c r="N98" s="1" t="str">
        <f>IF(L$1=NASA_rating[[#This Row],[Feature ID]],NASA_rating[[#This Row],[Weighted rating]],"")</f>
        <v/>
      </c>
      <c r="O98" s="1" t="str">
        <f>IF(M$1=NASA_rating[[#This Row],[Feature ID]],NASA_rating[[#This Row],[Weighted rating]],"")</f>
        <v/>
      </c>
      <c r="P98" s="52"/>
    </row>
    <row r="99" spans="1:16" x14ac:dyDescent="0.25">
      <c r="A99" t="str">
        <f>IF('NASA-TLX - Insert'!A109="","",'NASA-TLX - Insert'!A109)</f>
        <v/>
      </c>
      <c r="B99" t="str">
        <f>IF('NASA-TLX - Insert'!B109="","",'NASA-TLX - Insert'!B109)</f>
        <v/>
      </c>
      <c r="C99" s="2" t="str">
        <f>IF(NASA_rating[[#This Row],[ID]]="","",_xlfn.CONCAT( TEXT(NASA_rating[[#This Row],[ID]],"0"),NASA_rating[[#This Row],[Feature ID]]))</f>
        <v/>
      </c>
      <c r="D99" s="1" t="str">
        <f>IFERROR('NASA-TLX - Insert'!J109*'NASA-TLX - Insert'!P109,"")</f>
        <v/>
      </c>
      <c r="E99" s="1" t="str">
        <f>IFERROR('NASA-TLX - Insert'!K109*'NASA-TLX - Insert'!Q109,"")</f>
        <v/>
      </c>
      <c r="F99" s="1" t="str">
        <f>IFERROR('NASA-TLX - Insert'!L109*'NASA-TLX - Insert'!R109,"")</f>
        <v/>
      </c>
      <c r="G99" s="1" t="str">
        <f>IFERROR('NASA-TLX - Insert'!M109*'NASA-TLX - Insert'!S109,"")</f>
        <v/>
      </c>
      <c r="H99" s="1" t="str">
        <f>IFERROR('NASA-TLX - Insert'!N109*'NASA-TLX - Insert'!T109,"")</f>
        <v/>
      </c>
      <c r="I99" s="1" t="str">
        <f>IFERROR('NASA-TLX - Insert'!O109*'NASA-TLX - Insert'!U109,"")</f>
        <v/>
      </c>
      <c r="J99" s="1" t="str">
        <f>IF(NASA_rating[[#This Row],[ID]]="","",SUM(NASA_rating[[#This Row],[Mental Demand]:[Frustration]]))</f>
        <v/>
      </c>
      <c r="K99" s="1" t="str">
        <f>IFERROR(NASA_rating[[#This Row],[SUM]]/15,"")</f>
        <v/>
      </c>
      <c r="L99" s="1" t="str">
        <f>IF(L$1=NASA_rating[[#This Row],[Feature ID]],NASA_rating[[#This Row],[Weighted rating]],"")</f>
        <v/>
      </c>
      <c r="M99" s="1" t="str">
        <f>IF(M$1=NASA_rating[[#This Row],[Feature ID]],NASA_rating[[#This Row],[Weighted rating]],"")</f>
        <v/>
      </c>
      <c r="N99" s="1" t="str">
        <f>IF(L$1=NASA_rating[[#This Row],[Feature ID]],NASA_rating[[#This Row],[Weighted rating]],"")</f>
        <v/>
      </c>
      <c r="O99" s="1" t="str">
        <f>IF(M$1=NASA_rating[[#This Row],[Feature ID]],NASA_rating[[#This Row],[Weighted rating]],"")</f>
        <v/>
      </c>
      <c r="P99" s="52"/>
    </row>
    <row r="100" spans="1:16" x14ac:dyDescent="0.25">
      <c r="A100" t="str">
        <f>IF('NASA-TLX - Insert'!A110="","",'NASA-TLX - Insert'!A110)</f>
        <v/>
      </c>
      <c r="B100" t="str">
        <f>IF('NASA-TLX - Insert'!B110="","",'NASA-TLX - Insert'!B110)</f>
        <v/>
      </c>
      <c r="C100" s="2" t="str">
        <f>IF(NASA_rating[[#This Row],[ID]]="","",_xlfn.CONCAT( TEXT(NASA_rating[[#This Row],[ID]],"0"),NASA_rating[[#This Row],[Feature ID]]))</f>
        <v/>
      </c>
      <c r="D100" s="1" t="str">
        <f>IFERROR('NASA-TLX - Insert'!J110*'NASA-TLX - Insert'!P110,"")</f>
        <v/>
      </c>
      <c r="E100" s="1" t="str">
        <f>IFERROR('NASA-TLX - Insert'!K110*'NASA-TLX - Insert'!Q110,"")</f>
        <v/>
      </c>
      <c r="F100" s="1" t="str">
        <f>IFERROR('NASA-TLX - Insert'!L110*'NASA-TLX - Insert'!R110,"")</f>
        <v/>
      </c>
      <c r="G100" s="1" t="str">
        <f>IFERROR('NASA-TLX - Insert'!M110*'NASA-TLX - Insert'!S110,"")</f>
        <v/>
      </c>
      <c r="H100" s="1" t="str">
        <f>IFERROR('NASA-TLX - Insert'!N110*'NASA-TLX - Insert'!T110,"")</f>
        <v/>
      </c>
      <c r="I100" s="1" t="str">
        <f>IFERROR('NASA-TLX - Insert'!O110*'NASA-TLX - Insert'!U110,"")</f>
        <v/>
      </c>
      <c r="J100" s="1" t="str">
        <f>IF(NASA_rating[[#This Row],[ID]]="","",SUM(NASA_rating[[#This Row],[Mental Demand]:[Frustration]]))</f>
        <v/>
      </c>
      <c r="K100" s="1" t="str">
        <f>IFERROR(NASA_rating[[#This Row],[SUM]]/15,"")</f>
        <v/>
      </c>
      <c r="L100" s="1" t="str">
        <f>IF(L$1=NASA_rating[[#This Row],[Feature ID]],NASA_rating[[#This Row],[Weighted rating]],"")</f>
        <v/>
      </c>
      <c r="M100" s="1" t="str">
        <f>IF(M$1=NASA_rating[[#This Row],[Feature ID]],NASA_rating[[#This Row],[Weighted rating]],"")</f>
        <v/>
      </c>
      <c r="N100" s="1" t="str">
        <f>IF(L$1=NASA_rating[[#This Row],[Feature ID]],NASA_rating[[#This Row],[Weighted rating]],"")</f>
        <v/>
      </c>
      <c r="O100" s="1" t="str">
        <f>IF(M$1=NASA_rating[[#This Row],[Feature ID]],NASA_rating[[#This Row],[Weighted rating]],"")</f>
        <v/>
      </c>
      <c r="P100" s="52"/>
    </row>
    <row r="101" spans="1:16" x14ac:dyDescent="0.25">
      <c r="A101" t="str">
        <f>IF('NASA-TLX - Insert'!A111="","",'NASA-TLX - Insert'!A111)</f>
        <v/>
      </c>
      <c r="B101" t="str">
        <f>IF('NASA-TLX - Insert'!B111="","",'NASA-TLX - Insert'!B111)</f>
        <v/>
      </c>
      <c r="C101" s="2" t="str">
        <f>IF(NASA_rating[[#This Row],[ID]]="","",_xlfn.CONCAT( TEXT(NASA_rating[[#This Row],[ID]],"0"),NASA_rating[[#This Row],[Feature ID]]))</f>
        <v/>
      </c>
      <c r="D101" s="1" t="str">
        <f>IFERROR('NASA-TLX - Insert'!J111*'NASA-TLX - Insert'!P111,"")</f>
        <v/>
      </c>
      <c r="E101" s="1" t="str">
        <f>IFERROR('NASA-TLX - Insert'!K111*'NASA-TLX - Insert'!Q111,"")</f>
        <v/>
      </c>
      <c r="F101" s="1" t="str">
        <f>IFERROR('NASA-TLX - Insert'!L111*'NASA-TLX - Insert'!R111,"")</f>
        <v/>
      </c>
      <c r="G101" s="1" t="str">
        <f>IFERROR('NASA-TLX - Insert'!M111*'NASA-TLX - Insert'!S111,"")</f>
        <v/>
      </c>
      <c r="H101" s="1" t="str">
        <f>IFERROR('NASA-TLX - Insert'!N111*'NASA-TLX - Insert'!T111,"")</f>
        <v/>
      </c>
      <c r="I101" s="1" t="str">
        <f>IFERROR('NASA-TLX - Insert'!O111*'NASA-TLX - Insert'!U111,"")</f>
        <v/>
      </c>
      <c r="J101" s="1" t="str">
        <f>IF(NASA_rating[[#This Row],[ID]]="","",SUM(NASA_rating[[#This Row],[Mental Demand]:[Frustration]]))</f>
        <v/>
      </c>
      <c r="K101" s="1" t="str">
        <f>IFERROR(NASA_rating[[#This Row],[SUM]]/15,"")</f>
        <v/>
      </c>
      <c r="L101" s="1" t="str">
        <f>IF(L$1=NASA_rating[[#This Row],[Feature ID]],NASA_rating[[#This Row],[Weighted rating]],"")</f>
        <v/>
      </c>
      <c r="M101" s="1" t="str">
        <f>IF(M$1=NASA_rating[[#This Row],[Feature ID]],NASA_rating[[#This Row],[Weighted rating]],"")</f>
        <v/>
      </c>
      <c r="N101" s="1" t="str">
        <f>IF(L$1=NASA_rating[[#This Row],[Feature ID]],NASA_rating[[#This Row],[Weighted rating]],"")</f>
        <v/>
      </c>
      <c r="O101" s="1" t="str">
        <f>IF(M$1=NASA_rating[[#This Row],[Feature ID]],NASA_rating[[#This Row],[Weighted rating]],"")</f>
        <v/>
      </c>
      <c r="P101" s="52"/>
    </row>
    <row r="102" spans="1:16" x14ac:dyDescent="0.25">
      <c r="A102" t="str">
        <f>IF('NASA-TLX - Insert'!A112="","",'NASA-TLX - Insert'!A112)</f>
        <v/>
      </c>
      <c r="B102" t="str">
        <f>IF('NASA-TLX - Insert'!B112="","",'NASA-TLX - Insert'!B112)</f>
        <v/>
      </c>
      <c r="C102" s="2" t="str">
        <f>IF(NASA_rating[[#This Row],[ID]]="","",_xlfn.CONCAT( TEXT(NASA_rating[[#This Row],[ID]],"0"),NASA_rating[[#This Row],[Feature ID]]))</f>
        <v/>
      </c>
      <c r="D102" s="1" t="str">
        <f>IFERROR('NASA-TLX - Insert'!J112*'NASA-TLX - Insert'!P112,"")</f>
        <v/>
      </c>
      <c r="E102" s="1" t="str">
        <f>IFERROR('NASA-TLX - Insert'!K112*'NASA-TLX - Insert'!Q112,"")</f>
        <v/>
      </c>
      <c r="F102" s="1" t="str">
        <f>IFERROR('NASA-TLX - Insert'!L112*'NASA-TLX - Insert'!R112,"")</f>
        <v/>
      </c>
      <c r="G102" s="1" t="str">
        <f>IFERROR('NASA-TLX - Insert'!M112*'NASA-TLX - Insert'!S112,"")</f>
        <v/>
      </c>
      <c r="H102" s="1" t="str">
        <f>IFERROR('NASA-TLX - Insert'!N112*'NASA-TLX - Insert'!T112,"")</f>
        <v/>
      </c>
      <c r="I102" s="1" t="str">
        <f>IFERROR('NASA-TLX - Insert'!O112*'NASA-TLX - Insert'!U112,"")</f>
        <v/>
      </c>
      <c r="J102" s="1" t="str">
        <f>IF(NASA_rating[[#This Row],[ID]]="","",SUM(NASA_rating[[#This Row],[Mental Demand]:[Frustration]]))</f>
        <v/>
      </c>
      <c r="K102" s="1" t="str">
        <f>IFERROR(NASA_rating[[#This Row],[SUM]]/15,"")</f>
        <v/>
      </c>
      <c r="L102" s="1" t="str">
        <f>IF(L$1=NASA_rating[[#This Row],[Feature ID]],NASA_rating[[#This Row],[Weighted rating]],"")</f>
        <v/>
      </c>
      <c r="M102" s="1" t="str">
        <f>IF(M$1=NASA_rating[[#This Row],[Feature ID]],NASA_rating[[#This Row],[Weighted rating]],"")</f>
        <v/>
      </c>
      <c r="N102" s="1" t="str">
        <f>IF(L$1=NASA_rating[[#This Row],[Feature ID]],NASA_rating[[#This Row],[Weighted rating]],"")</f>
        <v/>
      </c>
      <c r="O102" s="1" t="str">
        <f>IF(M$1=NASA_rating[[#This Row],[Feature ID]],NASA_rating[[#This Row],[Weighted rating]],"")</f>
        <v/>
      </c>
      <c r="P102" s="52"/>
    </row>
    <row r="103" spans="1:16" x14ac:dyDescent="0.25">
      <c r="A103" t="str">
        <f>IF('NASA-TLX - Insert'!A113="","",'NASA-TLX - Insert'!A113)</f>
        <v/>
      </c>
      <c r="B103" t="str">
        <f>IF('NASA-TLX - Insert'!B113="","",'NASA-TLX - Insert'!B113)</f>
        <v/>
      </c>
      <c r="C103" s="2" t="str">
        <f>IF(NASA_rating[[#This Row],[ID]]="","",_xlfn.CONCAT( TEXT(NASA_rating[[#This Row],[ID]],"0"),NASA_rating[[#This Row],[Feature ID]]))</f>
        <v/>
      </c>
      <c r="D103" s="1" t="str">
        <f>IFERROR('NASA-TLX - Insert'!J113*'NASA-TLX - Insert'!P113,"")</f>
        <v/>
      </c>
      <c r="E103" s="1" t="str">
        <f>IFERROR('NASA-TLX - Insert'!K113*'NASA-TLX - Insert'!Q113,"")</f>
        <v/>
      </c>
      <c r="F103" s="1" t="str">
        <f>IFERROR('NASA-TLX - Insert'!L113*'NASA-TLX - Insert'!R113,"")</f>
        <v/>
      </c>
      <c r="G103" s="1" t="str">
        <f>IFERROR('NASA-TLX - Insert'!M113*'NASA-TLX - Insert'!S113,"")</f>
        <v/>
      </c>
      <c r="H103" s="1" t="str">
        <f>IFERROR('NASA-TLX - Insert'!N113*'NASA-TLX - Insert'!T113,"")</f>
        <v/>
      </c>
      <c r="I103" s="1" t="str">
        <f>IFERROR('NASA-TLX - Insert'!O113*'NASA-TLX - Insert'!U113,"")</f>
        <v/>
      </c>
      <c r="J103" s="1" t="str">
        <f>IF(NASA_rating[[#This Row],[ID]]="","",SUM(NASA_rating[[#This Row],[Mental Demand]:[Frustration]]))</f>
        <v/>
      </c>
      <c r="K103" s="1" t="str">
        <f>IFERROR(NASA_rating[[#This Row],[SUM]]/15,"")</f>
        <v/>
      </c>
      <c r="L103" s="1" t="str">
        <f>IF(L$1=NASA_rating[[#This Row],[Feature ID]],NASA_rating[[#This Row],[Weighted rating]],"")</f>
        <v/>
      </c>
      <c r="M103" s="1" t="str">
        <f>IF(M$1=NASA_rating[[#This Row],[Feature ID]],NASA_rating[[#This Row],[Weighted rating]],"")</f>
        <v/>
      </c>
      <c r="N103" s="1" t="str">
        <f>IF(L$1=NASA_rating[[#This Row],[Feature ID]],NASA_rating[[#This Row],[Weighted rating]],"")</f>
        <v/>
      </c>
      <c r="O103" s="1" t="str">
        <f>IF(M$1=NASA_rating[[#This Row],[Feature ID]],NASA_rating[[#This Row],[Weighted rating]],"")</f>
        <v/>
      </c>
      <c r="P103" s="52"/>
    </row>
    <row r="104" spans="1:16" x14ac:dyDescent="0.25">
      <c r="A104" t="str">
        <f>IF('NASA-TLX - Insert'!A114="","",'NASA-TLX - Insert'!A114)</f>
        <v/>
      </c>
      <c r="B104" t="str">
        <f>IF('NASA-TLX - Insert'!B114="","",'NASA-TLX - Insert'!B114)</f>
        <v/>
      </c>
      <c r="C104" s="2" t="str">
        <f>IF(NASA_rating[[#This Row],[ID]]="","",_xlfn.CONCAT( TEXT(NASA_rating[[#This Row],[ID]],"0"),NASA_rating[[#This Row],[Feature ID]]))</f>
        <v/>
      </c>
      <c r="D104" s="1" t="str">
        <f>IFERROR('NASA-TLX - Insert'!J114*'NASA-TLX - Insert'!P114,"")</f>
        <v/>
      </c>
      <c r="E104" s="1" t="str">
        <f>IFERROR('NASA-TLX - Insert'!K114*'NASA-TLX - Insert'!Q114,"")</f>
        <v/>
      </c>
      <c r="F104" s="1" t="str">
        <f>IFERROR('NASA-TLX - Insert'!L114*'NASA-TLX - Insert'!R114,"")</f>
        <v/>
      </c>
      <c r="G104" s="1" t="str">
        <f>IFERROR('NASA-TLX - Insert'!M114*'NASA-TLX - Insert'!S114,"")</f>
        <v/>
      </c>
      <c r="H104" s="1" t="str">
        <f>IFERROR('NASA-TLX - Insert'!N114*'NASA-TLX - Insert'!T114,"")</f>
        <v/>
      </c>
      <c r="I104" s="1" t="str">
        <f>IFERROR('NASA-TLX - Insert'!O114*'NASA-TLX - Insert'!U114,"")</f>
        <v/>
      </c>
      <c r="J104" s="1" t="str">
        <f>IF(NASA_rating[[#This Row],[ID]]="","",SUM(NASA_rating[[#This Row],[Mental Demand]:[Frustration]]))</f>
        <v/>
      </c>
      <c r="K104" s="1" t="str">
        <f>IFERROR(NASA_rating[[#This Row],[SUM]]/15,"")</f>
        <v/>
      </c>
      <c r="L104" s="1" t="str">
        <f>IF(L$1=NASA_rating[[#This Row],[Feature ID]],NASA_rating[[#This Row],[Weighted rating]],"")</f>
        <v/>
      </c>
      <c r="M104" s="1" t="str">
        <f>IF(M$1=NASA_rating[[#This Row],[Feature ID]],NASA_rating[[#This Row],[Weighted rating]],"")</f>
        <v/>
      </c>
      <c r="N104" s="1" t="str">
        <f>IF(L$1=NASA_rating[[#This Row],[Feature ID]],NASA_rating[[#This Row],[Weighted rating]],"")</f>
        <v/>
      </c>
      <c r="O104" s="1" t="str">
        <f>IF(M$1=NASA_rating[[#This Row],[Feature ID]],NASA_rating[[#This Row],[Weighted rating]],"")</f>
        <v/>
      </c>
      <c r="P104" s="52"/>
    </row>
    <row r="105" spans="1:16" x14ac:dyDescent="0.25">
      <c r="A105" t="str">
        <f>IF('NASA-TLX - Insert'!A115="","",'NASA-TLX - Insert'!A115)</f>
        <v/>
      </c>
      <c r="B105" t="str">
        <f>IF('NASA-TLX - Insert'!B115="","",'NASA-TLX - Insert'!B115)</f>
        <v/>
      </c>
      <c r="C105" s="2" t="str">
        <f>IF(NASA_rating[[#This Row],[ID]]="","",_xlfn.CONCAT( TEXT(NASA_rating[[#This Row],[ID]],"0"),NASA_rating[[#This Row],[Feature ID]]))</f>
        <v/>
      </c>
      <c r="D105" s="1" t="str">
        <f>IFERROR('NASA-TLX - Insert'!J115*'NASA-TLX - Insert'!P115,"")</f>
        <v/>
      </c>
      <c r="E105" s="1" t="str">
        <f>IFERROR('NASA-TLX - Insert'!K115*'NASA-TLX - Insert'!Q115,"")</f>
        <v/>
      </c>
      <c r="F105" s="1" t="str">
        <f>IFERROR('NASA-TLX - Insert'!L115*'NASA-TLX - Insert'!R115,"")</f>
        <v/>
      </c>
      <c r="G105" s="1" t="str">
        <f>IFERROR('NASA-TLX - Insert'!M115*'NASA-TLX - Insert'!S115,"")</f>
        <v/>
      </c>
      <c r="H105" s="1" t="str">
        <f>IFERROR('NASA-TLX - Insert'!N115*'NASA-TLX - Insert'!T115,"")</f>
        <v/>
      </c>
      <c r="I105" s="1" t="str">
        <f>IFERROR('NASA-TLX - Insert'!O115*'NASA-TLX - Insert'!U115,"")</f>
        <v/>
      </c>
      <c r="J105" s="1" t="str">
        <f>IF(NASA_rating[[#This Row],[ID]]="","",SUM(NASA_rating[[#This Row],[Mental Demand]:[Frustration]]))</f>
        <v/>
      </c>
      <c r="K105" s="1" t="str">
        <f>IFERROR(NASA_rating[[#This Row],[SUM]]/15,"")</f>
        <v/>
      </c>
      <c r="L105" s="1" t="str">
        <f>IF(L$1=NASA_rating[[#This Row],[Feature ID]],NASA_rating[[#This Row],[Weighted rating]],"")</f>
        <v/>
      </c>
      <c r="M105" s="1" t="str">
        <f>IF(M$1=NASA_rating[[#This Row],[Feature ID]],NASA_rating[[#This Row],[Weighted rating]],"")</f>
        <v/>
      </c>
      <c r="N105" s="1" t="str">
        <f>IF(L$1=NASA_rating[[#This Row],[Feature ID]],NASA_rating[[#This Row],[Weighted rating]],"")</f>
        <v/>
      </c>
      <c r="O105" s="1" t="str">
        <f>IF(M$1=NASA_rating[[#This Row],[Feature ID]],NASA_rating[[#This Row],[Weighted rating]],"")</f>
        <v/>
      </c>
      <c r="P105" s="52"/>
    </row>
    <row r="106" spans="1:16" x14ac:dyDescent="0.25">
      <c r="A106" t="str">
        <f>IF('NASA-TLX - Insert'!A116="","",'NASA-TLX - Insert'!A116)</f>
        <v/>
      </c>
      <c r="B106" t="str">
        <f>IF('NASA-TLX - Insert'!B116="","",'NASA-TLX - Insert'!B116)</f>
        <v/>
      </c>
      <c r="C106" s="2" t="str">
        <f>IF(NASA_rating[[#This Row],[ID]]="","",_xlfn.CONCAT( TEXT(NASA_rating[[#This Row],[ID]],"0"),NASA_rating[[#This Row],[Feature ID]]))</f>
        <v/>
      </c>
      <c r="D106" s="1" t="str">
        <f>IFERROR('NASA-TLX - Insert'!J116*'NASA-TLX - Insert'!P116,"")</f>
        <v/>
      </c>
      <c r="E106" s="1" t="str">
        <f>IFERROR('NASA-TLX - Insert'!K116*'NASA-TLX - Insert'!Q116,"")</f>
        <v/>
      </c>
      <c r="F106" s="1" t="str">
        <f>IFERROR('NASA-TLX - Insert'!L116*'NASA-TLX - Insert'!R116,"")</f>
        <v/>
      </c>
      <c r="G106" s="1" t="str">
        <f>IFERROR('NASA-TLX - Insert'!M116*'NASA-TLX - Insert'!S116,"")</f>
        <v/>
      </c>
      <c r="H106" s="1" t="str">
        <f>IFERROR('NASA-TLX - Insert'!N116*'NASA-TLX - Insert'!T116,"")</f>
        <v/>
      </c>
      <c r="I106" s="1" t="str">
        <f>IFERROR('NASA-TLX - Insert'!O116*'NASA-TLX - Insert'!U116,"")</f>
        <v/>
      </c>
      <c r="J106" s="1" t="str">
        <f>IF(NASA_rating[[#This Row],[ID]]="","",SUM(NASA_rating[[#This Row],[Mental Demand]:[Frustration]]))</f>
        <v/>
      </c>
      <c r="K106" s="1" t="str">
        <f>IFERROR(NASA_rating[[#This Row],[SUM]]/15,"")</f>
        <v/>
      </c>
      <c r="L106" s="1" t="str">
        <f>IF(L$1=NASA_rating[[#This Row],[Feature ID]],NASA_rating[[#This Row],[Weighted rating]],"")</f>
        <v/>
      </c>
      <c r="M106" s="1" t="str">
        <f>IF(M$1=NASA_rating[[#This Row],[Feature ID]],NASA_rating[[#This Row],[Weighted rating]],"")</f>
        <v/>
      </c>
      <c r="N106" s="1" t="str">
        <f>IF(L$1=NASA_rating[[#This Row],[Feature ID]],NASA_rating[[#This Row],[Weighted rating]],"")</f>
        <v/>
      </c>
      <c r="O106" s="1" t="str">
        <f>IF(M$1=NASA_rating[[#This Row],[Feature ID]],NASA_rating[[#This Row],[Weighted rating]],"")</f>
        <v/>
      </c>
      <c r="P106" s="52"/>
    </row>
    <row r="107" spans="1:16" x14ac:dyDescent="0.25">
      <c r="A107" t="str">
        <f>IF('NASA-TLX - Insert'!A117="","",'NASA-TLX - Insert'!A117)</f>
        <v/>
      </c>
      <c r="B107" t="str">
        <f>IF('NASA-TLX - Insert'!B117="","",'NASA-TLX - Insert'!B117)</f>
        <v/>
      </c>
      <c r="C107" s="2" t="str">
        <f>IF(NASA_rating[[#This Row],[ID]]="","",_xlfn.CONCAT( TEXT(NASA_rating[[#This Row],[ID]],"0"),NASA_rating[[#This Row],[Feature ID]]))</f>
        <v/>
      </c>
      <c r="D107" s="1" t="str">
        <f>IFERROR('NASA-TLX - Insert'!J117*'NASA-TLX - Insert'!P117,"")</f>
        <v/>
      </c>
      <c r="E107" s="1" t="str">
        <f>IFERROR('NASA-TLX - Insert'!K117*'NASA-TLX - Insert'!Q117,"")</f>
        <v/>
      </c>
      <c r="F107" s="1" t="str">
        <f>IFERROR('NASA-TLX - Insert'!L117*'NASA-TLX - Insert'!R117,"")</f>
        <v/>
      </c>
      <c r="G107" s="1" t="str">
        <f>IFERROR('NASA-TLX - Insert'!M117*'NASA-TLX - Insert'!S117,"")</f>
        <v/>
      </c>
      <c r="H107" s="1" t="str">
        <f>IFERROR('NASA-TLX - Insert'!N117*'NASA-TLX - Insert'!T117,"")</f>
        <v/>
      </c>
      <c r="I107" s="1" t="str">
        <f>IFERROR('NASA-TLX - Insert'!O117*'NASA-TLX - Insert'!U117,"")</f>
        <v/>
      </c>
      <c r="J107" s="1" t="str">
        <f>IF(NASA_rating[[#This Row],[ID]]="","",SUM(NASA_rating[[#This Row],[Mental Demand]:[Frustration]]))</f>
        <v/>
      </c>
      <c r="K107" s="1" t="str">
        <f>IFERROR(NASA_rating[[#This Row],[SUM]]/15,"")</f>
        <v/>
      </c>
      <c r="L107" s="1" t="str">
        <f>IF(L$1=NASA_rating[[#This Row],[Feature ID]],NASA_rating[[#This Row],[Weighted rating]],"")</f>
        <v/>
      </c>
      <c r="M107" s="1" t="str">
        <f>IF(M$1=NASA_rating[[#This Row],[Feature ID]],NASA_rating[[#This Row],[Weighted rating]],"")</f>
        <v/>
      </c>
      <c r="N107" s="1" t="str">
        <f>IF(L$1=NASA_rating[[#This Row],[Feature ID]],NASA_rating[[#This Row],[Weighted rating]],"")</f>
        <v/>
      </c>
      <c r="O107" s="1" t="str">
        <f>IF(M$1=NASA_rating[[#This Row],[Feature ID]],NASA_rating[[#This Row],[Weighted rating]],"")</f>
        <v/>
      </c>
      <c r="P107" s="52"/>
    </row>
    <row r="108" spans="1:16" x14ac:dyDescent="0.25">
      <c r="A108" t="str">
        <f>IF('NASA-TLX - Insert'!A118="","",'NASA-TLX - Insert'!A118)</f>
        <v/>
      </c>
      <c r="B108" t="str">
        <f>IF('NASA-TLX - Insert'!B118="","",'NASA-TLX - Insert'!B118)</f>
        <v/>
      </c>
      <c r="C108" s="2" t="str">
        <f>IF(NASA_rating[[#This Row],[ID]]="","",_xlfn.CONCAT( TEXT(NASA_rating[[#This Row],[ID]],"0"),NASA_rating[[#This Row],[Feature ID]]))</f>
        <v/>
      </c>
      <c r="D108" s="1" t="str">
        <f>IFERROR('NASA-TLX - Insert'!J118*'NASA-TLX - Insert'!P118,"")</f>
        <v/>
      </c>
      <c r="E108" s="1" t="str">
        <f>IFERROR('NASA-TLX - Insert'!K118*'NASA-TLX - Insert'!Q118,"")</f>
        <v/>
      </c>
      <c r="F108" s="1" t="str">
        <f>IFERROR('NASA-TLX - Insert'!L118*'NASA-TLX - Insert'!R118,"")</f>
        <v/>
      </c>
      <c r="G108" s="1" t="str">
        <f>IFERROR('NASA-TLX - Insert'!M118*'NASA-TLX - Insert'!S118,"")</f>
        <v/>
      </c>
      <c r="H108" s="1" t="str">
        <f>IFERROR('NASA-TLX - Insert'!N118*'NASA-TLX - Insert'!T118,"")</f>
        <v/>
      </c>
      <c r="I108" s="1" t="str">
        <f>IFERROR('NASA-TLX - Insert'!O118*'NASA-TLX - Insert'!U118,"")</f>
        <v/>
      </c>
      <c r="J108" s="1" t="str">
        <f>IF(NASA_rating[[#This Row],[ID]]="","",SUM(NASA_rating[[#This Row],[Mental Demand]:[Frustration]]))</f>
        <v/>
      </c>
      <c r="K108" s="1" t="str">
        <f>IFERROR(NASA_rating[[#This Row],[SUM]]/15,"")</f>
        <v/>
      </c>
      <c r="L108" s="1" t="str">
        <f>IF(L$1=NASA_rating[[#This Row],[Feature ID]],NASA_rating[[#This Row],[Weighted rating]],"")</f>
        <v/>
      </c>
      <c r="M108" s="1" t="str">
        <f>IF(M$1=NASA_rating[[#This Row],[Feature ID]],NASA_rating[[#This Row],[Weighted rating]],"")</f>
        <v/>
      </c>
      <c r="N108" s="1" t="str">
        <f>IF(L$1=NASA_rating[[#This Row],[Feature ID]],NASA_rating[[#This Row],[Weighted rating]],"")</f>
        <v/>
      </c>
      <c r="O108" s="1" t="str">
        <f>IF(M$1=NASA_rating[[#This Row],[Feature ID]],NASA_rating[[#This Row],[Weighted rating]],"")</f>
        <v/>
      </c>
      <c r="P108" s="52"/>
    </row>
    <row r="109" spans="1:16" x14ac:dyDescent="0.25">
      <c r="A109" t="str">
        <f>IF('NASA-TLX - Insert'!A119="","",'NASA-TLX - Insert'!A119)</f>
        <v/>
      </c>
      <c r="B109" t="str">
        <f>IF('NASA-TLX - Insert'!B119="","",'NASA-TLX - Insert'!B119)</f>
        <v/>
      </c>
      <c r="C109" s="2" t="str">
        <f>IF(NASA_rating[[#This Row],[ID]]="","",_xlfn.CONCAT( TEXT(NASA_rating[[#This Row],[ID]],"0"),NASA_rating[[#This Row],[Feature ID]]))</f>
        <v/>
      </c>
      <c r="D109" s="1" t="str">
        <f>IFERROR('NASA-TLX - Insert'!J119*'NASA-TLX - Insert'!P119,"")</f>
        <v/>
      </c>
      <c r="E109" s="1" t="str">
        <f>IFERROR('NASA-TLX - Insert'!K119*'NASA-TLX - Insert'!Q119,"")</f>
        <v/>
      </c>
      <c r="F109" s="1" t="str">
        <f>IFERROR('NASA-TLX - Insert'!L119*'NASA-TLX - Insert'!R119,"")</f>
        <v/>
      </c>
      <c r="G109" s="1" t="str">
        <f>IFERROR('NASA-TLX - Insert'!M119*'NASA-TLX - Insert'!S119,"")</f>
        <v/>
      </c>
      <c r="H109" s="1" t="str">
        <f>IFERROR('NASA-TLX - Insert'!N119*'NASA-TLX - Insert'!T119,"")</f>
        <v/>
      </c>
      <c r="I109" s="1" t="str">
        <f>IFERROR('NASA-TLX - Insert'!O119*'NASA-TLX - Insert'!U119,"")</f>
        <v/>
      </c>
      <c r="J109" s="1" t="str">
        <f>IF(NASA_rating[[#This Row],[ID]]="","",SUM(NASA_rating[[#This Row],[Mental Demand]:[Frustration]]))</f>
        <v/>
      </c>
      <c r="K109" s="1" t="str">
        <f>IFERROR(NASA_rating[[#This Row],[SUM]]/15,"")</f>
        <v/>
      </c>
      <c r="L109" s="1" t="str">
        <f>IF(L$1=NASA_rating[[#This Row],[Feature ID]],NASA_rating[[#This Row],[Weighted rating]],"")</f>
        <v/>
      </c>
      <c r="M109" s="1" t="str">
        <f>IF(M$1=NASA_rating[[#This Row],[Feature ID]],NASA_rating[[#This Row],[Weighted rating]],"")</f>
        <v/>
      </c>
      <c r="N109" s="1" t="str">
        <f>IF(L$1=NASA_rating[[#This Row],[Feature ID]],NASA_rating[[#This Row],[Weighted rating]],"")</f>
        <v/>
      </c>
      <c r="O109" s="1" t="str">
        <f>IF(M$1=NASA_rating[[#This Row],[Feature ID]],NASA_rating[[#This Row],[Weighted rating]],"")</f>
        <v/>
      </c>
      <c r="P109" s="52"/>
    </row>
    <row r="110" spans="1:16" x14ac:dyDescent="0.25">
      <c r="A110" t="str">
        <f>IF('NASA-TLX - Insert'!A120="","",'NASA-TLX - Insert'!A120)</f>
        <v/>
      </c>
      <c r="B110" t="str">
        <f>IF('NASA-TLX - Insert'!B120="","",'NASA-TLX - Insert'!B120)</f>
        <v/>
      </c>
      <c r="C110" s="2" t="str">
        <f>IF(NASA_rating[[#This Row],[ID]]="","",_xlfn.CONCAT( TEXT(NASA_rating[[#This Row],[ID]],"0"),NASA_rating[[#This Row],[Feature ID]]))</f>
        <v/>
      </c>
      <c r="D110" s="1" t="str">
        <f>IFERROR('NASA-TLX - Insert'!J120*'NASA-TLX - Insert'!P120,"")</f>
        <v/>
      </c>
      <c r="E110" s="1" t="str">
        <f>IFERROR('NASA-TLX - Insert'!K120*'NASA-TLX - Insert'!Q120,"")</f>
        <v/>
      </c>
      <c r="F110" s="1" t="str">
        <f>IFERROR('NASA-TLX - Insert'!L120*'NASA-TLX - Insert'!R120,"")</f>
        <v/>
      </c>
      <c r="G110" s="1" t="str">
        <f>IFERROR('NASA-TLX - Insert'!M120*'NASA-TLX - Insert'!S120,"")</f>
        <v/>
      </c>
      <c r="H110" s="1" t="str">
        <f>IFERROR('NASA-TLX - Insert'!N120*'NASA-TLX - Insert'!T120,"")</f>
        <v/>
      </c>
      <c r="I110" s="1" t="str">
        <f>IFERROR('NASA-TLX - Insert'!O120*'NASA-TLX - Insert'!U120,"")</f>
        <v/>
      </c>
      <c r="J110" s="1" t="str">
        <f>IF(NASA_rating[[#This Row],[ID]]="","",SUM(NASA_rating[[#This Row],[Mental Demand]:[Frustration]]))</f>
        <v/>
      </c>
      <c r="K110" s="1" t="str">
        <f>IFERROR(NASA_rating[[#This Row],[SUM]]/15,"")</f>
        <v/>
      </c>
      <c r="L110" s="1" t="str">
        <f>IF(L$1=NASA_rating[[#This Row],[Feature ID]],NASA_rating[[#This Row],[Weighted rating]],"")</f>
        <v/>
      </c>
      <c r="M110" s="1" t="str">
        <f>IF(M$1=NASA_rating[[#This Row],[Feature ID]],NASA_rating[[#This Row],[Weighted rating]],"")</f>
        <v/>
      </c>
      <c r="N110" s="1" t="str">
        <f>IF(L$1=NASA_rating[[#This Row],[Feature ID]],NASA_rating[[#This Row],[Weighted rating]],"")</f>
        <v/>
      </c>
      <c r="O110" s="1" t="str">
        <f>IF(M$1=NASA_rating[[#This Row],[Feature ID]],NASA_rating[[#This Row],[Weighted rating]],"")</f>
        <v/>
      </c>
      <c r="P110" s="52"/>
    </row>
    <row r="111" spans="1:16" x14ac:dyDescent="0.25">
      <c r="A111" t="str">
        <f>IF('NASA-TLX - Insert'!A121="","",'NASA-TLX - Insert'!A121)</f>
        <v/>
      </c>
      <c r="B111" t="str">
        <f>IF('NASA-TLX - Insert'!B121="","",'NASA-TLX - Insert'!B121)</f>
        <v/>
      </c>
      <c r="C111" s="2" t="str">
        <f>IF(NASA_rating[[#This Row],[ID]]="","",_xlfn.CONCAT( TEXT(NASA_rating[[#This Row],[ID]],"0"),NASA_rating[[#This Row],[Feature ID]]))</f>
        <v/>
      </c>
      <c r="D111" s="1" t="str">
        <f>IFERROR('NASA-TLX - Insert'!J121*'NASA-TLX - Insert'!P121,"")</f>
        <v/>
      </c>
      <c r="E111" s="1" t="str">
        <f>IFERROR('NASA-TLX - Insert'!K121*'NASA-TLX - Insert'!Q121,"")</f>
        <v/>
      </c>
      <c r="F111" s="1" t="str">
        <f>IFERROR('NASA-TLX - Insert'!L121*'NASA-TLX - Insert'!R121,"")</f>
        <v/>
      </c>
      <c r="G111" s="1" t="str">
        <f>IFERROR('NASA-TLX - Insert'!M121*'NASA-TLX - Insert'!S121,"")</f>
        <v/>
      </c>
      <c r="H111" s="1" t="str">
        <f>IFERROR('NASA-TLX - Insert'!N121*'NASA-TLX - Insert'!T121,"")</f>
        <v/>
      </c>
      <c r="I111" s="1" t="str">
        <f>IFERROR('NASA-TLX - Insert'!O121*'NASA-TLX - Insert'!U121,"")</f>
        <v/>
      </c>
      <c r="J111" s="1" t="str">
        <f>IF(NASA_rating[[#This Row],[ID]]="","",SUM(NASA_rating[[#This Row],[Mental Demand]:[Frustration]]))</f>
        <v/>
      </c>
      <c r="K111" s="1" t="str">
        <f>IFERROR(NASA_rating[[#This Row],[SUM]]/15,"")</f>
        <v/>
      </c>
      <c r="L111" s="1" t="str">
        <f>IF(L$1=NASA_rating[[#This Row],[Feature ID]],NASA_rating[[#This Row],[Weighted rating]],"")</f>
        <v/>
      </c>
      <c r="M111" s="1" t="str">
        <f>IF(M$1=NASA_rating[[#This Row],[Feature ID]],NASA_rating[[#This Row],[Weighted rating]],"")</f>
        <v/>
      </c>
      <c r="N111" s="1" t="str">
        <f>IF(L$1=NASA_rating[[#This Row],[Feature ID]],NASA_rating[[#This Row],[Weighted rating]],"")</f>
        <v/>
      </c>
      <c r="O111" s="1" t="str">
        <f>IF(M$1=NASA_rating[[#This Row],[Feature ID]],NASA_rating[[#This Row],[Weighted rating]],"")</f>
        <v/>
      </c>
      <c r="P111" s="52"/>
    </row>
    <row r="112" spans="1:16" x14ac:dyDescent="0.25">
      <c r="A112" t="str">
        <f>IF('NASA-TLX - Insert'!A122="","",'NASA-TLX - Insert'!A122)</f>
        <v/>
      </c>
      <c r="B112" t="str">
        <f>IF('NASA-TLX - Insert'!B122="","",'NASA-TLX - Insert'!B122)</f>
        <v/>
      </c>
      <c r="C112" s="2" t="str">
        <f>IF(NASA_rating[[#This Row],[ID]]="","",_xlfn.CONCAT( TEXT(NASA_rating[[#This Row],[ID]],"0"),NASA_rating[[#This Row],[Feature ID]]))</f>
        <v/>
      </c>
      <c r="D112" s="1" t="str">
        <f>IFERROR('NASA-TLX - Insert'!J122*'NASA-TLX - Insert'!P122,"")</f>
        <v/>
      </c>
      <c r="E112" s="1" t="str">
        <f>IFERROR('NASA-TLX - Insert'!K122*'NASA-TLX - Insert'!Q122,"")</f>
        <v/>
      </c>
      <c r="F112" s="1" t="str">
        <f>IFERROR('NASA-TLX - Insert'!L122*'NASA-TLX - Insert'!R122,"")</f>
        <v/>
      </c>
      <c r="G112" s="1" t="str">
        <f>IFERROR('NASA-TLX - Insert'!M122*'NASA-TLX - Insert'!S122,"")</f>
        <v/>
      </c>
      <c r="H112" s="1" t="str">
        <f>IFERROR('NASA-TLX - Insert'!N122*'NASA-TLX - Insert'!T122,"")</f>
        <v/>
      </c>
      <c r="I112" s="1" t="str">
        <f>IFERROR('NASA-TLX - Insert'!O122*'NASA-TLX - Insert'!U122,"")</f>
        <v/>
      </c>
      <c r="J112" s="1" t="str">
        <f>IF(NASA_rating[[#This Row],[ID]]="","",SUM(NASA_rating[[#This Row],[Mental Demand]:[Frustration]]))</f>
        <v/>
      </c>
      <c r="K112" s="1" t="str">
        <f>IFERROR(NASA_rating[[#This Row],[SUM]]/15,"")</f>
        <v/>
      </c>
      <c r="L112" s="1" t="str">
        <f>IF(L$1=NASA_rating[[#This Row],[Feature ID]],NASA_rating[[#This Row],[Weighted rating]],"")</f>
        <v/>
      </c>
      <c r="M112" s="1" t="str">
        <f>IF(M$1=NASA_rating[[#This Row],[Feature ID]],NASA_rating[[#This Row],[Weighted rating]],"")</f>
        <v/>
      </c>
      <c r="N112" s="1" t="str">
        <f>IF(L$1=NASA_rating[[#This Row],[Feature ID]],NASA_rating[[#This Row],[Weighted rating]],"")</f>
        <v/>
      </c>
      <c r="O112" s="1" t="str">
        <f>IF(M$1=NASA_rating[[#This Row],[Feature ID]],NASA_rating[[#This Row],[Weighted rating]],"")</f>
        <v/>
      </c>
      <c r="P112" s="52"/>
    </row>
    <row r="113" spans="1:16" x14ac:dyDescent="0.25">
      <c r="A113" t="str">
        <f>IF('NASA-TLX - Insert'!A123="","",'NASA-TLX - Insert'!A123)</f>
        <v/>
      </c>
      <c r="B113" t="str">
        <f>IF('NASA-TLX - Insert'!B123="","",'NASA-TLX - Insert'!B123)</f>
        <v/>
      </c>
      <c r="C113" s="2" t="str">
        <f>IF(NASA_rating[[#This Row],[ID]]="","",_xlfn.CONCAT( TEXT(NASA_rating[[#This Row],[ID]],"0"),NASA_rating[[#This Row],[Feature ID]]))</f>
        <v/>
      </c>
      <c r="D113" s="1" t="str">
        <f>IFERROR('NASA-TLX - Insert'!J123*'NASA-TLX - Insert'!P123,"")</f>
        <v/>
      </c>
      <c r="E113" s="1" t="str">
        <f>IFERROR('NASA-TLX - Insert'!K123*'NASA-TLX - Insert'!Q123,"")</f>
        <v/>
      </c>
      <c r="F113" s="1" t="str">
        <f>IFERROR('NASA-TLX - Insert'!L123*'NASA-TLX - Insert'!R123,"")</f>
        <v/>
      </c>
      <c r="G113" s="1" t="str">
        <f>IFERROR('NASA-TLX - Insert'!M123*'NASA-TLX - Insert'!S123,"")</f>
        <v/>
      </c>
      <c r="H113" s="1" t="str">
        <f>IFERROR('NASA-TLX - Insert'!N123*'NASA-TLX - Insert'!T123,"")</f>
        <v/>
      </c>
      <c r="I113" s="1" t="str">
        <f>IFERROR('NASA-TLX - Insert'!O123*'NASA-TLX - Insert'!U123,"")</f>
        <v/>
      </c>
      <c r="J113" s="1" t="str">
        <f>IF(NASA_rating[[#This Row],[ID]]="","",SUM(NASA_rating[[#This Row],[Mental Demand]:[Frustration]]))</f>
        <v/>
      </c>
      <c r="K113" s="1" t="str">
        <f>IFERROR(NASA_rating[[#This Row],[SUM]]/15,"")</f>
        <v/>
      </c>
      <c r="L113" s="1" t="str">
        <f>IF(L$1=NASA_rating[[#This Row],[Feature ID]],NASA_rating[[#This Row],[Weighted rating]],"")</f>
        <v/>
      </c>
      <c r="M113" s="1" t="str">
        <f>IF(M$1=NASA_rating[[#This Row],[Feature ID]],NASA_rating[[#This Row],[Weighted rating]],"")</f>
        <v/>
      </c>
      <c r="N113" s="1" t="str">
        <f>IF(L$1=NASA_rating[[#This Row],[Feature ID]],NASA_rating[[#This Row],[Weighted rating]],"")</f>
        <v/>
      </c>
      <c r="O113" s="1" t="str">
        <f>IF(M$1=NASA_rating[[#This Row],[Feature ID]],NASA_rating[[#This Row],[Weighted rating]],"")</f>
        <v/>
      </c>
      <c r="P113" s="52"/>
    </row>
    <row r="114" spans="1:16" x14ac:dyDescent="0.25">
      <c r="A114" t="str">
        <f>IF('NASA-TLX - Insert'!A124="","",'NASA-TLX - Insert'!A124)</f>
        <v/>
      </c>
      <c r="B114" t="str">
        <f>IF('NASA-TLX - Insert'!B124="","",'NASA-TLX - Insert'!B124)</f>
        <v/>
      </c>
      <c r="C114" s="2" t="str">
        <f>IF(NASA_rating[[#This Row],[ID]]="","",_xlfn.CONCAT( TEXT(NASA_rating[[#This Row],[ID]],"0"),NASA_rating[[#This Row],[Feature ID]]))</f>
        <v/>
      </c>
      <c r="D114" s="1" t="str">
        <f>IFERROR('NASA-TLX - Insert'!J124*'NASA-TLX - Insert'!P124,"")</f>
        <v/>
      </c>
      <c r="E114" s="1" t="str">
        <f>IFERROR('NASA-TLX - Insert'!K124*'NASA-TLX - Insert'!Q124,"")</f>
        <v/>
      </c>
      <c r="F114" s="1" t="str">
        <f>IFERROR('NASA-TLX - Insert'!L124*'NASA-TLX - Insert'!R124,"")</f>
        <v/>
      </c>
      <c r="G114" s="1" t="str">
        <f>IFERROR('NASA-TLX - Insert'!M124*'NASA-TLX - Insert'!S124,"")</f>
        <v/>
      </c>
      <c r="H114" s="1" t="str">
        <f>IFERROR('NASA-TLX - Insert'!N124*'NASA-TLX - Insert'!T124,"")</f>
        <v/>
      </c>
      <c r="I114" s="1" t="str">
        <f>IFERROR('NASA-TLX - Insert'!O124*'NASA-TLX - Insert'!U124,"")</f>
        <v/>
      </c>
      <c r="J114" s="1" t="str">
        <f>IF(NASA_rating[[#This Row],[ID]]="","",SUM(NASA_rating[[#This Row],[Mental Demand]:[Frustration]]))</f>
        <v/>
      </c>
      <c r="K114" s="1" t="str">
        <f>IFERROR(NASA_rating[[#This Row],[SUM]]/15,"")</f>
        <v/>
      </c>
      <c r="L114" s="1" t="str">
        <f>IF(L$1=NASA_rating[[#This Row],[Feature ID]],NASA_rating[[#This Row],[Weighted rating]],"")</f>
        <v/>
      </c>
      <c r="M114" s="1" t="str">
        <f>IF(M$1=NASA_rating[[#This Row],[Feature ID]],NASA_rating[[#This Row],[Weighted rating]],"")</f>
        <v/>
      </c>
      <c r="N114" s="1" t="str">
        <f>IF(L$1=NASA_rating[[#This Row],[Feature ID]],NASA_rating[[#This Row],[Weighted rating]],"")</f>
        <v/>
      </c>
      <c r="O114" s="1" t="str">
        <f>IF(M$1=NASA_rating[[#This Row],[Feature ID]],NASA_rating[[#This Row],[Weighted rating]],"")</f>
        <v/>
      </c>
      <c r="P114" s="52"/>
    </row>
    <row r="115" spans="1:16" x14ac:dyDescent="0.25">
      <c r="A115" t="str">
        <f>IF('NASA-TLX - Insert'!A125="","",'NASA-TLX - Insert'!A125)</f>
        <v/>
      </c>
      <c r="B115" t="str">
        <f>IF('NASA-TLX - Insert'!B125="","",'NASA-TLX - Insert'!B125)</f>
        <v/>
      </c>
      <c r="C115" s="2" t="str">
        <f>IF(NASA_rating[[#This Row],[ID]]="","",_xlfn.CONCAT( TEXT(NASA_rating[[#This Row],[ID]],"0"),NASA_rating[[#This Row],[Feature ID]]))</f>
        <v/>
      </c>
      <c r="D115" s="1" t="str">
        <f>IFERROR('NASA-TLX - Insert'!J125*'NASA-TLX - Insert'!P125,"")</f>
        <v/>
      </c>
      <c r="E115" s="1" t="str">
        <f>IFERROR('NASA-TLX - Insert'!K125*'NASA-TLX - Insert'!Q125,"")</f>
        <v/>
      </c>
      <c r="F115" s="1" t="str">
        <f>IFERROR('NASA-TLX - Insert'!L125*'NASA-TLX - Insert'!R125,"")</f>
        <v/>
      </c>
      <c r="G115" s="1" t="str">
        <f>IFERROR('NASA-TLX - Insert'!M125*'NASA-TLX - Insert'!S125,"")</f>
        <v/>
      </c>
      <c r="H115" s="1" t="str">
        <f>IFERROR('NASA-TLX - Insert'!N125*'NASA-TLX - Insert'!T125,"")</f>
        <v/>
      </c>
      <c r="I115" s="1" t="str">
        <f>IFERROR('NASA-TLX - Insert'!O125*'NASA-TLX - Insert'!U125,"")</f>
        <v/>
      </c>
      <c r="J115" s="1" t="str">
        <f>IF(NASA_rating[[#This Row],[ID]]="","",SUM(NASA_rating[[#This Row],[Mental Demand]:[Frustration]]))</f>
        <v/>
      </c>
      <c r="K115" s="1" t="str">
        <f>IFERROR(NASA_rating[[#This Row],[SUM]]/15,"")</f>
        <v/>
      </c>
      <c r="L115" s="1" t="str">
        <f>IF(L$1=NASA_rating[[#This Row],[Feature ID]],NASA_rating[[#This Row],[Weighted rating]],"")</f>
        <v/>
      </c>
      <c r="M115" s="1" t="str">
        <f>IF(M$1=NASA_rating[[#This Row],[Feature ID]],NASA_rating[[#This Row],[Weighted rating]],"")</f>
        <v/>
      </c>
      <c r="N115" s="1" t="str">
        <f>IF(L$1=NASA_rating[[#This Row],[Feature ID]],NASA_rating[[#This Row],[Weighted rating]],"")</f>
        <v/>
      </c>
      <c r="O115" s="1" t="str">
        <f>IF(M$1=NASA_rating[[#This Row],[Feature ID]],NASA_rating[[#This Row],[Weighted rating]],"")</f>
        <v/>
      </c>
      <c r="P115" s="52"/>
    </row>
    <row r="116" spans="1:16" x14ac:dyDescent="0.25">
      <c r="A116" t="str">
        <f>IF('NASA-TLX - Insert'!A126="","",'NASA-TLX - Insert'!A126)</f>
        <v/>
      </c>
      <c r="B116" t="str">
        <f>IF('NASA-TLX - Insert'!B126="","",'NASA-TLX - Insert'!B126)</f>
        <v/>
      </c>
      <c r="C116" s="2" t="str">
        <f>IF(NASA_rating[[#This Row],[ID]]="","",_xlfn.CONCAT( TEXT(NASA_rating[[#This Row],[ID]],"0"),NASA_rating[[#This Row],[Feature ID]]))</f>
        <v/>
      </c>
      <c r="D116" s="1" t="str">
        <f>IFERROR('NASA-TLX - Insert'!J126*'NASA-TLX - Insert'!P126,"")</f>
        <v/>
      </c>
      <c r="E116" s="1" t="str">
        <f>IFERROR('NASA-TLX - Insert'!K126*'NASA-TLX - Insert'!Q126,"")</f>
        <v/>
      </c>
      <c r="F116" s="1" t="str">
        <f>IFERROR('NASA-TLX - Insert'!L126*'NASA-TLX - Insert'!R126,"")</f>
        <v/>
      </c>
      <c r="G116" s="1" t="str">
        <f>IFERROR('NASA-TLX - Insert'!M126*'NASA-TLX - Insert'!S126,"")</f>
        <v/>
      </c>
      <c r="H116" s="1" t="str">
        <f>IFERROR('NASA-TLX - Insert'!N126*'NASA-TLX - Insert'!T126,"")</f>
        <v/>
      </c>
      <c r="I116" s="1" t="str">
        <f>IFERROR('NASA-TLX - Insert'!O126*'NASA-TLX - Insert'!U126,"")</f>
        <v/>
      </c>
      <c r="J116" s="1" t="str">
        <f>IF(NASA_rating[[#This Row],[ID]]="","",SUM(NASA_rating[[#This Row],[Mental Demand]:[Frustration]]))</f>
        <v/>
      </c>
      <c r="K116" s="1" t="str">
        <f>IFERROR(NASA_rating[[#This Row],[SUM]]/15,"")</f>
        <v/>
      </c>
      <c r="L116" s="1" t="str">
        <f>IF(L$1=NASA_rating[[#This Row],[Feature ID]],NASA_rating[[#This Row],[Weighted rating]],"")</f>
        <v/>
      </c>
      <c r="M116" s="1" t="str">
        <f>IF(M$1=NASA_rating[[#This Row],[Feature ID]],NASA_rating[[#This Row],[Weighted rating]],"")</f>
        <v/>
      </c>
      <c r="N116" s="1" t="str">
        <f>IF(L$1=NASA_rating[[#This Row],[Feature ID]],NASA_rating[[#This Row],[Weighted rating]],"")</f>
        <v/>
      </c>
      <c r="O116" s="1" t="str">
        <f>IF(M$1=NASA_rating[[#This Row],[Feature ID]],NASA_rating[[#This Row],[Weighted rating]],"")</f>
        <v/>
      </c>
      <c r="P116" s="52"/>
    </row>
    <row r="117" spans="1:16" x14ac:dyDescent="0.25">
      <c r="A117" t="str">
        <f>IF('NASA-TLX - Insert'!A127="","",'NASA-TLX - Insert'!A127)</f>
        <v/>
      </c>
      <c r="B117" t="str">
        <f>IF('NASA-TLX - Insert'!B127="","",'NASA-TLX - Insert'!B127)</f>
        <v/>
      </c>
      <c r="C117" s="2" t="str">
        <f>IF(NASA_rating[[#This Row],[ID]]="","",_xlfn.CONCAT( TEXT(NASA_rating[[#This Row],[ID]],"0"),NASA_rating[[#This Row],[Feature ID]]))</f>
        <v/>
      </c>
      <c r="D117" s="1" t="str">
        <f>IFERROR('NASA-TLX - Insert'!J127*'NASA-TLX - Insert'!P127,"")</f>
        <v/>
      </c>
      <c r="E117" s="1" t="str">
        <f>IFERROR('NASA-TLX - Insert'!K127*'NASA-TLX - Insert'!Q127,"")</f>
        <v/>
      </c>
      <c r="F117" s="1" t="str">
        <f>IFERROR('NASA-TLX - Insert'!L127*'NASA-TLX - Insert'!R127,"")</f>
        <v/>
      </c>
      <c r="G117" s="1" t="str">
        <f>IFERROR('NASA-TLX - Insert'!M127*'NASA-TLX - Insert'!S127,"")</f>
        <v/>
      </c>
      <c r="H117" s="1" t="str">
        <f>IFERROR('NASA-TLX - Insert'!N127*'NASA-TLX - Insert'!T127,"")</f>
        <v/>
      </c>
      <c r="I117" s="1" t="str">
        <f>IFERROR('NASA-TLX - Insert'!O127*'NASA-TLX - Insert'!U127,"")</f>
        <v/>
      </c>
      <c r="J117" s="1" t="str">
        <f>IF(NASA_rating[[#This Row],[ID]]="","",SUM(NASA_rating[[#This Row],[Mental Demand]:[Frustration]]))</f>
        <v/>
      </c>
      <c r="K117" s="1" t="str">
        <f>IFERROR(NASA_rating[[#This Row],[SUM]]/15,"")</f>
        <v/>
      </c>
      <c r="L117" s="1" t="str">
        <f>IF(L$1=NASA_rating[[#This Row],[Feature ID]],NASA_rating[[#This Row],[Weighted rating]],"")</f>
        <v/>
      </c>
      <c r="M117" s="1" t="str">
        <f>IF(M$1=NASA_rating[[#This Row],[Feature ID]],NASA_rating[[#This Row],[Weighted rating]],"")</f>
        <v/>
      </c>
      <c r="N117" s="1" t="str">
        <f>IF(L$1=NASA_rating[[#This Row],[Feature ID]],NASA_rating[[#This Row],[Weighted rating]],"")</f>
        <v/>
      </c>
      <c r="O117" s="1" t="str">
        <f>IF(M$1=NASA_rating[[#This Row],[Feature ID]],NASA_rating[[#This Row],[Weighted rating]],"")</f>
        <v/>
      </c>
      <c r="P117" s="52"/>
    </row>
    <row r="118" spans="1:16" x14ac:dyDescent="0.25">
      <c r="A118" t="str">
        <f>IF('NASA-TLX - Insert'!A128="","",'NASA-TLX - Insert'!A128)</f>
        <v/>
      </c>
      <c r="B118" t="str">
        <f>IF('NASA-TLX - Insert'!B128="","",'NASA-TLX - Insert'!B128)</f>
        <v/>
      </c>
      <c r="C118" s="2" t="str">
        <f>IF(NASA_rating[[#This Row],[ID]]="","",_xlfn.CONCAT( TEXT(NASA_rating[[#This Row],[ID]],"0"),NASA_rating[[#This Row],[Feature ID]]))</f>
        <v/>
      </c>
      <c r="D118" s="1" t="str">
        <f>IFERROR('NASA-TLX - Insert'!J128*'NASA-TLX - Insert'!P128,"")</f>
        <v/>
      </c>
      <c r="E118" s="1" t="str">
        <f>IFERROR('NASA-TLX - Insert'!K128*'NASA-TLX - Insert'!Q128,"")</f>
        <v/>
      </c>
      <c r="F118" s="1" t="str">
        <f>IFERROR('NASA-TLX - Insert'!L128*'NASA-TLX - Insert'!R128,"")</f>
        <v/>
      </c>
      <c r="G118" s="1" t="str">
        <f>IFERROR('NASA-TLX - Insert'!M128*'NASA-TLX - Insert'!S128,"")</f>
        <v/>
      </c>
      <c r="H118" s="1" t="str">
        <f>IFERROR('NASA-TLX - Insert'!N128*'NASA-TLX - Insert'!T128,"")</f>
        <v/>
      </c>
      <c r="I118" s="1" t="str">
        <f>IFERROR('NASA-TLX - Insert'!O128*'NASA-TLX - Insert'!U128,"")</f>
        <v/>
      </c>
      <c r="J118" s="1" t="str">
        <f>IF(NASA_rating[[#This Row],[ID]]="","",SUM(NASA_rating[[#This Row],[Mental Demand]:[Frustration]]))</f>
        <v/>
      </c>
      <c r="K118" s="1" t="str">
        <f>IFERROR(NASA_rating[[#This Row],[SUM]]/15,"")</f>
        <v/>
      </c>
      <c r="L118" s="1" t="str">
        <f>IF(L$1=NASA_rating[[#This Row],[Feature ID]],NASA_rating[[#This Row],[Weighted rating]],"")</f>
        <v/>
      </c>
      <c r="M118" s="1" t="str">
        <f>IF(M$1=NASA_rating[[#This Row],[Feature ID]],NASA_rating[[#This Row],[Weighted rating]],"")</f>
        <v/>
      </c>
      <c r="N118" s="1" t="str">
        <f>IF(L$1=NASA_rating[[#This Row],[Feature ID]],NASA_rating[[#This Row],[Weighted rating]],"")</f>
        <v/>
      </c>
      <c r="O118" s="1" t="str">
        <f>IF(M$1=NASA_rating[[#This Row],[Feature ID]],NASA_rating[[#This Row],[Weighted rating]],"")</f>
        <v/>
      </c>
      <c r="P118" s="52"/>
    </row>
    <row r="119" spans="1:16" x14ac:dyDescent="0.25">
      <c r="A119" t="str">
        <f>IF('NASA-TLX - Insert'!A129="","",'NASA-TLX - Insert'!A129)</f>
        <v/>
      </c>
      <c r="B119" t="str">
        <f>IF('NASA-TLX - Insert'!B129="","",'NASA-TLX - Insert'!B129)</f>
        <v/>
      </c>
      <c r="C119" s="2" t="str">
        <f>IF(NASA_rating[[#This Row],[ID]]="","",_xlfn.CONCAT( TEXT(NASA_rating[[#This Row],[ID]],"0"),NASA_rating[[#This Row],[Feature ID]]))</f>
        <v/>
      </c>
      <c r="D119" s="1" t="str">
        <f>IFERROR('NASA-TLX - Insert'!J129*'NASA-TLX - Insert'!P129,"")</f>
        <v/>
      </c>
      <c r="E119" s="1" t="str">
        <f>IFERROR('NASA-TLX - Insert'!K129*'NASA-TLX - Insert'!Q129,"")</f>
        <v/>
      </c>
      <c r="F119" s="1" t="str">
        <f>IFERROR('NASA-TLX - Insert'!L129*'NASA-TLX - Insert'!R129,"")</f>
        <v/>
      </c>
      <c r="G119" s="1" t="str">
        <f>IFERROR('NASA-TLX - Insert'!M129*'NASA-TLX - Insert'!S129,"")</f>
        <v/>
      </c>
      <c r="H119" s="1" t="str">
        <f>IFERROR('NASA-TLX - Insert'!N129*'NASA-TLX - Insert'!T129,"")</f>
        <v/>
      </c>
      <c r="I119" s="1" t="str">
        <f>IFERROR('NASA-TLX - Insert'!O129*'NASA-TLX - Insert'!U129,"")</f>
        <v/>
      </c>
      <c r="J119" s="1" t="str">
        <f>IF(NASA_rating[[#This Row],[ID]]="","",SUM(NASA_rating[[#This Row],[Mental Demand]:[Frustration]]))</f>
        <v/>
      </c>
      <c r="K119" s="1" t="str">
        <f>IFERROR(NASA_rating[[#This Row],[SUM]]/15,"")</f>
        <v/>
      </c>
      <c r="L119" s="1" t="str">
        <f>IF(L$1=NASA_rating[[#This Row],[Feature ID]],NASA_rating[[#This Row],[Weighted rating]],"")</f>
        <v/>
      </c>
      <c r="M119" s="1" t="str">
        <f>IF(M$1=NASA_rating[[#This Row],[Feature ID]],NASA_rating[[#This Row],[Weighted rating]],"")</f>
        <v/>
      </c>
      <c r="N119" s="1" t="str">
        <f>IF(L$1=NASA_rating[[#This Row],[Feature ID]],NASA_rating[[#This Row],[Weighted rating]],"")</f>
        <v/>
      </c>
      <c r="O119" s="1" t="str">
        <f>IF(M$1=NASA_rating[[#This Row],[Feature ID]],NASA_rating[[#This Row],[Weighted rating]],"")</f>
        <v/>
      </c>
      <c r="P119" s="52"/>
    </row>
    <row r="120" spans="1:16" x14ac:dyDescent="0.25">
      <c r="A120" t="str">
        <f>IF('NASA-TLX - Insert'!A130="","",'NASA-TLX - Insert'!A130)</f>
        <v/>
      </c>
      <c r="B120" t="str">
        <f>IF('NASA-TLX - Insert'!B130="","",'NASA-TLX - Insert'!B130)</f>
        <v/>
      </c>
      <c r="C120" s="2" t="str">
        <f>IF(NASA_rating[[#This Row],[ID]]="","",_xlfn.CONCAT( TEXT(NASA_rating[[#This Row],[ID]],"0"),NASA_rating[[#This Row],[Feature ID]]))</f>
        <v/>
      </c>
      <c r="D120" s="1" t="str">
        <f>IFERROR('NASA-TLX - Insert'!J130*'NASA-TLX - Insert'!P130,"")</f>
        <v/>
      </c>
      <c r="E120" s="1" t="str">
        <f>IFERROR('NASA-TLX - Insert'!K130*'NASA-TLX - Insert'!Q130,"")</f>
        <v/>
      </c>
      <c r="F120" s="1" t="str">
        <f>IFERROR('NASA-TLX - Insert'!L130*'NASA-TLX - Insert'!R130,"")</f>
        <v/>
      </c>
      <c r="G120" s="1" t="str">
        <f>IFERROR('NASA-TLX - Insert'!M130*'NASA-TLX - Insert'!S130,"")</f>
        <v/>
      </c>
      <c r="H120" s="1" t="str">
        <f>IFERROR('NASA-TLX - Insert'!N130*'NASA-TLX - Insert'!T130,"")</f>
        <v/>
      </c>
      <c r="I120" s="1" t="str">
        <f>IFERROR('NASA-TLX - Insert'!O130*'NASA-TLX - Insert'!U130,"")</f>
        <v/>
      </c>
      <c r="J120" s="1" t="str">
        <f>IF(NASA_rating[[#This Row],[ID]]="","",SUM(NASA_rating[[#This Row],[Mental Demand]:[Frustration]]))</f>
        <v/>
      </c>
      <c r="K120" s="1" t="str">
        <f>IFERROR(NASA_rating[[#This Row],[SUM]]/15,"")</f>
        <v/>
      </c>
      <c r="L120" s="1" t="str">
        <f>IF(L$1=NASA_rating[[#This Row],[Feature ID]],NASA_rating[[#This Row],[Weighted rating]],"")</f>
        <v/>
      </c>
      <c r="M120" s="1" t="str">
        <f>IF(M$1=NASA_rating[[#This Row],[Feature ID]],NASA_rating[[#This Row],[Weighted rating]],"")</f>
        <v/>
      </c>
      <c r="N120" s="1" t="str">
        <f>IF(L$1=NASA_rating[[#This Row],[Feature ID]],NASA_rating[[#This Row],[Weighted rating]],"")</f>
        <v/>
      </c>
      <c r="O120" s="1" t="str">
        <f>IF(M$1=NASA_rating[[#This Row],[Feature ID]],NASA_rating[[#This Row],[Weighted rating]],"")</f>
        <v/>
      </c>
      <c r="P120" s="52"/>
    </row>
    <row r="121" spans="1:16" x14ac:dyDescent="0.25">
      <c r="A121" t="str">
        <f>IF('NASA-TLX - Insert'!A131="","",'NASA-TLX - Insert'!A131)</f>
        <v/>
      </c>
      <c r="B121" t="str">
        <f>IF('NASA-TLX - Insert'!B131="","",'NASA-TLX - Insert'!B131)</f>
        <v/>
      </c>
      <c r="C121" s="2" t="str">
        <f>IF(NASA_rating[[#This Row],[ID]]="","",_xlfn.CONCAT( TEXT(NASA_rating[[#This Row],[ID]],"0"),NASA_rating[[#This Row],[Feature ID]]))</f>
        <v/>
      </c>
      <c r="D121" s="1" t="str">
        <f>IFERROR('NASA-TLX - Insert'!J131*'NASA-TLX - Insert'!P131,"")</f>
        <v/>
      </c>
      <c r="E121" s="1" t="str">
        <f>IFERROR('NASA-TLX - Insert'!K131*'NASA-TLX - Insert'!Q131,"")</f>
        <v/>
      </c>
      <c r="F121" s="1" t="str">
        <f>IFERROR('NASA-TLX - Insert'!L131*'NASA-TLX - Insert'!R131,"")</f>
        <v/>
      </c>
      <c r="G121" s="1" t="str">
        <f>IFERROR('NASA-TLX - Insert'!M131*'NASA-TLX - Insert'!S131,"")</f>
        <v/>
      </c>
      <c r="H121" s="1" t="str">
        <f>IFERROR('NASA-TLX - Insert'!N131*'NASA-TLX - Insert'!T131,"")</f>
        <v/>
      </c>
      <c r="I121" s="1" t="str">
        <f>IFERROR('NASA-TLX - Insert'!O131*'NASA-TLX - Insert'!U131,"")</f>
        <v/>
      </c>
      <c r="J121" s="1" t="str">
        <f>IF(NASA_rating[[#This Row],[ID]]="","",SUM(NASA_rating[[#This Row],[Mental Demand]:[Frustration]]))</f>
        <v/>
      </c>
      <c r="K121" s="1" t="str">
        <f>IFERROR(NASA_rating[[#This Row],[SUM]]/15,"")</f>
        <v/>
      </c>
      <c r="L121" s="1" t="str">
        <f>IF(L$1=NASA_rating[[#This Row],[Feature ID]],NASA_rating[[#This Row],[Weighted rating]],"")</f>
        <v/>
      </c>
      <c r="M121" s="1" t="str">
        <f>IF(M$1=NASA_rating[[#This Row],[Feature ID]],NASA_rating[[#This Row],[Weighted rating]],"")</f>
        <v/>
      </c>
      <c r="N121" s="1" t="str">
        <f>IF(L$1=NASA_rating[[#This Row],[Feature ID]],NASA_rating[[#This Row],[Weighted rating]],"")</f>
        <v/>
      </c>
      <c r="O121" s="1" t="str">
        <f>IF(M$1=NASA_rating[[#This Row],[Feature ID]],NASA_rating[[#This Row],[Weighted rating]],"")</f>
        <v/>
      </c>
      <c r="P121" s="52"/>
    </row>
    <row r="122" spans="1:16" x14ac:dyDescent="0.25">
      <c r="A122" t="str">
        <f>IF('NASA-TLX - Insert'!A132="","",'NASA-TLX - Insert'!A132)</f>
        <v/>
      </c>
      <c r="B122" t="str">
        <f>IF('NASA-TLX - Insert'!B132="","",'NASA-TLX - Insert'!B132)</f>
        <v/>
      </c>
      <c r="C122" s="2" t="str">
        <f>IF(NASA_rating[[#This Row],[ID]]="","",_xlfn.CONCAT( TEXT(NASA_rating[[#This Row],[ID]],"0"),NASA_rating[[#This Row],[Feature ID]]))</f>
        <v/>
      </c>
      <c r="D122" s="1" t="str">
        <f>IFERROR('NASA-TLX - Insert'!J132*'NASA-TLX - Insert'!P132,"")</f>
        <v/>
      </c>
      <c r="E122" s="1" t="str">
        <f>IFERROR('NASA-TLX - Insert'!K132*'NASA-TLX - Insert'!Q132,"")</f>
        <v/>
      </c>
      <c r="F122" s="1" t="str">
        <f>IFERROR('NASA-TLX - Insert'!L132*'NASA-TLX - Insert'!R132,"")</f>
        <v/>
      </c>
      <c r="G122" s="1" t="str">
        <f>IFERROR('NASA-TLX - Insert'!M132*'NASA-TLX - Insert'!S132,"")</f>
        <v/>
      </c>
      <c r="H122" s="1" t="str">
        <f>IFERROR('NASA-TLX - Insert'!N132*'NASA-TLX - Insert'!T132,"")</f>
        <v/>
      </c>
      <c r="I122" s="1" t="str">
        <f>IFERROR('NASA-TLX - Insert'!O132*'NASA-TLX - Insert'!U132,"")</f>
        <v/>
      </c>
      <c r="J122" s="1" t="str">
        <f>IF(NASA_rating[[#This Row],[ID]]="","",SUM(NASA_rating[[#This Row],[Mental Demand]:[Frustration]]))</f>
        <v/>
      </c>
      <c r="K122" s="1" t="str">
        <f>IFERROR(NASA_rating[[#This Row],[SUM]]/15,"")</f>
        <v/>
      </c>
      <c r="L122" s="1" t="str">
        <f>IF(L$1=NASA_rating[[#This Row],[Feature ID]],NASA_rating[[#This Row],[Weighted rating]],"")</f>
        <v/>
      </c>
      <c r="M122" s="1" t="str">
        <f>IF(M$1=NASA_rating[[#This Row],[Feature ID]],NASA_rating[[#This Row],[Weighted rating]],"")</f>
        <v/>
      </c>
      <c r="N122" s="1" t="str">
        <f>IF(L$1=NASA_rating[[#This Row],[Feature ID]],NASA_rating[[#This Row],[Weighted rating]],"")</f>
        <v/>
      </c>
      <c r="O122" s="1" t="str">
        <f>IF(M$1=NASA_rating[[#This Row],[Feature ID]],NASA_rating[[#This Row],[Weighted rating]],"")</f>
        <v/>
      </c>
      <c r="P122" s="52"/>
    </row>
    <row r="123" spans="1:16" x14ac:dyDescent="0.25">
      <c r="A123" t="str">
        <f>IF('NASA-TLX - Insert'!A133="","",'NASA-TLX - Insert'!A133)</f>
        <v/>
      </c>
      <c r="B123" t="str">
        <f>IF('NASA-TLX - Insert'!B133="","",'NASA-TLX - Insert'!B133)</f>
        <v/>
      </c>
      <c r="C123" s="2" t="str">
        <f>IF(NASA_rating[[#This Row],[ID]]="","",_xlfn.CONCAT( TEXT(NASA_rating[[#This Row],[ID]],"0"),NASA_rating[[#This Row],[Feature ID]]))</f>
        <v/>
      </c>
      <c r="D123" s="1" t="str">
        <f>IFERROR('NASA-TLX - Insert'!J133*'NASA-TLX - Insert'!P133,"")</f>
        <v/>
      </c>
      <c r="E123" s="1" t="str">
        <f>IFERROR('NASA-TLX - Insert'!K133*'NASA-TLX - Insert'!Q133,"")</f>
        <v/>
      </c>
      <c r="F123" s="1" t="str">
        <f>IFERROR('NASA-TLX - Insert'!L133*'NASA-TLX - Insert'!R133,"")</f>
        <v/>
      </c>
      <c r="G123" s="1" t="str">
        <f>IFERROR('NASA-TLX - Insert'!M133*'NASA-TLX - Insert'!S133,"")</f>
        <v/>
      </c>
      <c r="H123" s="1" t="str">
        <f>IFERROR('NASA-TLX - Insert'!N133*'NASA-TLX - Insert'!T133,"")</f>
        <v/>
      </c>
      <c r="I123" s="1" t="str">
        <f>IFERROR('NASA-TLX - Insert'!O133*'NASA-TLX - Insert'!U133,"")</f>
        <v/>
      </c>
      <c r="J123" s="1" t="str">
        <f>IF(NASA_rating[[#This Row],[ID]]="","",SUM(NASA_rating[[#This Row],[Mental Demand]:[Frustration]]))</f>
        <v/>
      </c>
      <c r="K123" s="1" t="str">
        <f>IFERROR(NASA_rating[[#This Row],[SUM]]/15,"")</f>
        <v/>
      </c>
      <c r="L123" s="1" t="str">
        <f>IF(L$1=NASA_rating[[#This Row],[Feature ID]],NASA_rating[[#This Row],[Weighted rating]],"")</f>
        <v/>
      </c>
      <c r="M123" s="1" t="str">
        <f>IF(M$1=NASA_rating[[#This Row],[Feature ID]],NASA_rating[[#This Row],[Weighted rating]],"")</f>
        <v/>
      </c>
      <c r="N123" s="1" t="str">
        <f>IF(L$1=NASA_rating[[#This Row],[Feature ID]],NASA_rating[[#This Row],[Weighted rating]],"")</f>
        <v/>
      </c>
      <c r="O123" s="1" t="str">
        <f>IF(M$1=NASA_rating[[#This Row],[Feature ID]],NASA_rating[[#This Row],[Weighted rating]],"")</f>
        <v/>
      </c>
      <c r="P123" s="52"/>
    </row>
    <row r="124" spans="1:16" x14ac:dyDescent="0.25">
      <c r="A124" t="str">
        <f>IF('NASA-TLX - Insert'!A134="","",'NASA-TLX - Insert'!A134)</f>
        <v/>
      </c>
      <c r="B124" t="str">
        <f>IF('NASA-TLX - Insert'!B134="","",'NASA-TLX - Insert'!B134)</f>
        <v/>
      </c>
      <c r="C124" s="2" t="str">
        <f>IF(NASA_rating[[#This Row],[ID]]="","",_xlfn.CONCAT( TEXT(NASA_rating[[#This Row],[ID]],"0"),NASA_rating[[#This Row],[Feature ID]]))</f>
        <v/>
      </c>
      <c r="D124" s="1" t="str">
        <f>IFERROR('NASA-TLX - Insert'!J134*'NASA-TLX - Insert'!P134,"")</f>
        <v/>
      </c>
      <c r="E124" s="1" t="str">
        <f>IFERROR('NASA-TLX - Insert'!K134*'NASA-TLX - Insert'!Q134,"")</f>
        <v/>
      </c>
      <c r="F124" s="1" t="str">
        <f>IFERROR('NASA-TLX - Insert'!L134*'NASA-TLX - Insert'!R134,"")</f>
        <v/>
      </c>
      <c r="G124" s="1" t="str">
        <f>IFERROR('NASA-TLX - Insert'!M134*'NASA-TLX - Insert'!S134,"")</f>
        <v/>
      </c>
      <c r="H124" s="1" t="str">
        <f>IFERROR('NASA-TLX - Insert'!N134*'NASA-TLX - Insert'!T134,"")</f>
        <v/>
      </c>
      <c r="I124" s="1" t="str">
        <f>IFERROR('NASA-TLX - Insert'!O134*'NASA-TLX - Insert'!U134,"")</f>
        <v/>
      </c>
      <c r="J124" s="1" t="str">
        <f>IF(NASA_rating[[#This Row],[ID]]="","",SUM(NASA_rating[[#This Row],[Mental Demand]:[Frustration]]))</f>
        <v/>
      </c>
      <c r="K124" s="1" t="str">
        <f>IFERROR(NASA_rating[[#This Row],[SUM]]/15,"")</f>
        <v/>
      </c>
      <c r="L124" s="1" t="str">
        <f>IF(L$1=NASA_rating[[#This Row],[Feature ID]],NASA_rating[[#This Row],[Weighted rating]],"")</f>
        <v/>
      </c>
      <c r="M124" s="1" t="str">
        <f>IF(M$1=NASA_rating[[#This Row],[Feature ID]],NASA_rating[[#This Row],[Weighted rating]],"")</f>
        <v/>
      </c>
      <c r="N124" s="1" t="str">
        <f>IF(L$1=NASA_rating[[#This Row],[Feature ID]],NASA_rating[[#This Row],[Weighted rating]],"")</f>
        <v/>
      </c>
      <c r="O124" s="1" t="str">
        <f>IF(M$1=NASA_rating[[#This Row],[Feature ID]],NASA_rating[[#This Row],[Weighted rating]],"")</f>
        <v/>
      </c>
      <c r="P124" s="52"/>
    </row>
    <row r="125" spans="1:16" x14ac:dyDescent="0.25">
      <c r="A125" t="str">
        <f>IF('NASA-TLX - Insert'!A135="","",'NASA-TLX - Insert'!A135)</f>
        <v/>
      </c>
      <c r="B125" t="str">
        <f>IF('NASA-TLX - Insert'!B135="","",'NASA-TLX - Insert'!B135)</f>
        <v/>
      </c>
      <c r="C125" s="2" t="str">
        <f>IF(NASA_rating[[#This Row],[ID]]="","",_xlfn.CONCAT( TEXT(NASA_rating[[#This Row],[ID]],"0"),NASA_rating[[#This Row],[Feature ID]]))</f>
        <v/>
      </c>
      <c r="D125" s="1" t="str">
        <f>IFERROR('NASA-TLX - Insert'!J135*'NASA-TLX - Insert'!P135,"")</f>
        <v/>
      </c>
      <c r="E125" s="1" t="str">
        <f>IFERROR('NASA-TLX - Insert'!K135*'NASA-TLX - Insert'!Q135,"")</f>
        <v/>
      </c>
      <c r="F125" s="1" t="str">
        <f>IFERROR('NASA-TLX - Insert'!L135*'NASA-TLX - Insert'!R135,"")</f>
        <v/>
      </c>
      <c r="G125" s="1" t="str">
        <f>IFERROR('NASA-TLX - Insert'!M135*'NASA-TLX - Insert'!S135,"")</f>
        <v/>
      </c>
      <c r="H125" s="1" t="str">
        <f>IFERROR('NASA-TLX - Insert'!N135*'NASA-TLX - Insert'!T135,"")</f>
        <v/>
      </c>
      <c r="I125" s="1" t="str">
        <f>IFERROR('NASA-TLX - Insert'!O135*'NASA-TLX - Insert'!U135,"")</f>
        <v/>
      </c>
      <c r="J125" s="1" t="str">
        <f>IF(NASA_rating[[#This Row],[ID]]="","",SUM(NASA_rating[[#This Row],[Mental Demand]:[Frustration]]))</f>
        <v/>
      </c>
      <c r="K125" s="1" t="str">
        <f>IFERROR(NASA_rating[[#This Row],[SUM]]/15,"")</f>
        <v/>
      </c>
      <c r="L125" s="1" t="str">
        <f>IF(L$1=NASA_rating[[#This Row],[Feature ID]],NASA_rating[[#This Row],[Weighted rating]],"")</f>
        <v/>
      </c>
      <c r="M125" s="1" t="str">
        <f>IF(M$1=NASA_rating[[#This Row],[Feature ID]],NASA_rating[[#This Row],[Weighted rating]],"")</f>
        <v/>
      </c>
      <c r="N125" s="1" t="str">
        <f>IF(L$1=NASA_rating[[#This Row],[Feature ID]],NASA_rating[[#This Row],[Weighted rating]],"")</f>
        <v/>
      </c>
      <c r="O125" s="1" t="str">
        <f>IF(M$1=NASA_rating[[#This Row],[Feature ID]],NASA_rating[[#This Row],[Weighted rating]],"")</f>
        <v/>
      </c>
      <c r="P125" s="52"/>
    </row>
    <row r="126" spans="1:16" x14ac:dyDescent="0.25">
      <c r="A126" t="str">
        <f>IF('NASA-TLX - Insert'!A136="","",'NASA-TLX - Insert'!A136)</f>
        <v/>
      </c>
      <c r="B126" t="str">
        <f>IF('NASA-TLX - Insert'!B136="","",'NASA-TLX - Insert'!B136)</f>
        <v/>
      </c>
      <c r="C126" s="2" t="str">
        <f>IF(NASA_rating[[#This Row],[ID]]="","",_xlfn.CONCAT( TEXT(NASA_rating[[#This Row],[ID]],"0"),NASA_rating[[#This Row],[Feature ID]]))</f>
        <v/>
      </c>
      <c r="D126" s="1" t="str">
        <f>IFERROR('NASA-TLX - Insert'!J136*'NASA-TLX - Insert'!P136,"")</f>
        <v/>
      </c>
      <c r="E126" s="1" t="str">
        <f>IFERROR('NASA-TLX - Insert'!K136*'NASA-TLX - Insert'!Q136,"")</f>
        <v/>
      </c>
      <c r="F126" s="1" t="str">
        <f>IFERROR('NASA-TLX - Insert'!L136*'NASA-TLX - Insert'!R136,"")</f>
        <v/>
      </c>
      <c r="G126" s="1" t="str">
        <f>IFERROR('NASA-TLX - Insert'!M136*'NASA-TLX - Insert'!S136,"")</f>
        <v/>
      </c>
      <c r="H126" s="1" t="str">
        <f>IFERROR('NASA-TLX - Insert'!N136*'NASA-TLX - Insert'!T136,"")</f>
        <v/>
      </c>
      <c r="I126" s="1" t="str">
        <f>IFERROR('NASA-TLX - Insert'!O136*'NASA-TLX - Insert'!U136,"")</f>
        <v/>
      </c>
      <c r="J126" s="1" t="str">
        <f>IF(NASA_rating[[#This Row],[ID]]="","",SUM(NASA_rating[[#This Row],[Mental Demand]:[Frustration]]))</f>
        <v/>
      </c>
      <c r="K126" s="1" t="str">
        <f>IFERROR(NASA_rating[[#This Row],[SUM]]/15,"")</f>
        <v/>
      </c>
      <c r="L126" s="1" t="str">
        <f>IF(L$1=NASA_rating[[#This Row],[Feature ID]],NASA_rating[[#This Row],[Weighted rating]],"")</f>
        <v/>
      </c>
      <c r="M126" s="1" t="str">
        <f>IF(M$1=NASA_rating[[#This Row],[Feature ID]],NASA_rating[[#This Row],[Weighted rating]],"")</f>
        <v/>
      </c>
      <c r="N126" s="1" t="str">
        <f>IF(L$1=NASA_rating[[#This Row],[Feature ID]],NASA_rating[[#This Row],[Weighted rating]],"")</f>
        <v/>
      </c>
      <c r="O126" s="1" t="str">
        <f>IF(M$1=NASA_rating[[#This Row],[Feature ID]],NASA_rating[[#This Row],[Weighted rating]],"")</f>
        <v/>
      </c>
      <c r="P126" s="52"/>
    </row>
    <row r="127" spans="1:16" x14ac:dyDescent="0.25">
      <c r="A127" t="str">
        <f>IF('NASA-TLX - Insert'!A137="","",'NASA-TLX - Insert'!A137)</f>
        <v/>
      </c>
      <c r="B127" t="str">
        <f>IF('NASA-TLX - Insert'!B137="","",'NASA-TLX - Insert'!B137)</f>
        <v/>
      </c>
      <c r="C127" s="2" t="str">
        <f>IF(NASA_rating[[#This Row],[ID]]="","",_xlfn.CONCAT( TEXT(NASA_rating[[#This Row],[ID]],"0"),NASA_rating[[#This Row],[Feature ID]]))</f>
        <v/>
      </c>
      <c r="D127" s="1" t="str">
        <f>IFERROR('NASA-TLX - Insert'!J137*'NASA-TLX - Insert'!P137,"")</f>
        <v/>
      </c>
      <c r="E127" s="1" t="str">
        <f>IFERROR('NASA-TLX - Insert'!K137*'NASA-TLX - Insert'!Q137,"")</f>
        <v/>
      </c>
      <c r="F127" s="1" t="str">
        <f>IFERROR('NASA-TLX - Insert'!L137*'NASA-TLX - Insert'!R137,"")</f>
        <v/>
      </c>
      <c r="G127" s="1" t="str">
        <f>IFERROR('NASA-TLX - Insert'!M137*'NASA-TLX - Insert'!S137,"")</f>
        <v/>
      </c>
      <c r="H127" s="1" t="str">
        <f>IFERROR('NASA-TLX - Insert'!N137*'NASA-TLX - Insert'!T137,"")</f>
        <v/>
      </c>
      <c r="I127" s="1" t="str">
        <f>IFERROR('NASA-TLX - Insert'!O137*'NASA-TLX - Insert'!U137,"")</f>
        <v/>
      </c>
      <c r="J127" s="1" t="str">
        <f>IF(NASA_rating[[#This Row],[ID]]="","",SUM(NASA_rating[[#This Row],[Mental Demand]:[Frustration]]))</f>
        <v/>
      </c>
      <c r="K127" s="1" t="str">
        <f>IFERROR(NASA_rating[[#This Row],[SUM]]/15,"")</f>
        <v/>
      </c>
      <c r="L127" s="1" t="str">
        <f>IF(L$1=NASA_rating[[#This Row],[Feature ID]],NASA_rating[[#This Row],[Weighted rating]],"")</f>
        <v/>
      </c>
      <c r="M127" s="1" t="str">
        <f>IF(M$1=NASA_rating[[#This Row],[Feature ID]],NASA_rating[[#This Row],[Weighted rating]],"")</f>
        <v/>
      </c>
      <c r="N127" s="1" t="str">
        <f>IF(L$1=NASA_rating[[#This Row],[Feature ID]],NASA_rating[[#This Row],[Weighted rating]],"")</f>
        <v/>
      </c>
      <c r="O127" s="1" t="str">
        <f>IF(M$1=NASA_rating[[#This Row],[Feature ID]],NASA_rating[[#This Row],[Weighted rating]],"")</f>
        <v/>
      </c>
      <c r="P127" s="52"/>
    </row>
    <row r="128" spans="1:16" x14ac:dyDescent="0.25">
      <c r="A128" t="str">
        <f>IF('NASA-TLX - Insert'!A138="","",'NASA-TLX - Insert'!A138)</f>
        <v/>
      </c>
      <c r="B128" t="str">
        <f>IF('NASA-TLX - Insert'!B138="","",'NASA-TLX - Insert'!B138)</f>
        <v/>
      </c>
      <c r="C128" s="2" t="str">
        <f>IF(NASA_rating[[#This Row],[ID]]="","",_xlfn.CONCAT( TEXT(NASA_rating[[#This Row],[ID]],"0"),NASA_rating[[#This Row],[Feature ID]]))</f>
        <v/>
      </c>
      <c r="D128" s="1" t="str">
        <f>IFERROR('NASA-TLX - Insert'!J138*'NASA-TLX - Insert'!P138,"")</f>
        <v/>
      </c>
      <c r="E128" s="1" t="str">
        <f>IFERROR('NASA-TLX - Insert'!K138*'NASA-TLX - Insert'!Q138,"")</f>
        <v/>
      </c>
      <c r="F128" s="1" t="str">
        <f>IFERROR('NASA-TLX - Insert'!L138*'NASA-TLX - Insert'!R138,"")</f>
        <v/>
      </c>
      <c r="G128" s="1" t="str">
        <f>IFERROR('NASA-TLX - Insert'!M138*'NASA-TLX - Insert'!S138,"")</f>
        <v/>
      </c>
      <c r="H128" s="1" t="str">
        <f>IFERROR('NASA-TLX - Insert'!N138*'NASA-TLX - Insert'!T138,"")</f>
        <v/>
      </c>
      <c r="I128" s="1" t="str">
        <f>IFERROR('NASA-TLX - Insert'!O138*'NASA-TLX - Insert'!U138,"")</f>
        <v/>
      </c>
      <c r="J128" s="1" t="str">
        <f>IF(NASA_rating[[#This Row],[ID]]="","",SUM(NASA_rating[[#This Row],[Mental Demand]:[Frustration]]))</f>
        <v/>
      </c>
      <c r="K128" s="1" t="str">
        <f>IFERROR(NASA_rating[[#This Row],[SUM]]/15,"")</f>
        <v/>
      </c>
      <c r="L128" s="1" t="str">
        <f>IF(L$1=NASA_rating[[#This Row],[Feature ID]],NASA_rating[[#This Row],[Weighted rating]],"")</f>
        <v/>
      </c>
      <c r="M128" s="1" t="str">
        <f>IF(M$1=NASA_rating[[#This Row],[Feature ID]],NASA_rating[[#This Row],[Weighted rating]],"")</f>
        <v/>
      </c>
      <c r="N128" s="1" t="str">
        <f>IF(L$1=NASA_rating[[#This Row],[Feature ID]],NASA_rating[[#This Row],[Weighted rating]],"")</f>
        <v/>
      </c>
      <c r="O128" s="1" t="str">
        <f>IF(M$1=NASA_rating[[#This Row],[Feature ID]],NASA_rating[[#This Row],[Weighted rating]],"")</f>
        <v/>
      </c>
      <c r="P128" s="52"/>
    </row>
    <row r="129" spans="1:16" x14ac:dyDescent="0.25">
      <c r="A129" t="str">
        <f>IF('NASA-TLX - Insert'!A139="","",'NASA-TLX - Insert'!A139)</f>
        <v/>
      </c>
      <c r="B129" t="str">
        <f>IF('NASA-TLX - Insert'!B139="","",'NASA-TLX - Insert'!B139)</f>
        <v/>
      </c>
      <c r="C129" s="2" t="str">
        <f>IF(NASA_rating[[#This Row],[ID]]="","",_xlfn.CONCAT( TEXT(NASA_rating[[#This Row],[ID]],"0"),NASA_rating[[#This Row],[Feature ID]]))</f>
        <v/>
      </c>
      <c r="D129" s="1" t="str">
        <f>IFERROR('NASA-TLX - Insert'!J139*'NASA-TLX - Insert'!P139,"")</f>
        <v/>
      </c>
      <c r="E129" s="1" t="str">
        <f>IFERROR('NASA-TLX - Insert'!K139*'NASA-TLX - Insert'!Q139,"")</f>
        <v/>
      </c>
      <c r="F129" s="1" t="str">
        <f>IFERROR('NASA-TLX - Insert'!L139*'NASA-TLX - Insert'!R139,"")</f>
        <v/>
      </c>
      <c r="G129" s="1" t="str">
        <f>IFERROR('NASA-TLX - Insert'!M139*'NASA-TLX - Insert'!S139,"")</f>
        <v/>
      </c>
      <c r="H129" s="1" t="str">
        <f>IFERROR('NASA-TLX - Insert'!N139*'NASA-TLX - Insert'!T139,"")</f>
        <v/>
      </c>
      <c r="I129" s="1" t="str">
        <f>IFERROR('NASA-TLX - Insert'!O139*'NASA-TLX - Insert'!U139,"")</f>
        <v/>
      </c>
      <c r="J129" s="1" t="str">
        <f>IF(NASA_rating[[#This Row],[ID]]="","",SUM(NASA_rating[[#This Row],[Mental Demand]:[Frustration]]))</f>
        <v/>
      </c>
      <c r="K129" s="1" t="str">
        <f>IFERROR(NASA_rating[[#This Row],[SUM]]/15,"")</f>
        <v/>
      </c>
      <c r="L129" s="1" t="str">
        <f>IF(L$1=NASA_rating[[#This Row],[Feature ID]],NASA_rating[[#This Row],[Weighted rating]],"")</f>
        <v/>
      </c>
      <c r="M129" s="1" t="str">
        <f>IF(M$1=NASA_rating[[#This Row],[Feature ID]],NASA_rating[[#This Row],[Weighted rating]],"")</f>
        <v/>
      </c>
      <c r="N129" s="1" t="str">
        <f>IF(L$1=NASA_rating[[#This Row],[Feature ID]],NASA_rating[[#This Row],[Weighted rating]],"")</f>
        <v/>
      </c>
      <c r="O129" s="1" t="str">
        <f>IF(M$1=NASA_rating[[#This Row],[Feature ID]],NASA_rating[[#This Row],[Weighted rating]],"")</f>
        <v/>
      </c>
      <c r="P129" s="52"/>
    </row>
    <row r="130" spans="1:16" x14ac:dyDescent="0.25">
      <c r="A130" t="str">
        <f>IF('NASA-TLX - Insert'!A140="","",'NASA-TLX - Insert'!A140)</f>
        <v/>
      </c>
      <c r="B130" t="str">
        <f>IF('NASA-TLX - Insert'!B140="","",'NASA-TLX - Insert'!B140)</f>
        <v/>
      </c>
      <c r="C130" s="2" t="str">
        <f>IF(NASA_rating[[#This Row],[ID]]="","",_xlfn.CONCAT( TEXT(NASA_rating[[#This Row],[ID]],"0"),NASA_rating[[#This Row],[Feature ID]]))</f>
        <v/>
      </c>
      <c r="D130" s="1" t="str">
        <f>IFERROR('NASA-TLX - Insert'!J140*'NASA-TLX - Insert'!P140,"")</f>
        <v/>
      </c>
      <c r="E130" s="1" t="str">
        <f>IFERROR('NASA-TLX - Insert'!K140*'NASA-TLX - Insert'!Q140,"")</f>
        <v/>
      </c>
      <c r="F130" s="1" t="str">
        <f>IFERROR('NASA-TLX - Insert'!L140*'NASA-TLX - Insert'!R140,"")</f>
        <v/>
      </c>
      <c r="G130" s="1" t="str">
        <f>IFERROR('NASA-TLX - Insert'!M140*'NASA-TLX - Insert'!S140,"")</f>
        <v/>
      </c>
      <c r="H130" s="1" t="str">
        <f>IFERROR('NASA-TLX - Insert'!N140*'NASA-TLX - Insert'!T140,"")</f>
        <v/>
      </c>
      <c r="I130" s="1" t="str">
        <f>IFERROR('NASA-TLX - Insert'!O140*'NASA-TLX - Insert'!U140,"")</f>
        <v/>
      </c>
      <c r="J130" s="1" t="str">
        <f>IF(NASA_rating[[#This Row],[ID]]="","",SUM(NASA_rating[[#This Row],[Mental Demand]:[Frustration]]))</f>
        <v/>
      </c>
      <c r="K130" s="1" t="str">
        <f>IFERROR(NASA_rating[[#This Row],[SUM]]/15,"")</f>
        <v/>
      </c>
      <c r="L130" s="1" t="str">
        <f>IF(L$1=NASA_rating[[#This Row],[Feature ID]],NASA_rating[[#This Row],[Weighted rating]],"")</f>
        <v/>
      </c>
      <c r="M130" s="1" t="str">
        <f>IF(M$1=NASA_rating[[#This Row],[Feature ID]],NASA_rating[[#This Row],[Weighted rating]],"")</f>
        <v/>
      </c>
      <c r="N130" s="1" t="str">
        <f>IF(L$1=NASA_rating[[#This Row],[Feature ID]],NASA_rating[[#This Row],[Weighted rating]],"")</f>
        <v/>
      </c>
      <c r="O130" s="1" t="str">
        <f>IF(M$1=NASA_rating[[#This Row],[Feature ID]],NASA_rating[[#This Row],[Weighted rating]],"")</f>
        <v/>
      </c>
      <c r="P130" s="52"/>
    </row>
    <row r="131" spans="1:16" x14ac:dyDescent="0.25">
      <c r="A131" t="str">
        <f>IF('NASA-TLX - Insert'!A141="","",'NASA-TLX - Insert'!A141)</f>
        <v/>
      </c>
      <c r="B131" t="str">
        <f>IF('NASA-TLX - Insert'!B141="","",'NASA-TLX - Insert'!B141)</f>
        <v/>
      </c>
      <c r="C131" s="2" t="str">
        <f>IF(NASA_rating[[#This Row],[ID]]="","",_xlfn.CONCAT( TEXT(NASA_rating[[#This Row],[ID]],"0"),NASA_rating[[#This Row],[Feature ID]]))</f>
        <v/>
      </c>
      <c r="D131" s="1" t="str">
        <f>IFERROR('NASA-TLX - Insert'!J141*'NASA-TLX - Insert'!P141,"")</f>
        <v/>
      </c>
      <c r="E131" s="1" t="str">
        <f>IFERROR('NASA-TLX - Insert'!K141*'NASA-TLX - Insert'!Q141,"")</f>
        <v/>
      </c>
      <c r="F131" s="1" t="str">
        <f>IFERROR('NASA-TLX - Insert'!L141*'NASA-TLX - Insert'!R141,"")</f>
        <v/>
      </c>
      <c r="G131" s="1" t="str">
        <f>IFERROR('NASA-TLX - Insert'!M141*'NASA-TLX - Insert'!S141,"")</f>
        <v/>
      </c>
      <c r="H131" s="1" t="str">
        <f>IFERROR('NASA-TLX - Insert'!N141*'NASA-TLX - Insert'!T141,"")</f>
        <v/>
      </c>
      <c r="I131" s="1" t="str">
        <f>IFERROR('NASA-TLX - Insert'!O141*'NASA-TLX - Insert'!U141,"")</f>
        <v/>
      </c>
      <c r="J131" s="1" t="str">
        <f>IF(NASA_rating[[#This Row],[ID]]="","",SUM(NASA_rating[[#This Row],[Mental Demand]:[Frustration]]))</f>
        <v/>
      </c>
      <c r="K131" s="1" t="str">
        <f>IFERROR(NASA_rating[[#This Row],[SUM]]/15,"")</f>
        <v/>
      </c>
      <c r="L131" s="1" t="str">
        <f>IF(L$1=NASA_rating[[#This Row],[Feature ID]],NASA_rating[[#This Row],[Weighted rating]],"")</f>
        <v/>
      </c>
      <c r="M131" s="1" t="str">
        <f>IF(M$1=NASA_rating[[#This Row],[Feature ID]],NASA_rating[[#This Row],[Weighted rating]],"")</f>
        <v/>
      </c>
      <c r="N131" s="1" t="str">
        <f>IF(L$1=NASA_rating[[#This Row],[Feature ID]],NASA_rating[[#This Row],[Weighted rating]],"")</f>
        <v/>
      </c>
      <c r="O131" s="1" t="str">
        <f>IF(M$1=NASA_rating[[#This Row],[Feature ID]],NASA_rating[[#This Row],[Weighted rating]],"")</f>
        <v/>
      </c>
      <c r="P131" s="52"/>
    </row>
    <row r="132" spans="1:16" x14ac:dyDescent="0.25">
      <c r="A132" t="str">
        <f>IF('NASA-TLX - Insert'!A142="","",'NASA-TLX - Insert'!A142)</f>
        <v/>
      </c>
      <c r="B132" t="str">
        <f>IF('NASA-TLX - Insert'!B142="","",'NASA-TLX - Insert'!B142)</f>
        <v/>
      </c>
      <c r="C132" s="2" t="str">
        <f>IF(NASA_rating[[#This Row],[ID]]="","",_xlfn.CONCAT( TEXT(NASA_rating[[#This Row],[ID]],"0"),NASA_rating[[#This Row],[Feature ID]]))</f>
        <v/>
      </c>
      <c r="D132" s="1" t="str">
        <f>IFERROR('NASA-TLX - Insert'!J142*'NASA-TLX - Insert'!P142,"")</f>
        <v/>
      </c>
      <c r="E132" s="1" t="str">
        <f>IFERROR('NASA-TLX - Insert'!K142*'NASA-TLX - Insert'!Q142,"")</f>
        <v/>
      </c>
      <c r="F132" s="1" t="str">
        <f>IFERROR('NASA-TLX - Insert'!L142*'NASA-TLX - Insert'!R142,"")</f>
        <v/>
      </c>
      <c r="G132" s="1" t="str">
        <f>IFERROR('NASA-TLX - Insert'!M142*'NASA-TLX - Insert'!S142,"")</f>
        <v/>
      </c>
      <c r="H132" s="1" t="str">
        <f>IFERROR('NASA-TLX - Insert'!N142*'NASA-TLX - Insert'!T142,"")</f>
        <v/>
      </c>
      <c r="I132" s="1" t="str">
        <f>IFERROR('NASA-TLX - Insert'!O142*'NASA-TLX - Insert'!U142,"")</f>
        <v/>
      </c>
      <c r="J132" s="1" t="str">
        <f>IF(NASA_rating[[#This Row],[ID]]="","",SUM(NASA_rating[[#This Row],[Mental Demand]:[Frustration]]))</f>
        <v/>
      </c>
      <c r="K132" s="1" t="str">
        <f>IFERROR(NASA_rating[[#This Row],[SUM]]/15,"")</f>
        <v/>
      </c>
      <c r="L132" s="1" t="str">
        <f>IF(L$1=NASA_rating[[#This Row],[Feature ID]],NASA_rating[[#This Row],[Weighted rating]],"")</f>
        <v/>
      </c>
      <c r="M132" s="1" t="str">
        <f>IF(M$1=NASA_rating[[#This Row],[Feature ID]],NASA_rating[[#This Row],[Weighted rating]],"")</f>
        <v/>
      </c>
      <c r="N132" s="1" t="str">
        <f>IF(L$1=NASA_rating[[#This Row],[Feature ID]],NASA_rating[[#This Row],[Weighted rating]],"")</f>
        <v/>
      </c>
      <c r="O132" s="1" t="str">
        <f>IF(M$1=NASA_rating[[#This Row],[Feature ID]],NASA_rating[[#This Row],[Weighted rating]],"")</f>
        <v/>
      </c>
      <c r="P132" s="52"/>
    </row>
    <row r="133" spans="1:16" x14ac:dyDescent="0.25">
      <c r="A133" t="str">
        <f>IF('NASA-TLX - Insert'!A143="","",'NASA-TLX - Insert'!A143)</f>
        <v/>
      </c>
      <c r="B133" t="str">
        <f>IF('NASA-TLX - Insert'!B143="","",'NASA-TLX - Insert'!B143)</f>
        <v/>
      </c>
      <c r="C133" s="2" t="str">
        <f>IF(NASA_rating[[#This Row],[ID]]="","",_xlfn.CONCAT( TEXT(NASA_rating[[#This Row],[ID]],"0"),NASA_rating[[#This Row],[Feature ID]]))</f>
        <v/>
      </c>
      <c r="D133" s="1" t="str">
        <f>IFERROR('NASA-TLX - Insert'!J143*'NASA-TLX - Insert'!P143,"")</f>
        <v/>
      </c>
      <c r="E133" s="1" t="str">
        <f>IFERROR('NASA-TLX - Insert'!K143*'NASA-TLX - Insert'!Q143,"")</f>
        <v/>
      </c>
      <c r="F133" s="1" t="str">
        <f>IFERROR('NASA-TLX - Insert'!L143*'NASA-TLX - Insert'!R143,"")</f>
        <v/>
      </c>
      <c r="G133" s="1" t="str">
        <f>IFERROR('NASA-TLX - Insert'!M143*'NASA-TLX - Insert'!S143,"")</f>
        <v/>
      </c>
      <c r="H133" s="1" t="str">
        <f>IFERROR('NASA-TLX - Insert'!N143*'NASA-TLX - Insert'!T143,"")</f>
        <v/>
      </c>
      <c r="I133" s="1" t="str">
        <f>IFERROR('NASA-TLX - Insert'!O143*'NASA-TLX - Insert'!U143,"")</f>
        <v/>
      </c>
      <c r="J133" s="1" t="str">
        <f>IF(NASA_rating[[#This Row],[ID]]="","",SUM(NASA_rating[[#This Row],[Mental Demand]:[Frustration]]))</f>
        <v/>
      </c>
      <c r="K133" s="1" t="str">
        <f>IFERROR(NASA_rating[[#This Row],[SUM]]/15,"")</f>
        <v/>
      </c>
      <c r="L133" s="1" t="str">
        <f>IF(L$1=NASA_rating[[#This Row],[Feature ID]],NASA_rating[[#This Row],[Weighted rating]],"")</f>
        <v/>
      </c>
      <c r="M133" s="1" t="str">
        <f>IF(M$1=NASA_rating[[#This Row],[Feature ID]],NASA_rating[[#This Row],[Weighted rating]],"")</f>
        <v/>
      </c>
      <c r="N133" s="1" t="str">
        <f>IF(L$1=NASA_rating[[#This Row],[Feature ID]],NASA_rating[[#This Row],[Weighted rating]],"")</f>
        <v/>
      </c>
      <c r="O133" s="1" t="str">
        <f>IF(M$1=NASA_rating[[#This Row],[Feature ID]],NASA_rating[[#This Row],[Weighted rating]],"")</f>
        <v/>
      </c>
      <c r="P133" s="52"/>
    </row>
    <row r="134" spans="1:16" x14ac:dyDescent="0.25">
      <c r="A134" t="str">
        <f>IF('NASA-TLX - Insert'!A144="","",'NASA-TLX - Insert'!A144)</f>
        <v/>
      </c>
      <c r="B134" t="str">
        <f>IF('NASA-TLX - Insert'!B144="","",'NASA-TLX - Insert'!B144)</f>
        <v/>
      </c>
      <c r="C134" s="2" t="str">
        <f>IF(NASA_rating[[#This Row],[ID]]="","",_xlfn.CONCAT( TEXT(NASA_rating[[#This Row],[ID]],"0"),NASA_rating[[#This Row],[Feature ID]]))</f>
        <v/>
      </c>
      <c r="D134" s="1" t="str">
        <f>IFERROR('NASA-TLX - Insert'!J144*'NASA-TLX - Insert'!P144,"")</f>
        <v/>
      </c>
      <c r="E134" s="1" t="str">
        <f>IFERROR('NASA-TLX - Insert'!K144*'NASA-TLX - Insert'!Q144,"")</f>
        <v/>
      </c>
      <c r="F134" s="1" t="str">
        <f>IFERROR('NASA-TLX - Insert'!L144*'NASA-TLX - Insert'!R144,"")</f>
        <v/>
      </c>
      <c r="G134" s="1" t="str">
        <f>IFERROR('NASA-TLX - Insert'!M144*'NASA-TLX - Insert'!S144,"")</f>
        <v/>
      </c>
      <c r="H134" s="1" t="str">
        <f>IFERROR('NASA-TLX - Insert'!N144*'NASA-TLX - Insert'!T144,"")</f>
        <v/>
      </c>
      <c r="I134" s="1" t="str">
        <f>IFERROR('NASA-TLX - Insert'!O144*'NASA-TLX - Insert'!U144,"")</f>
        <v/>
      </c>
      <c r="J134" s="1" t="str">
        <f>IF(NASA_rating[[#This Row],[ID]]="","",SUM(NASA_rating[[#This Row],[Mental Demand]:[Frustration]]))</f>
        <v/>
      </c>
      <c r="K134" s="1" t="str">
        <f>IFERROR(NASA_rating[[#This Row],[SUM]]/15,"")</f>
        <v/>
      </c>
      <c r="L134" s="1" t="str">
        <f>IF(L$1=NASA_rating[[#This Row],[Feature ID]],NASA_rating[[#This Row],[Weighted rating]],"")</f>
        <v/>
      </c>
      <c r="M134" s="1" t="str">
        <f>IF(M$1=NASA_rating[[#This Row],[Feature ID]],NASA_rating[[#This Row],[Weighted rating]],"")</f>
        <v/>
      </c>
      <c r="N134" s="1" t="str">
        <f>IF(L$1=NASA_rating[[#This Row],[Feature ID]],NASA_rating[[#This Row],[Weighted rating]],"")</f>
        <v/>
      </c>
      <c r="O134" s="1" t="str">
        <f>IF(M$1=NASA_rating[[#This Row],[Feature ID]],NASA_rating[[#This Row],[Weighted rating]],"")</f>
        <v/>
      </c>
      <c r="P134" s="52"/>
    </row>
    <row r="135" spans="1:16" x14ac:dyDescent="0.25">
      <c r="A135" t="str">
        <f>IF('NASA-TLX - Insert'!A145="","",'NASA-TLX - Insert'!A145)</f>
        <v/>
      </c>
      <c r="B135" t="str">
        <f>IF('NASA-TLX - Insert'!B145="","",'NASA-TLX - Insert'!B145)</f>
        <v/>
      </c>
      <c r="C135" s="2" t="str">
        <f>IF(NASA_rating[[#This Row],[ID]]="","",_xlfn.CONCAT( TEXT(NASA_rating[[#This Row],[ID]],"0"),NASA_rating[[#This Row],[Feature ID]]))</f>
        <v/>
      </c>
      <c r="D135" s="1" t="str">
        <f>IFERROR('NASA-TLX - Insert'!J145*'NASA-TLX - Insert'!P145,"")</f>
        <v/>
      </c>
      <c r="E135" s="1" t="str">
        <f>IFERROR('NASA-TLX - Insert'!K145*'NASA-TLX - Insert'!Q145,"")</f>
        <v/>
      </c>
      <c r="F135" s="1" t="str">
        <f>IFERROR('NASA-TLX - Insert'!L145*'NASA-TLX - Insert'!R145,"")</f>
        <v/>
      </c>
      <c r="G135" s="1" t="str">
        <f>IFERROR('NASA-TLX - Insert'!M145*'NASA-TLX - Insert'!S145,"")</f>
        <v/>
      </c>
      <c r="H135" s="1" t="str">
        <f>IFERROR('NASA-TLX - Insert'!N145*'NASA-TLX - Insert'!T145,"")</f>
        <v/>
      </c>
      <c r="I135" s="1" t="str">
        <f>IFERROR('NASA-TLX - Insert'!O145*'NASA-TLX - Insert'!U145,"")</f>
        <v/>
      </c>
      <c r="J135" s="1" t="str">
        <f>IF(NASA_rating[[#This Row],[ID]]="","",SUM(NASA_rating[[#This Row],[Mental Demand]:[Frustration]]))</f>
        <v/>
      </c>
      <c r="K135" s="1" t="str">
        <f>IFERROR(NASA_rating[[#This Row],[SUM]]/15,"")</f>
        <v/>
      </c>
      <c r="L135" s="1" t="str">
        <f>IF(L$1=NASA_rating[[#This Row],[Feature ID]],NASA_rating[[#This Row],[Weighted rating]],"")</f>
        <v/>
      </c>
      <c r="M135" s="1" t="str">
        <f>IF(M$1=NASA_rating[[#This Row],[Feature ID]],NASA_rating[[#This Row],[Weighted rating]],"")</f>
        <v/>
      </c>
      <c r="N135" s="1" t="str">
        <f>IF(L$1=NASA_rating[[#This Row],[Feature ID]],NASA_rating[[#This Row],[Weighted rating]],"")</f>
        <v/>
      </c>
      <c r="O135" s="1" t="str">
        <f>IF(M$1=NASA_rating[[#This Row],[Feature ID]],NASA_rating[[#This Row],[Weighted rating]],"")</f>
        <v/>
      </c>
      <c r="P135" s="52"/>
    </row>
    <row r="136" spans="1:16" x14ac:dyDescent="0.25">
      <c r="A136" t="str">
        <f>IF('NASA-TLX - Insert'!A146="","",'NASA-TLX - Insert'!A146)</f>
        <v/>
      </c>
      <c r="B136" t="str">
        <f>IF('NASA-TLX - Insert'!B146="","",'NASA-TLX - Insert'!B146)</f>
        <v/>
      </c>
      <c r="C136" s="2" t="str">
        <f>IF(NASA_rating[[#This Row],[ID]]="","",_xlfn.CONCAT( TEXT(NASA_rating[[#This Row],[ID]],"0"),NASA_rating[[#This Row],[Feature ID]]))</f>
        <v/>
      </c>
      <c r="D136" s="1" t="str">
        <f>IFERROR('NASA-TLX - Insert'!J146*'NASA-TLX - Insert'!P146,"")</f>
        <v/>
      </c>
      <c r="E136" s="1" t="str">
        <f>IFERROR('NASA-TLX - Insert'!K146*'NASA-TLX - Insert'!Q146,"")</f>
        <v/>
      </c>
      <c r="F136" s="1" t="str">
        <f>IFERROR('NASA-TLX - Insert'!L146*'NASA-TLX - Insert'!R146,"")</f>
        <v/>
      </c>
      <c r="G136" s="1" t="str">
        <f>IFERROR('NASA-TLX - Insert'!M146*'NASA-TLX - Insert'!S146,"")</f>
        <v/>
      </c>
      <c r="H136" s="1" t="str">
        <f>IFERROR('NASA-TLX - Insert'!N146*'NASA-TLX - Insert'!T146,"")</f>
        <v/>
      </c>
      <c r="I136" s="1" t="str">
        <f>IFERROR('NASA-TLX - Insert'!O146*'NASA-TLX - Insert'!U146,"")</f>
        <v/>
      </c>
      <c r="J136" s="1" t="str">
        <f>IF(NASA_rating[[#This Row],[ID]]="","",SUM(NASA_rating[[#This Row],[Mental Demand]:[Frustration]]))</f>
        <v/>
      </c>
      <c r="K136" s="1" t="str">
        <f>IFERROR(NASA_rating[[#This Row],[SUM]]/15,"")</f>
        <v/>
      </c>
      <c r="L136" s="1" t="str">
        <f>IF(L$1=NASA_rating[[#This Row],[Feature ID]],NASA_rating[[#This Row],[Weighted rating]],"")</f>
        <v/>
      </c>
      <c r="M136" s="1" t="str">
        <f>IF(M$1=NASA_rating[[#This Row],[Feature ID]],NASA_rating[[#This Row],[Weighted rating]],"")</f>
        <v/>
      </c>
      <c r="N136" s="1" t="str">
        <f>IF(L$1=NASA_rating[[#This Row],[Feature ID]],NASA_rating[[#This Row],[Weighted rating]],"")</f>
        <v/>
      </c>
      <c r="O136" s="1" t="str">
        <f>IF(M$1=NASA_rating[[#This Row],[Feature ID]],NASA_rating[[#This Row],[Weighted rating]],"")</f>
        <v/>
      </c>
      <c r="P136" s="52"/>
    </row>
    <row r="137" spans="1:16" x14ac:dyDescent="0.25">
      <c r="A137" t="str">
        <f>IF('NASA-TLX - Insert'!A147="","",'NASA-TLX - Insert'!A147)</f>
        <v/>
      </c>
      <c r="B137" t="str">
        <f>IF('NASA-TLX - Insert'!B147="","",'NASA-TLX - Insert'!B147)</f>
        <v/>
      </c>
      <c r="C137" s="2" t="str">
        <f>IF(NASA_rating[[#This Row],[ID]]="","",_xlfn.CONCAT( TEXT(NASA_rating[[#This Row],[ID]],"0"),NASA_rating[[#This Row],[Feature ID]]))</f>
        <v/>
      </c>
      <c r="D137" s="1" t="str">
        <f>IFERROR('NASA-TLX - Insert'!J147*'NASA-TLX - Insert'!P147,"")</f>
        <v/>
      </c>
      <c r="E137" s="1" t="str">
        <f>IFERROR('NASA-TLX - Insert'!K147*'NASA-TLX - Insert'!Q147,"")</f>
        <v/>
      </c>
      <c r="F137" s="1" t="str">
        <f>IFERROR('NASA-TLX - Insert'!L147*'NASA-TLX - Insert'!R147,"")</f>
        <v/>
      </c>
      <c r="G137" s="1" t="str">
        <f>IFERROR('NASA-TLX - Insert'!M147*'NASA-TLX - Insert'!S147,"")</f>
        <v/>
      </c>
      <c r="H137" s="1" t="str">
        <f>IFERROR('NASA-TLX - Insert'!N147*'NASA-TLX - Insert'!T147,"")</f>
        <v/>
      </c>
      <c r="I137" s="1" t="str">
        <f>IFERROR('NASA-TLX - Insert'!O147*'NASA-TLX - Insert'!U147,"")</f>
        <v/>
      </c>
      <c r="J137" s="1" t="str">
        <f>IF(NASA_rating[[#This Row],[ID]]="","",SUM(NASA_rating[[#This Row],[Mental Demand]:[Frustration]]))</f>
        <v/>
      </c>
      <c r="K137" s="1" t="str">
        <f>IFERROR(NASA_rating[[#This Row],[SUM]]/15,"")</f>
        <v/>
      </c>
      <c r="L137" s="1" t="str">
        <f>IF(L$1=NASA_rating[[#This Row],[Feature ID]],NASA_rating[[#This Row],[Weighted rating]],"")</f>
        <v/>
      </c>
      <c r="M137" s="1" t="str">
        <f>IF(M$1=NASA_rating[[#This Row],[Feature ID]],NASA_rating[[#This Row],[Weighted rating]],"")</f>
        <v/>
      </c>
      <c r="N137" s="1" t="str">
        <f>IF(L$1=NASA_rating[[#This Row],[Feature ID]],NASA_rating[[#This Row],[Weighted rating]],"")</f>
        <v/>
      </c>
      <c r="O137" s="1" t="str">
        <f>IF(M$1=NASA_rating[[#This Row],[Feature ID]],NASA_rating[[#This Row],[Weighted rating]],"")</f>
        <v/>
      </c>
      <c r="P137" s="52"/>
    </row>
    <row r="138" spans="1:16" x14ac:dyDescent="0.25">
      <c r="A138" t="str">
        <f>IF('NASA-TLX - Insert'!A148="","",'NASA-TLX - Insert'!A148)</f>
        <v/>
      </c>
      <c r="B138" t="str">
        <f>IF('NASA-TLX - Insert'!B148="","",'NASA-TLX - Insert'!B148)</f>
        <v/>
      </c>
      <c r="C138" s="2" t="str">
        <f>IF(NASA_rating[[#This Row],[ID]]="","",_xlfn.CONCAT( TEXT(NASA_rating[[#This Row],[ID]],"0"),NASA_rating[[#This Row],[Feature ID]]))</f>
        <v/>
      </c>
      <c r="D138" s="1" t="str">
        <f>IFERROR('NASA-TLX - Insert'!J148*'NASA-TLX - Insert'!P148,"")</f>
        <v/>
      </c>
      <c r="E138" s="1" t="str">
        <f>IFERROR('NASA-TLX - Insert'!K148*'NASA-TLX - Insert'!Q148,"")</f>
        <v/>
      </c>
      <c r="F138" s="1" t="str">
        <f>IFERROR('NASA-TLX - Insert'!L148*'NASA-TLX - Insert'!R148,"")</f>
        <v/>
      </c>
      <c r="G138" s="1" t="str">
        <f>IFERROR('NASA-TLX - Insert'!M148*'NASA-TLX - Insert'!S148,"")</f>
        <v/>
      </c>
      <c r="H138" s="1" t="str">
        <f>IFERROR('NASA-TLX - Insert'!N148*'NASA-TLX - Insert'!T148,"")</f>
        <v/>
      </c>
      <c r="I138" s="1" t="str">
        <f>IFERROR('NASA-TLX - Insert'!O148*'NASA-TLX - Insert'!U148,"")</f>
        <v/>
      </c>
      <c r="J138" s="1" t="str">
        <f>IF(NASA_rating[[#This Row],[ID]]="","",SUM(NASA_rating[[#This Row],[Mental Demand]:[Frustration]]))</f>
        <v/>
      </c>
      <c r="K138" s="1" t="str">
        <f>IFERROR(NASA_rating[[#This Row],[SUM]]/15,"")</f>
        <v/>
      </c>
      <c r="L138" s="1" t="str">
        <f>IF(L$1=NASA_rating[[#This Row],[Feature ID]],NASA_rating[[#This Row],[Weighted rating]],"")</f>
        <v/>
      </c>
      <c r="M138" s="1" t="str">
        <f>IF(M$1=NASA_rating[[#This Row],[Feature ID]],NASA_rating[[#This Row],[Weighted rating]],"")</f>
        <v/>
      </c>
      <c r="N138" s="1" t="str">
        <f>IF(L$1=NASA_rating[[#This Row],[Feature ID]],NASA_rating[[#This Row],[Weighted rating]],"")</f>
        <v/>
      </c>
      <c r="O138" s="1" t="str">
        <f>IF(M$1=NASA_rating[[#This Row],[Feature ID]],NASA_rating[[#This Row],[Weighted rating]],"")</f>
        <v/>
      </c>
      <c r="P138" s="52"/>
    </row>
    <row r="139" spans="1:16" x14ac:dyDescent="0.25">
      <c r="A139" t="str">
        <f>IF('NASA-TLX - Insert'!A149="","",'NASA-TLX - Insert'!A149)</f>
        <v/>
      </c>
      <c r="B139" t="str">
        <f>IF('NASA-TLX - Insert'!B149="","",'NASA-TLX - Insert'!B149)</f>
        <v/>
      </c>
      <c r="C139" s="2" t="str">
        <f>IF(NASA_rating[[#This Row],[ID]]="","",_xlfn.CONCAT( TEXT(NASA_rating[[#This Row],[ID]],"0"),NASA_rating[[#This Row],[Feature ID]]))</f>
        <v/>
      </c>
      <c r="D139" s="1" t="str">
        <f>IFERROR('NASA-TLX - Insert'!J149*'NASA-TLX - Insert'!P149,"")</f>
        <v/>
      </c>
      <c r="E139" s="1" t="str">
        <f>IFERROR('NASA-TLX - Insert'!K149*'NASA-TLX - Insert'!Q149,"")</f>
        <v/>
      </c>
      <c r="F139" s="1" t="str">
        <f>IFERROR('NASA-TLX - Insert'!L149*'NASA-TLX - Insert'!R149,"")</f>
        <v/>
      </c>
      <c r="G139" s="1" t="str">
        <f>IFERROR('NASA-TLX - Insert'!M149*'NASA-TLX - Insert'!S149,"")</f>
        <v/>
      </c>
      <c r="H139" s="1" t="str">
        <f>IFERROR('NASA-TLX - Insert'!N149*'NASA-TLX - Insert'!T149,"")</f>
        <v/>
      </c>
      <c r="I139" s="1" t="str">
        <f>IFERROR('NASA-TLX - Insert'!O149*'NASA-TLX - Insert'!U149,"")</f>
        <v/>
      </c>
      <c r="J139" s="1" t="str">
        <f>IF(NASA_rating[[#This Row],[ID]]="","",SUM(NASA_rating[[#This Row],[Mental Demand]:[Frustration]]))</f>
        <v/>
      </c>
      <c r="K139" s="1" t="str">
        <f>IFERROR(NASA_rating[[#This Row],[SUM]]/15,"")</f>
        <v/>
      </c>
      <c r="L139" s="1" t="str">
        <f>IF(L$1=NASA_rating[[#This Row],[Feature ID]],NASA_rating[[#This Row],[Weighted rating]],"")</f>
        <v/>
      </c>
      <c r="M139" s="1" t="str">
        <f>IF(M$1=NASA_rating[[#This Row],[Feature ID]],NASA_rating[[#This Row],[Weighted rating]],"")</f>
        <v/>
      </c>
      <c r="N139" s="1" t="str">
        <f>IF(L$1=NASA_rating[[#This Row],[Feature ID]],NASA_rating[[#This Row],[Weighted rating]],"")</f>
        <v/>
      </c>
      <c r="O139" s="1" t="str">
        <f>IF(M$1=NASA_rating[[#This Row],[Feature ID]],NASA_rating[[#This Row],[Weighted rating]],"")</f>
        <v/>
      </c>
      <c r="P139" s="52"/>
    </row>
    <row r="140" spans="1:16" x14ac:dyDescent="0.25">
      <c r="A140" t="str">
        <f>IF('NASA-TLX - Insert'!A150="","",'NASA-TLX - Insert'!A150)</f>
        <v/>
      </c>
      <c r="B140" t="str">
        <f>IF('NASA-TLX - Insert'!B150="","",'NASA-TLX - Insert'!B150)</f>
        <v/>
      </c>
      <c r="C140" s="2" t="str">
        <f>IF(NASA_rating[[#This Row],[ID]]="","",_xlfn.CONCAT( TEXT(NASA_rating[[#This Row],[ID]],"0"),NASA_rating[[#This Row],[Feature ID]]))</f>
        <v/>
      </c>
      <c r="D140" s="1" t="str">
        <f>IFERROR('NASA-TLX - Insert'!J150*'NASA-TLX - Insert'!P150,"")</f>
        <v/>
      </c>
      <c r="E140" s="1" t="str">
        <f>IFERROR('NASA-TLX - Insert'!K150*'NASA-TLX - Insert'!Q150,"")</f>
        <v/>
      </c>
      <c r="F140" s="1" t="str">
        <f>IFERROR('NASA-TLX - Insert'!L150*'NASA-TLX - Insert'!R150,"")</f>
        <v/>
      </c>
      <c r="G140" s="1" t="str">
        <f>IFERROR('NASA-TLX - Insert'!M150*'NASA-TLX - Insert'!S150,"")</f>
        <v/>
      </c>
      <c r="H140" s="1" t="str">
        <f>IFERROR('NASA-TLX - Insert'!N150*'NASA-TLX - Insert'!T150,"")</f>
        <v/>
      </c>
      <c r="I140" s="1" t="str">
        <f>IFERROR('NASA-TLX - Insert'!O150*'NASA-TLX - Insert'!U150,"")</f>
        <v/>
      </c>
      <c r="J140" s="1" t="str">
        <f>IF(NASA_rating[[#This Row],[ID]]="","",SUM(NASA_rating[[#This Row],[Mental Demand]:[Frustration]]))</f>
        <v/>
      </c>
      <c r="K140" s="1" t="str">
        <f>IFERROR(NASA_rating[[#This Row],[SUM]]/15,"")</f>
        <v/>
      </c>
      <c r="L140" s="1" t="str">
        <f>IF(L$1=NASA_rating[[#This Row],[Feature ID]],NASA_rating[[#This Row],[Weighted rating]],"")</f>
        <v/>
      </c>
      <c r="M140" s="1" t="str">
        <f>IF(M$1=NASA_rating[[#This Row],[Feature ID]],NASA_rating[[#This Row],[Weighted rating]],"")</f>
        <v/>
      </c>
      <c r="N140" s="1" t="str">
        <f>IF(L$1=NASA_rating[[#This Row],[Feature ID]],NASA_rating[[#This Row],[Weighted rating]],"")</f>
        <v/>
      </c>
      <c r="O140" s="1" t="str">
        <f>IF(M$1=NASA_rating[[#This Row],[Feature ID]],NASA_rating[[#This Row],[Weighted rating]],"")</f>
        <v/>
      </c>
      <c r="P140" s="52"/>
    </row>
    <row r="141" spans="1:16" x14ac:dyDescent="0.25">
      <c r="A141" t="str">
        <f>IF('NASA-TLX - Insert'!A151="","",'NASA-TLX - Insert'!A151)</f>
        <v/>
      </c>
      <c r="B141" t="str">
        <f>IF('NASA-TLX - Insert'!B151="","",'NASA-TLX - Insert'!B151)</f>
        <v/>
      </c>
      <c r="C141" s="2" t="str">
        <f>IF(NASA_rating[[#This Row],[ID]]="","",_xlfn.CONCAT( TEXT(NASA_rating[[#This Row],[ID]],"0"),NASA_rating[[#This Row],[Feature ID]]))</f>
        <v/>
      </c>
      <c r="D141" s="1" t="str">
        <f>IFERROR('NASA-TLX - Insert'!J151*'NASA-TLX - Insert'!P151,"")</f>
        <v/>
      </c>
      <c r="E141" s="1" t="str">
        <f>IFERROR('NASA-TLX - Insert'!K151*'NASA-TLX - Insert'!Q151,"")</f>
        <v/>
      </c>
      <c r="F141" s="1" t="str">
        <f>IFERROR('NASA-TLX - Insert'!L151*'NASA-TLX - Insert'!R151,"")</f>
        <v/>
      </c>
      <c r="G141" s="1" t="str">
        <f>IFERROR('NASA-TLX - Insert'!M151*'NASA-TLX - Insert'!S151,"")</f>
        <v/>
      </c>
      <c r="H141" s="1" t="str">
        <f>IFERROR('NASA-TLX - Insert'!N151*'NASA-TLX - Insert'!T151,"")</f>
        <v/>
      </c>
      <c r="I141" s="1" t="str">
        <f>IFERROR('NASA-TLX - Insert'!O151*'NASA-TLX - Insert'!U151,"")</f>
        <v/>
      </c>
      <c r="J141" s="1" t="str">
        <f>IF(NASA_rating[[#This Row],[ID]]="","",SUM(NASA_rating[[#This Row],[Mental Demand]:[Frustration]]))</f>
        <v/>
      </c>
      <c r="K141" s="1" t="str">
        <f>IFERROR(NASA_rating[[#This Row],[SUM]]/15,"")</f>
        <v/>
      </c>
      <c r="L141" s="1" t="str">
        <f>IF(L$1=NASA_rating[[#This Row],[Feature ID]],NASA_rating[[#This Row],[Weighted rating]],"")</f>
        <v/>
      </c>
      <c r="M141" s="1" t="str">
        <f>IF(M$1=NASA_rating[[#This Row],[Feature ID]],NASA_rating[[#This Row],[Weighted rating]],"")</f>
        <v/>
      </c>
      <c r="N141" s="1" t="str">
        <f>IF(L$1=NASA_rating[[#This Row],[Feature ID]],NASA_rating[[#This Row],[Weighted rating]],"")</f>
        <v/>
      </c>
      <c r="O141" s="1" t="str">
        <f>IF(M$1=NASA_rating[[#This Row],[Feature ID]],NASA_rating[[#This Row],[Weighted rating]],"")</f>
        <v/>
      </c>
      <c r="P141" s="52"/>
    </row>
    <row r="142" spans="1:16" x14ac:dyDescent="0.25">
      <c r="A142" t="str">
        <f>IF('NASA-TLX - Insert'!A152="","",'NASA-TLX - Insert'!A152)</f>
        <v/>
      </c>
      <c r="B142" t="str">
        <f>IF('NASA-TLX - Insert'!B152="","",'NASA-TLX - Insert'!B152)</f>
        <v/>
      </c>
      <c r="C142" s="2" t="str">
        <f>IF(NASA_rating[[#This Row],[ID]]="","",_xlfn.CONCAT( TEXT(NASA_rating[[#This Row],[ID]],"0"),NASA_rating[[#This Row],[Feature ID]]))</f>
        <v/>
      </c>
      <c r="D142" s="1" t="str">
        <f>IFERROR('NASA-TLX - Insert'!J152*'NASA-TLX - Insert'!P152,"")</f>
        <v/>
      </c>
      <c r="E142" s="1" t="str">
        <f>IFERROR('NASA-TLX - Insert'!K152*'NASA-TLX - Insert'!Q152,"")</f>
        <v/>
      </c>
      <c r="F142" s="1" t="str">
        <f>IFERROR('NASA-TLX - Insert'!L152*'NASA-TLX - Insert'!R152,"")</f>
        <v/>
      </c>
      <c r="G142" s="1" t="str">
        <f>IFERROR('NASA-TLX - Insert'!M152*'NASA-TLX - Insert'!S152,"")</f>
        <v/>
      </c>
      <c r="H142" s="1" t="str">
        <f>IFERROR('NASA-TLX - Insert'!N152*'NASA-TLX - Insert'!T152,"")</f>
        <v/>
      </c>
      <c r="I142" s="1" t="str">
        <f>IFERROR('NASA-TLX - Insert'!O152*'NASA-TLX - Insert'!U152,"")</f>
        <v/>
      </c>
      <c r="J142" s="1" t="str">
        <f>IF(NASA_rating[[#This Row],[ID]]="","",SUM(NASA_rating[[#This Row],[Mental Demand]:[Frustration]]))</f>
        <v/>
      </c>
      <c r="K142" s="1" t="str">
        <f>IFERROR(NASA_rating[[#This Row],[SUM]]/15,"")</f>
        <v/>
      </c>
      <c r="L142" s="1" t="str">
        <f>IF(L$1=NASA_rating[[#This Row],[Feature ID]],NASA_rating[[#This Row],[Weighted rating]],"")</f>
        <v/>
      </c>
      <c r="M142" s="1" t="str">
        <f>IF(M$1=NASA_rating[[#This Row],[Feature ID]],NASA_rating[[#This Row],[Weighted rating]],"")</f>
        <v/>
      </c>
      <c r="N142" s="1" t="str">
        <f>IF(L$1=NASA_rating[[#This Row],[Feature ID]],NASA_rating[[#This Row],[Weighted rating]],"")</f>
        <v/>
      </c>
      <c r="O142" s="1" t="str">
        <f>IF(M$1=NASA_rating[[#This Row],[Feature ID]],NASA_rating[[#This Row],[Weighted rating]],"")</f>
        <v/>
      </c>
      <c r="P142" s="52"/>
    </row>
    <row r="143" spans="1:16" x14ac:dyDescent="0.25">
      <c r="A143" t="str">
        <f>IF('NASA-TLX - Insert'!A153="","",'NASA-TLX - Insert'!A153)</f>
        <v/>
      </c>
      <c r="B143" t="str">
        <f>IF('NASA-TLX - Insert'!B153="","",'NASA-TLX - Insert'!B153)</f>
        <v/>
      </c>
      <c r="C143" s="2" t="str">
        <f>IF(NASA_rating[[#This Row],[ID]]="","",_xlfn.CONCAT( TEXT(NASA_rating[[#This Row],[ID]],"0"),NASA_rating[[#This Row],[Feature ID]]))</f>
        <v/>
      </c>
      <c r="D143" s="1" t="str">
        <f>IFERROR('NASA-TLX - Insert'!J153*'NASA-TLX - Insert'!P153,"")</f>
        <v/>
      </c>
      <c r="E143" s="1" t="str">
        <f>IFERROR('NASA-TLX - Insert'!K153*'NASA-TLX - Insert'!Q153,"")</f>
        <v/>
      </c>
      <c r="F143" s="1" t="str">
        <f>IFERROR('NASA-TLX - Insert'!L153*'NASA-TLX - Insert'!R153,"")</f>
        <v/>
      </c>
      <c r="G143" s="1" t="str">
        <f>IFERROR('NASA-TLX - Insert'!M153*'NASA-TLX - Insert'!S153,"")</f>
        <v/>
      </c>
      <c r="H143" s="1" t="str">
        <f>IFERROR('NASA-TLX - Insert'!N153*'NASA-TLX - Insert'!T153,"")</f>
        <v/>
      </c>
      <c r="I143" s="1" t="str">
        <f>IFERROR('NASA-TLX - Insert'!O153*'NASA-TLX - Insert'!U153,"")</f>
        <v/>
      </c>
      <c r="J143" s="1" t="str">
        <f>IF(NASA_rating[[#This Row],[ID]]="","",SUM(NASA_rating[[#This Row],[Mental Demand]:[Frustration]]))</f>
        <v/>
      </c>
      <c r="K143" s="1" t="str">
        <f>IFERROR(NASA_rating[[#This Row],[SUM]]/15,"")</f>
        <v/>
      </c>
      <c r="L143" s="1" t="str">
        <f>IF(L$1=NASA_rating[[#This Row],[Feature ID]],NASA_rating[[#This Row],[Weighted rating]],"")</f>
        <v/>
      </c>
      <c r="M143" s="1" t="str">
        <f>IF(M$1=NASA_rating[[#This Row],[Feature ID]],NASA_rating[[#This Row],[Weighted rating]],"")</f>
        <v/>
      </c>
      <c r="N143" s="1" t="str">
        <f>IF(L$1=NASA_rating[[#This Row],[Feature ID]],NASA_rating[[#This Row],[Weighted rating]],"")</f>
        <v/>
      </c>
      <c r="O143" s="1" t="str">
        <f>IF(M$1=NASA_rating[[#This Row],[Feature ID]],NASA_rating[[#This Row],[Weighted rating]],"")</f>
        <v/>
      </c>
      <c r="P143" s="52"/>
    </row>
    <row r="144" spans="1:16" x14ac:dyDescent="0.25">
      <c r="A144" t="str">
        <f>IF('NASA-TLX - Insert'!A154="","",'NASA-TLX - Insert'!A154)</f>
        <v/>
      </c>
      <c r="B144" t="str">
        <f>IF('NASA-TLX - Insert'!B154="","",'NASA-TLX - Insert'!B154)</f>
        <v/>
      </c>
      <c r="C144" s="2" t="str">
        <f>IF(NASA_rating[[#This Row],[ID]]="","",_xlfn.CONCAT( TEXT(NASA_rating[[#This Row],[ID]],"0"),NASA_rating[[#This Row],[Feature ID]]))</f>
        <v/>
      </c>
      <c r="D144" s="1" t="str">
        <f>IFERROR('NASA-TLX - Insert'!J154*'NASA-TLX - Insert'!P154,"")</f>
        <v/>
      </c>
      <c r="E144" s="1" t="str">
        <f>IFERROR('NASA-TLX - Insert'!K154*'NASA-TLX - Insert'!Q154,"")</f>
        <v/>
      </c>
      <c r="F144" s="1" t="str">
        <f>IFERROR('NASA-TLX - Insert'!L154*'NASA-TLX - Insert'!R154,"")</f>
        <v/>
      </c>
      <c r="G144" s="1" t="str">
        <f>IFERROR('NASA-TLX - Insert'!M154*'NASA-TLX - Insert'!S154,"")</f>
        <v/>
      </c>
      <c r="H144" s="1" t="str">
        <f>IFERROR('NASA-TLX - Insert'!N154*'NASA-TLX - Insert'!T154,"")</f>
        <v/>
      </c>
      <c r="I144" s="1" t="str">
        <f>IFERROR('NASA-TLX - Insert'!O154*'NASA-TLX - Insert'!U154,"")</f>
        <v/>
      </c>
      <c r="J144" s="1" t="str">
        <f>IF(NASA_rating[[#This Row],[ID]]="","",SUM(NASA_rating[[#This Row],[Mental Demand]:[Frustration]]))</f>
        <v/>
      </c>
      <c r="K144" s="1" t="str">
        <f>IFERROR(NASA_rating[[#This Row],[SUM]]/15,"")</f>
        <v/>
      </c>
      <c r="L144" s="1" t="str">
        <f>IF(L$1=NASA_rating[[#This Row],[Feature ID]],NASA_rating[[#This Row],[Weighted rating]],"")</f>
        <v/>
      </c>
      <c r="M144" s="1" t="str">
        <f>IF(M$1=NASA_rating[[#This Row],[Feature ID]],NASA_rating[[#This Row],[Weighted rating]],"")</f>
        <v/>
      </c>
      <c r="N144" s="1" t="str">
        <f>IF(L$1=NASA_rating[[#This Row],[Feature ID]],NASA_rating[[#This Row],[Weighted rating]],"")</f>
        <v/>
      </c>
      <c r="O144" s="1" t="str">
        <f>IF(M$1=NASA_rating[[#This Row],[Feature ID]],NASA_rating[[#This Row],[Weighted rating]],"")</f>
        <v/>
      </c>
      <c r="P144" s="52"/>
    </row>
    <row r="145" spans="1:16" x14ac:dyDescent="0.25">
      <c r="A145" t="str">
        <f>IF('NASA-TLX - Insert'!A155="","",'NASA-TLX - Insert'!A155)</f>
        <v/>
      </c>
      <c r="B145" t="str">
        <f>IF('NASA-TLX - Insert'!B155="","",'NASA-TLX - Insert'!B155)</f>
        <v/>
      </c>
      <c r="C145" s="2" t="str">
        <f>IF(NASA_rating[[#This Row],[ID]]="","",_xlfn.CONCAT( TEXT(NASA_rating[[#This Row],[ID]],"0"),NASA_rating[[#This Row],[Feature ID]]))</f>
        <v/>
      </c>
      <c r="D145" s="1" t="str">
        <f>IFERROR('NASA-TLX - Insert'!J155*'NASA-TLX - Insert'!P155,"")</f>
        <v/>
      </c>
      <c r="E145" s="1" t="str">
        <f>IFERROR('NASA-TLX - Insert'!K155*'NASA-TLX - Insert'!Q155,"")</f>
        <v/>
      </c>
      <c r="F145" s="1" t="str">
        <f>IFERROR('NASA-TLX - Insert'!L155*'NASA-TLX - Insert'!R155,"")</f>
        <v/>
      </c>
      <c r="G145" s="1" t="str">
        <f>IFERROR('NASA-TLX - Insert'!M155*'NASA-TLX - Insert'!S155,"")</f>
        <v/>
      </c>
      <c r="H145" s="1" t="str">
        <f>IFERROR('NASA-TLX - Insert'!N155*'NASA-TLX - Insert'!T155,"")</f>
        <v/>
      </c>
      <c r="I145" s="1" t="str">
        <f>IFERROR('NASA-TLX - Insert'!O155*'NASA-TLX - Insert'!U155,"")</f>
        <v/>
      </c>
      <c r="J145" s="1" t="str">
        <f>IF(NASA_rating[[#This Row],[ID]]="","",SUM(NASA_rating[[#This Row],[Mental Demand]:[Frustration]]))</f>
        <v/>
      </c>
      <c r="K145" s="1" t="str">
        <f>IFERROR(NASA_rating[[#This Row],[SUM]]/15,"")</f>
        <v/>
      </c>
      <c r="L145" s="1" t="str">
        <f>IF(L$1=NASA_rating[[#This Row],[Feature ID]],NASA_rating[[#This Row],[Weighted rating]],"")</f>
        <v/>
      </c>
      <c r="M145" s="1" t="str">
        <f>IF(M$1=NASA_rating[[#This Row],[Feature ID]],NASA_rating[[#This Row],[Weighted rating]],"")</f>
        <v/>
      </c>
      <c r="N145" s="1" t="str">
        <f>IF(L$1=NASA_rating[[#This Row],[Feature ID]],NASA_rating[[#This Row],[Weighted rating]],"")</f>
        <v/>
      </c>
      <c r="O145" s="1" t="str">
        <f>IF(M$1=NASA_rating[[#This Row],[Feature ID]],NASA_rating[[#This Row],[Weighted rating]],"")</f>
        <v/>
      </c>
      <c r="P145" s="52"/>
    </row>
    <row r="146" spans="1:16" x14ac:dyDescent="0.25">
      <c r="A146" t="str">
        <f>IF('NASA-TLX - Insert'!A156="","",'NASA-TLX - Insert'!A156)</f>
        <v/>
      </c>
      <c r="B146" t="str">
        <f>IF('NASA-TLX - Insert'!B156="","",'NASA-TLX - Insert'!B156)</f>
        <v/>
      </c>
      <c r="C146" s="2" t="str">
        <f>IF(NASA_rating[[#This Row],[ID]]="","",_xlfn.CONCAT( TEXT(NASA_rating[[#This Row],[ID]],"0"),NASA_rating[[#This Row],[Feature ID]]))</f>
        <v/>
      </c>
      <c r="D146" s="1" t="str">
        <f>IFERROR('NASA-TLX - Insert'!J156*'NASA-TLX - Insert'!P156,"")</f>
        <v/>
      </c>
      <c r="E146" s="1" t="str">
        <f>IFERROR('NASA-TLX - Insert'!K156*'NASA-TLX - Insert'!Q156,"")</f>
        <v/>
      </c>
      <c r="F146" s="1" t="str">
        <f>IFERROR('NASA-TLX - Insert'!L156*'NASA-TLX - Insert'!R156,"")</f>
        <v/>
      </c>
      <c r="G146" s="1" t="str">
        <f>IFERROR('NASA-TLX - Insert'!M156*'NASA-TLX - Insert'!S156,"")</f>
        <v/>
      </c>
      <c r="H146" s="1" t="str">
        <f>IFERROR('NASA-TLX - Insert'!N156*'NASA-TLX - Insert'!T156,"")</f>
        <v/>
      </c>
      <c r="I146" s="1" t="str">
        <f>IFERROR('NASA-TLX - Insert'!O156*'NASA-TLX - Insert'!U156,"")</f>
        <v/>
      </c>
      <c r="J146" s="1" t="str">
        <f>IF(NASA_rating[[#This Row],[ID]]="","",SUM(NASA_rating[[#This Row],[Mental Demand]:[Frustration]]))</f>
        <v/>
      </c>
      <c r="K146" s="1" t="str">
        <f>IFERROR(NASA_rating[[#This Row],[SUM]]/15,"")</f>
        <v/>
      </c>
      <c r="L146" s="1" t="str">
        <f>IF(L$1=NASA_rating[[#This Row],[Feature ID]],NASA_rating[[#This Row],[Weighted rating]],"")</f>
        <v/>
      </c>
      <c r="M146" s="1" t="str">
        <f>IF(M$1=NASA_rating[[#This Row],[Feature ID]],NASA_rating[[#This Row],[Weighted rating]],"")</f>
        <v/>
      </c>
      <c r="N146" s="1" t="str">
        <f>IF(L$1=NASA_rating[[#This Row],[Feature ID]],NASA_rating[[#This Row],[Weighted rating]],"")</f>
        <v/>
      </c>
      <c r="O146" s="1" t="str">
        <f>IF(M$1=NASA_rating[[#This Row],[Feature ID]],NASA_rating[[#This Row],[Weighted rating]],"")</f>
        <v/>
      </c>
      <c r="P146" s="52"/>
    </row>
    <row r="147" spans="1:16" x14ac:dyDescent="0.25">
      <c r="A147" t="str">
        <f>IF('NASA-TLX - Insert'!A157="","",'NASA-TLX - Insert'!A157)</f>
        <v/>
      </c>
      <c r="B147" t="str">
        <f>IF('NASA-TLX - Insert'!B157="","",'NASA-TLX - Insert'!B157)</f>
        <v/>
      </c>
      <c r="C147" s="2" t="str">
        <f>IF(NASA_rating[[#This Row],[ID]]="","",_xlfn.CONCAT( TEXT(NASA_rating[[#This Row],[ID]],"0"),NASA_rating[[#This Row],[Feature ID]]))</f>
        <v/>
      </c>
      <c r="D147" s="1" t="str">
        <f>IFERROR('NASA-TLX - Insert'!J157*'NASA-TLX - Insert'!P157,"")</f>
        <v/>
      </c>
      <c r="E147" s="1" t="str">
        <f>IFERROR('NASA-TLX - Insert'!K157*'NASA-TLX - Insert'!Q157,"")</f>
        <v/>
      </c>
      <c r="F147" s="1" t="str">
        <f>IFERROR('NASA-TLX - Insert'!L157*'NASA-TLX - Insert'!R157,"")</f>
        <v/>
      </c>
      <c r="G147" s="1" t="str">
        <f>IFERROR('NASA-TLX - Insert'!M157*'NASA-TLX - Insert'!S157,"")</f>
        <v/>
      </c>
      <c r="H147" s="1" t="str">
        <f>IFERROR('NASA-TLX - Insert'!N157*'NASA-TLX - Insert'!T157,"")</f>
        <v/>
      </c>
      <c r="I147" s="1" t="str">
        <f>IFERROR('NASA-TLX - Insert'!O157*'NASA-TLX - Insert'!U157,"")</f>
        <v/>
      </c>
      <c r="J147" s="1" t="str">
        <f>IF(NASA_rating[[#This Row],[ID]]="","",SUM(NASA_rating[[#This Row],[Mental Demand]:[Frustration]]))</f>
        <v/>
      </c>
      <c r="K147" s="1" t="str">
        <f>IFERROR(NASA_rating[[#This Row],[SUM]]/15,"")</f>
        <v/>
      </c>
      <c r="L147" s="1" t="str">
        <f>IF(L$1=NASA_rating[[#This Row],[Feature ID]],NASA_rating[[#This Row],[Weighted rating]],"")</f>
        <v/>
      </c>
      <c r="M147" s="1" t="str">
        <f>IF(M$1=NASA_rating[[#This Row],[Feature ID]],NASA_rating[[#This Row],[Weighted rating]],"")</f>
        <v/>
      </c>
      <c r="N147" s="1" t="str">
        <f>IF(L$1=NASA_rating[[#This Row],[Feature ID]],NASA_rating[[#This Row],[Weighted rating]],"")</f>
        <v/>
      </c>
      <c r="O147" s="1" t="str">
        <f>IF(M$1=NASA_rating[[#This Row],[Feature ID]],NASA_rating[[#This Row],[Weighted rating]],"")</f>
        <v/>
      </c>
      <c r="P147" s="52"/>
    </row>
    <row r="148" spans="1:16" x14ac:dyDescent="0.25">
      <c r="A148" t="str">
        <f>IF('NASA-TLX - Insert'!A158="","",'NASA-TLX - Insert'!A158)</f>
        <v/>
      </c>
      <c r="B148" t="str">
        <f>IF('NASA-TLX - Insert'!B158="","",'NASA-TLX - Insert'!B158)</f>
        <v/>
      </c>
      <c r="C148" s="2" t="str">
        <f>IF(NASA_rating[[#This Row],[ID]]="","",_xlfn.CONCAT( TEXT(NASA_rating[[#This Row],[ID]],"0"),NASA_rating[[#This Row],[Feature ID]]))</f>
        <v/>
      </c>
      <c r="D148" s="1" t="str">
        <f>IFERROR('NASA-TLX - Insert'!J158*'NASA-TLX - Insert'!P158,"")</f>
        <v/>
      </c>
      <c r="E148" s="1" t="str">
        <f>IFERROR('NASA-TLX - Insert'!K158*'NASA-TLX - Insert'!Q158,"")</f>
        <v/>
      </c>
      <c r="F148" s="1" t="str">
        <f>IFERROR('NASA-TLX - Insert'!L158*'NASA-TLX - Insert'!R158,"")</f>
        <v/>
      </c>
      <c r="G148" s="1" t="str">
        <f>IFERROR('NASA-TLX - Insert'!M158*'NASA-TLX - Insert'!S158,"")</f>
        <v/>
      </c>
      <c r="H148" s="1" t="str">
        <f>IFERROR('NASA-TLX - Insert'!N158*'NASA-TLX - Insert'!T158,"")</f>
        <v/>
      </c>
      <c r="I148" s="1" t="str">
        <f>IFERROR('NASA-TLX - Insert'!O158*'NASA-TLX - Insert'!U158,"")</f>
        <v/>
      </c>
      <c r="J148" s="1" t="str">
        <f>IF(NASA_rating[[#This Row],[ID]]="","",SUM(NASA_rating[[#This Row],[Mental Demand]:[Frustration]]))</f>
        <v/>
      </c>
      <c r="K148" s="1" t="str">
        <f>IFERROR(NASA_rating[[#This Row],[SUM]]/15,"")</f>
        <v/>
      </c>
      <c r="L148" s="1" t="str">
        <f>IF(L$1=NASA_rating[[#This Row],[Feature ID]],NASA_rating[[#This Row],[Weighted rating]],"")</f>
        <v/>
      </c>
      <c r="M148" s="1" t="str">
        <f>IF(M$1=NASA_rating[[#This Row],[Feature ID]],NASA_rating[[#This Row],[Weighted rating]],"")</f>
        <v/>
      </c>
      <c r="N148" s="1" t="str">
        <f>IF(L$1=NASA_rating[[#This Row],[Feature ID]],NASA_rating[[#This Row],[Weighted rating]],"")</f>
        <v/>
      </c>
      <c r="O148" s="1" t="str">
        <f>IF(M$1=NASA_rating[[#This Row],[Feature ID]],NASA_rating[[#This Row],[Weighted rating]],"")</f>
        <v/>
      </c>
      <c r="P148" s="52"/>
    </row>
    <row r="149" spans="1:16" x14ac:dyDescent="0.25">
      <c r="A149" t="str">
        <f>IF('NASA-TLX - Insert'!A159="","",'NASA-TLX - Insert'!A159)</f>
        <v/>
      </c>
      <c r="B149" t="str">
        <f>IF('NASA-TLX - Insert'!B159="","",'NASA-TLX - Insert'!B159)</f>
        <v/>
      </c>
      <c r="C149" s="2" t="str">
        <f>IF(NASA_rating[[#This Row],[ID]]="","",_xlfn.CONCAT( TEXT(NASA_rating[[#This Row],[ID]],"0"),NASA_rating[[#This Row],[Feature ID]]))</f>
        <v/>
      </c>
      <c r="D149" s="1" t="str">
        <f>IFERROR('NASA-TLX - Insert'!J159*'NASA-TLX - Insert'!P159,"")</f>
        <v/>
      </c>
      <c r="E149" s="1" t="str">
        <f>IFERROR('NASA-TLX - Insert'!K159*'NASA-TLX - Insert'!Q159,"")</f>
        <v/>
      </c>
      <c r="F149" s="1" t="str">
        <f>IFERROR('NASA-TLX - Insert'!L159*'NASA-TLX - Insert'!R159,"")</f>
        <v/>
      </c>
      <c r="G149" s="1" t="str">
        <f>IFERROR('NASA-TLX - Insert'!M159*'NASA-TLX - Insert'!S159,"")</f>
        <v/>
      </c>
      <c r="H149" s="1" t="str">
        <f>IFERROR('NASA-TLX - Insert'!N159*'NASA-TLX - Insert'!T159,"")</f>
        <v/>
      </c>
      <c r="I149" s="1" t="str">
        <f>IFERROR('NASA-TLX - Insert'!O159*'NASA-TLX - Insert'!U159,"")</f>
        <v/>
      </c>
      <c r="J149" s="1" t="str">
        <f>IF(NASA_rating[[#This Row],[ID]]="","",SUM(NASA_rating[[#This Row],[Mental Demand]:[Frustration]]))</f>
        <v/>
      </c>
      <c r="K149" s="1" t="str">
        <f>IFERROR(NASA_rating[[#This Row],[SUM]]/15,"")</f>
        <v/>
      </c>
      <c r="L149" s="1" t="str">
        <f>IF(L$1=NASA_rating[[#This Row],[Feature ID]],NASA_rating[[#This Row],[Weighted rating]],"")</f>
        <v/>
      </c>
      <c r="M149" s="1" t="str">
        <f>IF(M$1=NASA_rating[[#This Row],[Feature ID]],NASA_rating[[#This Row],[Weighted rating]],"")</f>
        <v/>
      </c>
      <c r="N149" s="1" t="str">
        <f>IF(L$1=NASA_rating[[#This Row],[Feature ID]],NASA_rating[[#This Row],[Weighted rating]],"")</f>
        <v/>
      </c>
      <c r="O149" s="1" t="str">
        <f>IF(M$1=NASA_rating[[#This Row],[Feature ID]],NASA_rating[[#This Row],[Weighted rating]],"")</f>
        <v/>
      </c>
      <c r="P149" s="52"/>
    </row>
    <row r="150" spans="1:16" x14ac:dyDescent="0.25">
      <c r="A150" t="str">
        <f>IF('NASA-TLX - Insert'!A160="","",'NASA-TLX - Insert'!A160)</f>
        <v/>
      </c>
      <c r="B150" t="str">
        <f>IF('NASA-TLX - Insert'!B160="","",'NASA-TLX - Insert'!B160)</f>
        <v/>
      </c>
      <c r="C150" s="2" t="str">
        <f>IF(NASA_rating[[#This Row],[ID]]="","",_xlfn.CONCAT( TEXT(NASA_rating[[#This Row],[ID]],"0"),NASA_rating[[#This Row],[Feature ID]]))</f>
        <v/>
      </c>
      <c r="D150" s="1" t="str">
        <f>IFERROR('NASA-TLX - Insert'!J160*'NASA-TLX - Insert'!P160,"")</f>
        <v/>
      </c>
      <c r="E150" s="1" t="str">
        <f>IFERROR('NASA-TLX - Insert'!K160*'NASA-TLX - Insert'!Q160,"")</f>
        <v/>
      </c>
      <c r="F150" s="1" t="str">
        <f>IFERROR('NASA-TLX - Insert'!L160*'NASA-TLX - Insert'!R160,"")</f>
        <v/>
      </c>
      <c r="G150" s="1" t="str">
        <f>IFERROR('NASA-TLX - Insert'!M160*'NASA-TLX - Insert'!S160,"")</f>
        <v/>
      </c>
      <c r="H150" s="1" t="str">
        <f>IFERROR('NASA-TLX - Insert'!N160*'NASA-TLX - Insert'!T160,"")</f>
        <v/>
      </c>
      <c r="I150" s="1" t="str">
        <f>IFERROR('NASA-TLX - Insert'!O160*'NASA-TLX - Insert'!U160,"")</f>
        <v/>
      </c>
      <c r="J150" s="1" t="str">
        <f>IF(NASA_rating[[#This Row],[ID]]="","",SUM(NASA_rating[[#This Row],[Mental Demand]:[Frustration]]))</f>
        <v/>
      </c>
      <c r="K150" s="1" t="str">
        <f>IFERROR(NASA_rating[[#This Row],[SUM]]/15,"")</f>
        <v/>
      </c>
      <c r="L150" s="1" t="str">
        <f>IF(L$1=NASA_rating[[#This Row],[Feature ID]],NASA_rating[[#This Row],[Weighted rating]],"")</f>
        <v/>
      </c>
      <c r="M150" s="1" t="str">
        <f>IF(M$1=NASA_rating[[#This Row],[Feature ID]],NASA_rating[[#This Row],[Weighted rating]],"")</f>
        <v/>
      </c>
      <c r="N150" s="1" t="str">
        <f>IF(L$1=NASA_rating[[#This Row],[Feature ID]],NASA_rating[[#This Row],[Weighted rating]],"")</f>
        <v/>
      </c>
      <c r="O150" s="1" t="str">
        <f>IF(M$1=NASA_rating[[#This Row],[Feature ID]],NASA_rating[[#This Row],[Weighted rating]],"")</f>
        <v/>
      </c>
      <c r="P150" s="52"/>
    </row>
    <row r="151" spans="1:16" x14ac:dyDescent="0.25">
      <c r="A151" t="str">
        <f>IF('NASA-TLX - Insert'!A161="","",'NASA-TLX - Insert'!A161)</f>
        <v/>
      </c>
      <c r="B151" t="str">
        <f>IF('NASA-TLX - Insert'!B161="","",'NASA-TLX - Insert'!B161)</f>
        <v/>
      </c>
      <c r="C151" s="2" t="str">
        <f>IF(NASA_rating[[#This Row],[ID]]="","",_xlfn.CONCAT( TEXT(NASA_rating[[#This Row],[ID]],"0"),NASA_rating[[#This Row],[Feature ID]]))</f>
        <v/>
      </c>
      <c r="D151" s="1" t="str">
        <f>IFERROR('NASA-TLX - Insert'!J161*'NASA-TLX - Insert'!P161,"")</f>
        <v/>
      </c>
      <c r="E151" s="1" t="str">
        <f>IFERROR('NASA-TLX - Insert'!K161*'NASA-TLX - Insert'!Q161,"")</f>
        <v/>
      </c>
      <c r="F151" s="1" t="str">
        <f>IFERROR('NASA-TLX - Insert'!L161*'NASA-TLX - Insert'!R161,"")</f>
        <v/>
      </c>
      <c r="G151" s="1" t="str">
        <f>IFERROR('NASA-TLX - Insert'!M161*'NASA-TLX - Insert'!S161,"")</f>
        <v/>
      </c>
      <c r="H151" s="1" t="str">
        <f>IFERROR('NASA-TLX - Insert'!N161*'NASA-TLX - Insert'!T161,"")</f>
        <v/>
      </c>
      <c r="I151" s="1" t="str">
        <f>IFERROR('NASA-TLX - Insert'!O161*'NASA-TLX - Insert'!U161,"")</f>
        <v/>
      </c>
      <c r="J151" s="1" t="str">
        <f>IF(NASA_rating[[#This Row],[ID]]="","",SUM(NASA_rating[[#This Row],[Mental Demand]:[Frustration]]))</f>
        <v/>
      </c>
      <c r="K151" s="1" t="str">
        <f>IFERROR(NASA_rating[[#This Row],[SUM]]/15,"")</f>
        <v/>
      </c>
      <c r="L151" s="1" t="str">
        <f>IF(L$1=NASA_rating[[#This Row],[Feature ID]],NASA_rating[[#This Row],[Weighted rating]],"")</f>
        <v/>
      </c>
      <c r="M151" s="1" t="str">
        <f>IF(M$1=NASA_rating[[#This Row],[Feature ID]],NASA_rating[[#This Row],[Weighted rating]],"")</f>
        <v/>
      </c>
      <c r="N151" s="1" t="str">
        <f>IF(L$1=NASA_rating[[#This Row],[Feature ID]],NASA_rating[[#This Row],[Weighted rating]],"")</f>
        <v/>
      </c>
      <c r="O151" s="1" t="str">
        <f>IF(M$1=NASA_rating[[#This Row],[Feature ID]],NASA_rating[[#This Row],[Weighted rating]],"")</f>
        <v/>
      </c>
      <c r="P151" s="52"/>
    </row>
    <row r="152" spans="1:16" x14ac:dyDescent="0.25">
      <c r="A152" t="str">
        <f>IF('NASA-TLX - Insert'!A162="","",'NASA-TLX - Insert'!A162)</f>
        <v/>
      </c>
      <c r="B152" t="str">
        <f>IF('NASA-TLX - Insert'!B162="","",'NASA-TLX - Insert'!B162)</f>
        <v/>
      </c>
      <c r="C152" s="2" t="str">
        <f>IF(NASA_rating[[#This Row],[ID]]="","",_xlfn.CONCAT( TEXT(NASA_rating[[#This Row],[ID]],"0"),NASA_rating[[#This Row],[Feature ID]]))</f>
        <v/>
      </c>
      <c r="D152" s="1" t="str">
        <f>IFERROR('NASA-TLX - Insert'!J162*'NASA-TLX - Insert'!P162,"")</f>
        <v/>
      </c>
      <c r="E152" s="1" t="str">
        <f>IFERROR('NASA-TLX - Insert'!K162*'NASA-TLX - Insert'!Q162,"")</f>
        <v/>
      </c>
      <c r="F152" s="1" t="str">
        <f>IFERROR('NASA-TLX - Insert'!L162*'NASA-TLX - Insert'!R162,"")</f>
        <v/>
      </c>
      <c r="G152" s="1" t="str">
        <f>IFERROR('NASA-TLX - Insert'!M162*'NASA-TLX - Insert'!S162,"")</f>
        <v/>
      </c>
      <c r="H152" s="1" t="str">
        <f>IFERROR('NASA-TLX - Insert'!N162*'NASA-TLX - Insert'!T162,"")</f>
        <v/>
      </c>
      <c r="I152" s="1" t="str">
        <f>IFERROR('NASA-TLX - Insert'!O162*'NASA-TLX - Insert'!U162,"")</f>
        <v/>
      </c>
      <c r="J152" s="1" t="str">
        <f>IF(NASA_rating[[#This Row],[ID]]="","",SUM(NASA_rating[[#This Row],[Mental Demand]:[Frustration]]))</f>
        <v/>
      </c>
      <c r="K152" s="1" t="str">
        <f>IFERROR(NASA_rating[[#This Row],[SUM]]/15,"")</f>
        <v/>
      </c>
      <c r="L152" s="1" t="str">
        <f>IF(L$1=NASA_rating[[#This Row],[Feature ID]],NASA_rating[[#This Row],[Weighted rating]],"")</f>
        <v/>
      </c>
      <c r="M152" s="1" t="str">
        <f>IF(M$1=NASA_rating[[#This Row],[Feature ID]],NASA_rating[[#This Row],[Weighted rating]],"")</f>
        <v/>
      </c>
      <c r="N152" s="1" t="str">
        <f>IF(L$1=NASA_rating[[#This Row],[Feature ID]],NASA_rating[[#This Row],[Weighted rating]],"")</f>
        <v/>
      </c>
      <c r="O152" s="1" t="str">
        <f>IF(M$1=NASA_rating[[#This Row],[Feature ID]],NASA_rating[[#This Row],[Weighted rating]],"")</f>
        <v/>
      </c>
      <c r="P152" s="52"/>
    </row>
    <row r="153" spans="1:16" x14ac:dyDescent="0.25">
      <c r="A153" t="str">
        <f>IF('NASA-TLX - Insert'!A163="","",'NASA-TLX - Insert'!A163)</f>
        <v/>
      </c>
      <c r="B153" t="str">
        <f>IF('NASA-TLX - Insert'!B163="","",'NASA-TLX - Insert'!B163)</f>
        <v/>
      </c>
      <c r="C153" s="2" t="str">
        <f>IF(NASA_rating[[#This Row],[ID]]="","",_xlfn.CONCAT( TEXT(NASA_rating[[#This Row],[ID]],"0"),NASA_rating[[#This Row],[Feature ID]]))</f>
        <v/>
      </c>
      <c r="D153" s="1" t="str">
        <f>IFERROR('NASA-TLX - Insert'!J163*'NASA-TLX - Insert'!P163,"")</f>
        <v/>
      </c>
      <c r="E153" s="1" t="str">
        <f>IFERROR('NASA-TLX - Insert'!K163*'NASA-TLX - Insert'!Q163,"")</f>
        <v/>
      </c>
      <c r="F153" s="1" t="str">
        <f>IFERROR('NASA-TLX - Insert'!L163*'NASA-TLX - Insert'!R163,"")</f>
        <v/>
      </c>
      <c r="G153" s="1" t="str">
        <f>IFERROR('NASA-TLX - Insert'!M163*'NASA-TLX - Insert'!S163,"")</f>
        <v/>
      </c>
      <c r="H153" s="1" t="str">
        <f>IFERROR('NASA-TLX - Insert'!N163*'NASA-TLX - Insert'!T163,"")</f>
        <v/>
      </c>
      <c r="I153" s="1" t="str">
        <f>IFERROR('NASA-TLX - Insert'!O163*'NASA-TLX - Insert'!U163,"")</f>
        <v/>
      </c>
      <c r="J153" s="1" t="str">
        <f>IF(NASA_rating[[#This Row],[ID]]="","",SUM(NASA_rating[[#This Row],[Mental Demand]:[Frustration]]))</f>
        <v/>
      </c>
      <c r="K153" s="1" t="str">
        <f>IFERROR(NASA_rating[[#This Row],[SUM]]/15,"")</f>
        <v/>
      </c>
      <c r="L153" s="1" t="str">
        <f>IF(L$1=NASA_rating[[#This Row],[Feature ID]],NASA_rating[[#This Row],[Weighted rating]],"")</f>
        <v/>
      </c>
      <c r="M153" s="1" t="str">
        <f>IF(M$1=NASA_rating[[#This Row],[Feature ID]],NASA_rating[[#This Row],[Weighted rating]],"")</f>
        <v/>
      </c>
      <c r="N153" s="1" t="str">
        <f>IF(L$1=NASA_rating[[#This Row],[Feature ID]],NASA_rating[[#This Row],[Weighted rating]],"")</f>
        <v/>
      </c>
      <c r="O153" s="1" t="str">
        <f>IF(M$1=NASA_rating[[#This Row],[Feature ID]],NASA_rating[[#This Row],[Weighted rating]],"")</f>
        <v/>
      </c>
      <c r="P153" s="52"/>
    </row>
    <row r="154" spans="1:16" x14ac:dyDescent="0.25">
      <c r="A154" t="str">
        <f>IF('NASA-TLX - Insert'!A164="","",'NASA-TLX - Insert'!A164)</f>
        <v/>
      </c>
      <c r="B154" t="str">
        <f>IF('NASA-TLX - Insert'!B164="","",'NASA-TLX - Insert'!B164)</f>
        <v/>
      </c>
      <c r="C154" s="2" t="str">
        <f>IF(NASA_rating[[#This Row],[ID]]="","",_xlfn.CONCAT( TEXT(NASA_rating[[#This Row],[ID]],"0"),NASA_rating[[#This Row],[Feature ID]]))</f>
        <v/>
      </c>
      <c r="D154" s="1" t="str">
        <f>IFERROR('NASA-TLX - Insert'!J164*'NASA-TLX - Insert'!P164,"")</f>
        <v/>
      </c>
      <c r="E154" s="1" t="str">
        <f>IFERROR('NASA-TLX - Insert'!K164*'NASA-TLX - Insert'!Q164,"")</f>
        <v/>
      </c>
      <c r="F154" s="1" t="str">
        <f>IFERROR('NASA-TLX - Insert'!L164*'NASA-TLX - Insert'!R164,"")</f>
        <v/>
      </c>
      <c r="G154" s="1" t="str">
        <f>IFERROR('NASA-TLX - Insert'!M164*'NASA-TLX - Insert'!S164,"")</f>
        <v/>
      </c>
      <c r="H154" s="1" t="str">
        <f>IFERROR('NASA-TLX - Insert'!N164*'NASA-TLX - Insert'!T164,"")</f>
        <v/>
      </c>
      <c r="I154" s="1" t="str">
        <f>IFERROR('NASA-TLX - Insert'!O164*'NASA-TLX - Insert'!U164,"")</f>
        <v/>
      </c>
      <c r="J154" s="1" t="str">
        <f>IF(NASA_rating[[#This Row],[ID]]="","",SUM(NASA_rating[[#This Row],[Mental Demand]:[Frustration]]))</f>
        <v/>
      </c>
      <c r="K154" s="1" t="str">
        <f>IFERROR(NASA_rating[[#This Row],[SUM]]/15,"")</f>
        <v/>
      </c>
      <c r="L154" s="1" t="str">
        <f>IF(L$1=NASA_rating[[#This Row],[Feature ID]],NASA_rating[[#This Row],[Weighted rating]],"")</f>
        <v/>
      </c>
      <c r="M154" s="1" t="str">
        <f>IF(M$1=NASA_rating[[#This Row],[Feature ID]],NASA_rating[[#This Row],[Weighted rating]],"")</f>
        <v/>
      </c>
      <c r="N154" s="1" t="str">
        <f>IF(L$1=NASA_rating[[#This Row],[Feature ID]],NASA_rating[[#This Row],[Weighted rating]],"")</f>
        <v/>
      </c>
      <c r="O154" s="1" t="str">
        <f>IF(M$1=NASA_rating[[#This Row],[Feature ID]],NASA_rating[[#This Row],[Weighted rating]],"")</f>
        <v/>
      </c>
      <c r="P154" s="52"/>
    </row>
    <row r="155" spans="1:16" x14ac:dyDescent="0.25">
      <c r="A155" t="str">
        <f>IF('NASA-TLX - Insert'!A165="","",'NASA-TLX - Insert'!A165)</f>
        <v/>
      </c>
      <c r="B155" t="str">
        <f>IF('NASA-TLX - Insert'!B165="","",'NASA-TLX - Insert'!B165)</f>
        <v/>
      </c>
      <c r="C155" s="2" t="str">
        <f>IF(NASA_rating[[#This Row],[ID]]="","",_xlfn.CONCAT( TEXT(NASA_rating[[#This Row],[ID]],"0"),NASA_rating[[#This Row],[Feature ID]]))</f>
        <v/>
      </c>
      <c r="D155" s="1" t="str">
        <f>IFERROR('NASA-TLX - Insert'!J165*'NASA-TLX - Insert'!P165,"")</f>
        <v/>
      </c>
      <c r="E155" s="1" t="str">
        <f>IFERROR('NASA-TLX - Insert'!K165*'NASA-TLX - Insert'!Q165,"")</f>
        <v/>
      </c>
      <c r="F155" s="1" t="str">
        <f>IFERROR('NASA-TLX - Insert'!L165*'NASA-TLX - Insert'!R165,"")</f>
        <v/>
      </c>
      <c r="G155" s="1" t="str">
        <f>IFERROR('NASA-TLX - Insert'!M165*'NASA-TLX - Insert'!S165,"")</f>
        <v/>
      </c>
      <c r="H155" s="1" t="str">
        <f>IFERROR('NASA-TLX - Insert'!N165*'NASA-TLX - Insert'!T165,"")</f>
        <v/>
      </c>
      <c r="I155" s="1" t="str">
        <f>IFERROR('NASA-TLX - Insert'!O165*'NASA-TLX - Insert'!U165,"")</f>
        <v/>
      </c>
      <c r="J155" s="1" t="str">
        <f>IF(NASA_rating[[#This Row],[ID]]="","",SUM(NASA_rating[[#This Row],[Mental Demand]:[Frustration]]))</f>
        <v/>
      </c>
      <c r="K155" s="1" t="str">
        <f>IFERROR(NASA_rating[[#This Row],[SUM]]/15,"")</f>
        <v/>
      </c>
      <c r="L155" s="1" t="str">
        <f>IF(L$1=NASA_rating[[#This Row],[Feature ID]],NASA_rating[[#This Row],[Weighted rating]],"")</f>
        <v/>
      </c>
      <c r="M155" s="1" t="str">
        <f>IF(M$1=NASA_rating[[#This Row],[Feature ID]],NASA_rating[[#This Row],[Weighted rating]],"")</f>
        <v/>
      </c>
      <c r="N155" s="1" t="str">
        <f>IF(L$1=NASA_rating[[#This Row],[Feature ID]],NASA_rating[[#This Row],[Weighted rating]],"")</f>
        <v/>
      </c>
      <c r="O155" s="1" t="str">
        <f>IF(M$1=NASA_rating[[#This Row],[Feature ID]],NASA_rating[[#This Row],[Weighted rating]],"")</f>
        <v/>
      </c>
      <c r="P155" s="52"/>
    </row>
    <row r="156" spans="1:16" x14ac:dyDescent="0.25">
      <c r="A156" t="str">
        <f>IF('NASA-TLX - Insert'!A166="","",'NASA-TLX - Insert'!A166)</f>
        <v/>
      </c>
      <c r="B156" t="str">
        <f>IF('NASA-TLX - Insert'!B166="","",'NASA-TLX - Insert'!B166)</f>
        <v/>
      </c>
      <c r="C156" s="2" t="str">
        <f>IF(NASA_rating[[#This Row],[ID]]="","",_xlfn.CONCAT( TEXT(NASA_rating[[#This Row],[ID]],"0"),NASA_rating[[#This Row],[Feature ID]]))</f>
        <v/>
      </c>
      <c r="D156" s="1" t="str">
        <f>IFERROR('NASA-TLX - Insert'!J166*'NASA-TLX - Insert'!P166,"")</f>
        <v/>
      </c>
      <c r="E156" s="1" t="str">
        <f>IFERROR('NASA-TLX - Insert'!K166*'NASA-TLX - Insert'!Q166,"")</f>
        <v/>
      </c>
      <c r="F156" s="1" t="str">
        <f>IFERROR('NASA-TLX - Insert'!L166*'NASA-TLX - Insert'!R166,"")</f>
        <v/>
      </c>
      <c r="G156" s="1" t="str">
        <f>IFERROR('NASA-TLX - Insert'!M166*'NASA-TLX - Insert'!S166,"")</f>
        <v/>
      </c>
      <c r="H156" s="1" t="str">
        <f>IFERROR('NASA-TLX - Insert'!N166*'NASA-TLX - Insert'!T166,"")</f>
        <v/>
      </c>
      <c r="I156" s="1" t="str">
        <f>IFERROR('NASA-TLX - Insert'!O166*'NASA-TLX - Insert'!U166,"")</f>
        <v/>
      </c>
      <c r="J156" s="1" t="str">
        <f>IF(NASA_rating[[#This Row],[ID]]="","",SUM(NASA_rating[[#This Row],[Mental Demand]:[Frustration]]))</f>
        <v/>
      </c>
      <c r="K156" s="1" t="str">
        <f>IFERROR(NASA_rating[[#This Row],[SUM]]/15,"")</f>
        <v/>
      </c>
      <c r="L156" s="1" t="str">
        <f>IF(L$1=NASA_rating[[#This Row],[Feature ID]],NASA_rating[[#This Row],[Weighted rating]],"")</f>
        <v/>
      </c>
      <c r="M156" s="1" t="str">
        <f>IF(M$1=NASA_rating[[#This Row],[Feature ID]],NASA_rating[[#This Row],[Weighted rating]],"")</f>
        <v/>
      </c>
      <c r="N156" s="1" t="str">
        <f>IF(L$1=NASA_rating[[#This Row],[Feature ID]],NASA_rating[[#This Row],[Weighted rating]],"")</f>
        <v/>
      </c>
      <c r="O156" s="1" t="str">
        <f>IF(M$1=NASA_rating[[#This Row],[Feature ID]],NASA_rating[[#This Row],[Weighted rating]],"")</f>
        <v/>
      </c>
      <c r="P156" s="52"/>
    </row>
    <row r="157" spans="1:16" x14ac:dyDescent="0.25">
      <c r="A157" t="str">
        <f>IF('NASA-TLX - Insert'!A167="","",'NASA-TLX - Insert'!A167)</f>
        <v/>
      </c>
      <c r="B157" t="str">
        <f>IF('NASA-TLX - Insert'!B167="","",'NASA-TLX - Insert'!B167)</f>
        <v/>
      </c>
      <c r="C157" s="2" t="str">
        <f>IF(NASA_rating[[#This Row],[ID]]="","",_xlfn.CONCAT( TEXT(NASA_rating[[#This Row],[ID]],"0"),NASA_rating[[#This Row],[Feature ID]]))</f>
        <v/>
      </c>
      <c r="D157" s="1" t="str">
        <f>IFERROR('NASA-TLX - Insert'!J167*'NASA-TLX - Insert'!P167,"")</f>
        <v/>
      </c>
      <c r="E157" s="1" t="str">
        <f>IFERROR('NASA-TLX - Insert'!K167*'NASA-TLX - Insert'!Q167,"")</f>
        <v/>
      </c>
      <c r="F157" s="1" t="str">
        <f>IFERROR('NASA-TLX - Insert'!L167*'NASA-TLX - Insert'!R167,"")</f>
        <v/>
      </c>
      <c r="G157" s="1" t="str">
        <f>IFERROR('NASA-TLX - Insert'!M167*'NASA-TLX - Insert'!S167,"")</f>
        <v/>
      </c>
      <c r="H157" s="1" t="str">
        <f>IFERROR('NASA-TLX - Insert'!N167*'NASA-TLX - Insert'!T167,"")</f>
        <v/>
      </c>
      <c r="I157" s="1" t="str">
        <f>IFERROR('NASA-TLX - Insert'!O167*'NASA-TLX - Insert'!U167,"")</f>
        <v/>
      </c>
      <c r="J157" s="1" t="str">
        <f>IF(NASA_rating[[#This Row],[ID]]="","",SUM(NASA_rating[[#This Row],[Mental Demand]:[Frustration]]))</f>
        <v/>
      </c>
      <c r="K157" s="1" t="str">
        <f>IFERROR(NASA_rating[[#This Row],[SUM]]/15,"")</f>
        <v/>
      </c>
      <c r="L157" s="1" t="str">
        <f>IF(L$1=NASA_rating[[#This Row],[Feature ID]],NASA_rating[[#This Row],[Weighted rating]],"")</f>
        <v/>
      </c>
      <c r="M157" s="1" t="str">
        <f>IF(M$1=NASA_rating[[#This Row],[Feature ID]],NASA_rating[[#This Row],[Weighted rating]],"")</f>
        <v/>
      </c>
      <c r="N157" s="1" t="str">
        <f>IF(L$1=NASA_rating[[#This Row],[Feature ID]],NASA_rating[[#This Row],[Weighted rating]],"")</f>
        <v/>
      </c>
      <c r="O157" s="1" t="str">
        <f>IF(M$1=NASA_rating[[#This Row],[Feature ID]],NASA_rating[[#This Row],[Weighted rating]],"")</f>
        <v/>
      </c>
      <c r="P157" s="52"/>
    </row>
    <row r="158" spans="1:16" x14ac:dyDescent="0.25">
      <c r="A158" t="str">
        <f>IF('NASA-TLX - Insert'!A168="","",'NASA-TLX - Insert'!A168)</f>
        <v/>
      </c>
      <c r="B158" t="str">
        <f>IF('NASA-TLX - Insert'!B168="","",'NASA-TLX - Insert'!B168)</f>
        <v/>
      </c>
      <c r="C158" s="2" t="str">
        <f>IF(NASA_rating[[#This Row],[ID]]="","",_xlfn.CONCAT( TEXT(NASA_rating[[#This Row],[ID]],"0"),NASA_rating[[#This Row],[Feature ID]]))</f>
        <v/>
      </c>
      <c r="D158" s="1" t="str">
        <f>IFERROR('NASA-TLX - Insert'!J168*'NASA-TLX - Insert'!P168,"")</f>
        <v/>
      </c>
      <c r="E158" s="1" t="str">
        <f>IFERROR('NASA-TLX - Insert'!K168*'NASA-TLX - Insert'!Q168,"")</f>
        <v/>
      </c>
      <c r="F158" s="1" t="str">
        <f>IFERROR('NASA-TLX - Insert'!L168*'NASA-TLX - Insert'!R168,"")</f>
        <v/>
      </c>
      <c r="G158" s="1" t="str">
        <f>IFERROR('NASA-TLX - Insert'!M168*'NASA-TLX - Insert'!S168,"")</f>
        <v/>
      </c>
      <c r="H158" s="1" t="str">
        <f>IFERROR('NASA-TLX - Insert'!N168*'NASA-TLX - Insert'!T168,"")</f>
        <v/>
      </c>
      <c r="I158" s="1" t="str">
        <f>IFERROR('NASA-TLX - Insert'!O168*'NASA-TLX - Insert'!U168,"")</f>
        <v/>
      </c>
      <c r="J158" s="1" t="str">
        <f>IF(NASA_rating[[#This Row],[ID]]="","",SUM(NASA_rating[[#This Row],[Mental Demand]:[Frustration]]))</f>
        <v/>
      </c>
      <c r="K158" s="1" t="str">
        <f>IFERROR(NASA_rating[[#This Row],[SUM]]/15,"")</f>
        <v/>
      </c>
      <c r="L158" s="1" t="str">
        <f>IF(L$1=NASA_rating[[#This Row],[Feature ID]],NASA_rating[[#This Row],[Weighted rating]],"")</f>
        <v/>
      </c>
      <c r="M158" s="1" t="str">
        <f>IF(M$1=NASA_rating[[#This Row],[Feature ID]],NASA_rating[[#This Row],[Weighted rating]],"")</f>
        <v/>
      </c>
      <c r="N158" s="1" t="str">
        <f>IF(L$1=NASA_rating[[#This Row],[Feature ID]],NASA_rating[[#This Row],[Weighted rating]],"")</f>
        <v/>
      </c>
      <c r="O158" s="1" t="str">
        <f>IF(M$1=NASA_rating[[#This Row],[Feature ID]],NASA_rating[[#This Row],[Weighted rating]],"")</f>
        <v/>
      </c>
      <c r="P158" s="52"/>
    </row>
    <row r="159" spans="1:16" x14ac:dyDescent="0.25">
      <c r="A159" t="str">
        <f>IF('NASA-TLX - Insert'!A169="","",'NASA-TLX - Insert'!A169)</f>
        <v/>
      </c>
      <c r="B159" t="str">
        <f>IF('NASA-TLX - Insert'!B169="","",'NASA-TLX - Insert'!B169)</f>
        <v/>
      </c>
      <c r="C159" s="2" t="str">
        <f>IF(NASA_rating[[#This Row],[ID]]="","",_xlfn.CONCAT( TEXT(NASA_rating[[#This Row],[ID]],"0"),NASA_rating[[#This Row],[Feature ID]]))</f>
        <v/>
      </c>
      <c r="D159" s="1" t="str">
        <f>IFERROR('NASA-TLX - Insert'!J169*'NASA-TLX - Insert'!P169,"")</f>
        <v/>
      </c>
      <c r="E159" s="1" t="str">
        <f>IFERROR('NASA-TLX - Insert'!K169*'NASA-TLX - Insert'!Q169,"")</f>
        <v/>
      </c>
      <c r="F159" s="1" t="str">
        <f>IFERROR('NASA-TLX - Insert'!L169*'NASA-TLX - Insert'!R169,"")</f>
        <v/>
      </c>
      <c r="G159" s="1" t="str">
        <f>IFERROR('NASA-TLX - Insert'!M169*'NASA-TLX - Insert'!S169,"")</f>
        <v/>
      </c>
      <c r="H159" s="1" t="str">
        <f>IFERROR('NASA-TLX - Insert'!N169*'NASA-TLX - Insert'!T169,"")</f>
        <v/>
      </c>
      <c r="I159" s="1" t="str">
        <f>IFERROR('NASA-TLX - Insert'!O169*'NASA-TLX - Insert'!U169,"")</f>
        <v/>
      </c>
      <c r="J159" s="1" t="str">
        <f>IF(NASA_rating[[#This Row],[ID]]="","",SUM(NASA_rating[[#This Row],[Mental Demand]:[Frustration]]))</f>
        <v/>
      </c>
      <c r="K159" s="1" t="str">
        <f>IFERROR(NASA_rating[[#This Row],[SUM]]/15,"")</f>
        <v/>
      </c>
      <c r="L159" s="1" t="str">
        <f>IF(L$1=NASA_rating[[#This Row],[Feature ID]],NASA_rating[[#This Row],[Weighted rating]],"")</f>
        <v/>
      </c>
      <c r="M159" s="1" t="str">
        <f>IF(M$1=NASA_rating[[#This Row],[Feature ID]],NASA_rating[[#This Row],[Weighted rating]],"")</f>
        <v/>
      </c>
      <c r="N159" s="1" t="str">
        <f>IF(L$1=NASA_rating[[#This Row],[Feature ID]],NASA_rating[[#This Row],[Weighted rating]],"")</f>
        <v/>
      </c>
      <c r="O159" s="1" t="str">
        <f>IF(M$1=NASA_rating[[#This Row],[Feature ID]],NASA_rating[[#This Row],[Weighted rating]],"")</f>
        <v/>
      </c>
      <c r="P159" s="52"/>
    </row>
    <row r="160" spans="1:16" x14ac:dyDescent="0.25">
      <c r="A160" t="str">
        <f>IF('NASA-TLX - Insert'!A170="","",'NASA-TLX - Insert'!A170)</f>
        <v/>
      </c>
      <c r="B160" t="str">
        <f>IF('NASA-TLX - Insert'!B170="","",'NASA-TLX - Insert'!B170)</f>
        <v/>
      </c>
      <c r="C160" s="2" t="str">
        <f>IF(NASA_rating[[#This Row],[ID]]="","",_xlfn.CONCAT( TEXT(NASA_rating[[#This Row],[ID]],"0"),NASA_rating[[#This Row],[Feature ID]]))</f>
        <v/>
      </c>
      <c r="D160" s="1" t="str">
        <f>IFERROR('NASA-TLX - Insert'!J170*'NASA-TLX - Insert'!P170,"")</f>
        <v/>
      </c>
      <c r="E160" s="1" t="str">
        <f>IFERROR('NASA-TLX - Insert'!K170*'NASA-TLX - Insert'!Q170,"")</f>
        <v/>
      </c>
      <c r="F160" s="1" t="str">
        <f>IFERROR('NASA-TLX - Insert'!L170*'NASA-TLX - Insert'!R170,"")</f>
        <v/>
      </c>
      <c r="G160" s="1" t="str">
        <f>IFERROR('NASA-TLX - Insert'!M170*'NASA-TLX - Insert'!S170,"")</f>
        <v/>
      </c>
      <c r="H160" s="1" t="str">
        <f>IFERROR('NASA-TLX - Insert'!N170*'NASA-TLX - Insert'!T170,"")</f>
        <v/>
      </c>
      <c r="I160" s="1" t="str">
        <f>IFERROR('NASA-TLX - Insert'!O170*'NASA-TLX - Insert'!U170,"")</f>
        <v/>
      </c>
      <c r="J160" s="1" t="str">
        <f>IF(NASA_rating[[#This Row],[ID]]="","",SUM(NASA_rating[[#This Row],[Mental Demand]:[Frustration]]))</f>
        <v/>
      </c>
      <c r="K160" s="1" t="str">
        <f>IFERROR(NASA_rating[[#This Row],[SUM]]/15,"")</f>
        <v/>
      </c>
      <c r="L160" s="1" t="str">
        <f>IF(L$1=NASA_rating[[#This Row],[Feature ID]],NASA_rating[[#This Row],[Weighted rating]],"")</f>
        <v/>
      </c>
      <c r="M160" s="1" t="str">
        <f>IF(M$1=NASA_rating[[#This Row],[Feature ID]],NASA_rating[[#This Row],[Weighted rating]],"")</f>
        <v/>
      </c>
      <c r="N160" s="1" t="str">
        <f>IF(L$1=NASA_rating[[#This Row],[Feature ID]],NASA_rating[[#This Row],[Weighted rating]],"")</f>
        <v/>
      </c>
      <c r="O160" s="1" t="str">
        <f>IF(M$1=NASA_rating[[#This Row],[Feature ID]],NASA_rating[[#This Row],[Weighted rating]],"")</f>
        <v/>
      </c>
      <c r="P160" s="52"/>
    </row>
    <row r="161" spans="1:16" x14ac:dyDescent="0.25">
      <c r="A161" t="str">
        <f>IF('NASA-TLX - Insert'!A171="","",'NASA-TLX - Insert'!A171)</f>
        <v/>
      </c>
      <c r="B161" t="str">
        <f>IF('NASA-TLX - Insert'!B171="","",'NASA-TLX - Insert'!B171)</f>
        <v/>
      </c>
      <c r="C161" s="2" t="str">
        <f>IF(NASA_rating[[#This Row],[ID]]="","",_xlfn.CONCAT( TEXT(NASA_rating[[#This Row],[ID]],"0"),NASA_rating[[#This Row],[Feature ID]]))</f>
        <v/>
      </c>
      <c r="D161" s="1" t="str">
        <f>IFERROR('NASA-TLX - Insert'!J171*'NASA-TLX - Insert'!P171,"")</f>
        <v/>
      </c>
      <c r="E161" s="1" t="str">
        <f>IFERROR('NASA-TLX - Insert'!K171*'NASA-TLX - Insert'!Q171,"")</f>
        <v/>
      </c>
      <c r="F161" s="1" t="str">
        <f>IFERROR('NASA-TLX - Insert'!L171*'NASA-TLX - Insert'!R171,"")</f>
        <v/>
      </c>
      <c r="G161" s="1" t="str">
        <f>IFERROR('NASA-TLX - Insert'!M171*'NASA-TLX - Insert'!S171,"")</f>
        <v/>
      </c>
      <c r="H161" s="1" t="str">
        <f>IFERROR('NASA-TLX - Insert'!N171*'NASA-TLX - Insert'!T171,"")</f>
        <v/>
      </c>
      <c r="I161" s="1" t="str">
        <f>IFERROR('NASA-TLX - Insert'!O171*'NASA-TLX - Insert'!U171,"")</f>
        <v/>
      </c>
      <c r="J161" s="1" t="str">
        <f>IF(NASA_rating[[#This Row],[ID]]="","",SUM(NASA_rating[[#This Row],[Mental Demand]:[Frustration]]))</f>
        <v/>
      </c>
      <c r="K161" s="1" t="str">
        <f>IFERROR(NASA_rating[[#This Row],[SUM]]/15,"")</f>
        <v/>
      </c>
      <c r="L161" s="1" t="str">
        <f>IF(L$1=NASA_rating[[#This Row],[Feature ID]],NASA_rating[[#This Row],[Weighted rating]],"")</f>
        <v/>
      </c>
      <c r="M161" s="1" t="str">
        <f>IF(M$1=NASA_rating[[#This Row],[Feature ID]],NASA_rating[[#This Row],[Weighted rating]],"")</f>
        <v/>
      </c>
      <c r="N161" s="1" t="str">
        <f>IF(L$1=NASA_rating[[#This Row],[Feature ID]],NASA_rating[[#This Row],[Weighted rating]],"")</f>
        <v/>
      </c>
      <c r="O161" s="1" t="str">
        <f>IF(M$1=NASA_rating[[#This Row],[Feature ID]],NASA_rating[[#This Row],[Weighted rating]],"")</f>
        <v/>
      </c>
      <c r="P161" s="52"/>
    </row>
    <row r="162" spans="1:16" x14ac:dyDescent="0.25">
      <c r="A162" t="str">
        <f>IF('NASA-TLX - Insert'!A172="","",'NASA-TLX - Insert'!A172)</f>
        <v/>
      </c>
      <c r="B162" t="str">
        <f>IF('NASA-TLX - Insert'!B172="","",'NASA-TLX - Insert'!B172)</f>
        <v/>
      </c>
      <c r="C162" s="2" t="str">
        <f>IF(NASA_rating[[#This Row],[ID]]="","",_xlfn.CONCAT( TEXT(NASA_rating[[#This Row],[ID]],"0"),NASA_rating[[#This Row],[Feature ID]]))</f>
        <v/>
      </c>
      <c r="D162" s="1" t="str">
        <f>IFERROR('NASA-TLX - Insert'!J172*'NASA-TLX - Insert'!P172,"")</f>
        <v/>
      </c>
      <c r="E162" s="1" t="str">
        <f>IFERROR('NASA-TLX - Insert'!K172*'NASA-TLX - Insert'!Q172,"")</f>
        <v/>
      </c>
      <c r="F162" s="1" t="str">
        <f>IFERROR('NASA-TLX - Insert'!L172*'NASA-TLX - Insert'!R172,"")</f>
        <v/>
      </c>
      <c r="G162" s="1" t="str">
        <f>IFERROR('NASA-TLX - Insert'!M172*'NASA-TLX - Insert'!S172,"")</f>
        <v/>
      </c>
      <c r="H162" s="1" t="str">
        <f>IFERROR('NASA-TLX - Insert'!N172*'NASA-TLX - Insert'!T172,"")</f>
        <v/>
      </c>
      <c r="I162" s="1" t="str">
        <f>IFERROR('NASA-TLX - Insert'!O172*'NASA-TLX - Insert'!U172,"")</f>
        <v/>
      </c>
      <c r="J162" s="1" t="str">
        <f>IF(NASA_rating[[#This Row],[ID]]="","",SUM(NASA_rating[[#This Row],[Mental Demand]:[Frustration]]))</f>
        <v/>
      </c>
      <c r="K162" s="1" t="str">
        <f>IFERROR(NASA_rating[[#This Row],[SUM]]/15,"")</f>
        <v/>
      </c>
      <c r="L162" s="1" t="str">
        <f>IF(L$1=NASA_rating[[#This Row],[Feature ID]],NASA_rating[[#This Row],[Weighted rating]],"")</f>
        <v/>
      </c>
      <c r="M162" s="1" t="str">
        <f>IF(M$1=NASA_rating[[#This Row],[Feature ID]],NASA_rating[[#This Row],[Weighted rating]],"")</f>
        <v/>
      </c>
      <c r="N162" s="1" t="str">
        <f>IF(L$1=NASA_rating[[#This Row],[Feature ID]],NASA_rating[[#This Row],[Weighted rating]],"")</f>
        <v/>
      </c>
      <c r="O162" s="1" t="str">
        <f>IF(M$1=NASA_rating[[#This Row],[Feature ID]],NASA_rating[[#This Row],[Weighted rating]],"")</f>
        <v/>
      </c>
      <c r="P162" s="52"/>
    </row>
    <row r="163" spans="1:16" x14ac:dyDescent="0.25">
      <c r="A163" t="str">
        <f>IF('NASA-TLX - Insert'!A173="","",'NASA-TLX - Insert'!A173)</f>
        <v/>
      </c>
      <c r="B163" t="str">
        <f>IF('NASA-TLX - Insert'!B173="","",'NASA-TLX - Insert'!B173)</f>
        <v/>
      </c>
      <c r="C163" s="2" t="str">
        <f>IF(NASA_rating[[#This Row],[ID]]="","",_xlfn.CONCAT( TEXT(NASA_rating[[#This Row],[ID]],"0"),NASA_rating[[#This Row],[Feature ID]]))</f>
        <v/>
      </c>
      <c r="D163" s="1" t="str">
        <f>IFERROR('NASA-TLX - Insert'!J173*'NASA-TLX - Insert'!P173,"")</f>
        <v/>
      </c>
      <c r="E163" s="1" t="str">
        <f>IFERROR('NASA-TLX - Insert'!K173*'NASA-TLX - Insert'!Q173,"")</f>
        <v/>
      </c>
      <c r="F163" s="1" t="str">
        <f>IFERROR('NASA-TLX - Insert'!L173*'NASA-TLX - Insert'!R173,"")</f>
        <v/>
      </c>
      <c r="G163" s="1" t="str">
        <f>IFERROR('NASA-TLX - Insert'!M173*'NASA-TLX - Insert'!S173,"")</f>
        <v/>
      </c>
      <c r="H163" s="1" t="str">
        <f>IFERROR('NASA-TLX - Insert'!N173*'NASA-TLX - Insert'!T173,"")</f>
        <v/>
      </c>
      <c r="I163" s="1" t="str">
        <f>IFERROR('NASA-TLX - Insert'!O173*'NASA-TLX - Insert'!U173,"")</f>
        <v/>
      </c>
      <c r="J163" s="1" t="str">
        <f>IF(NASA_rating[[#This Row],[ID]]="","",SUM(NASA_rating[[#This Row],[Mental Demand]:[Frustration]]))</f>
        <v/>
      </c>
      <c r="K163" s="1" t="str">
        <f>IFERROR(NASA_rating[[#This Row],[SUM]]/15,"")</f>
        <v/>
      </c>
      <c r="L163" s="1" t="str">
        <f>IF(L$1=NASA_rating[[#This Row],[Feature ID]],NASA_rating[[#This Row],[Weighted rating]],"")</f>
        <v/>
      </c>
      <c r="M163" s="1" t="str">
        <f>IF(M$1=NASA_rating[[#This Row],[Feature ID]],NASA_rating[[#This Row],[Weighted rating]],"")</f>
        <v/>
      </c>
      <c r="N163" s="1" t="str">
        <f>IF(L$1=NASA_rating[[#This Row],[Feature ID]],NASA_rating[[#This Row],[Weighted rating]],"")</f>
        <v/>
      </c>
      <c r="O163" s="1" t="str">
        <f>IF(M$1=NASA_rating[[#This Row],[Feature ID]],NASA_rating[[#This Row],[Weighted rating]],"")</f>
        <v/>
      </c>
      <c r="P163" s="52"/>
    </row>
    <row r="164" spans="1:16" x14ac:dyDescent="0.25">
      <c r="A164" t="str">
        <f>IF('NASA-TLX - Insert'!A174="","",'NASA-TLX - Insert'!A174)</f>
        <v/>
      </c>
      <c r="B164" t="str">
        <f>IF('NASA-TLX - Insert'!B174="","",'NASA-TLX - Insert'!B174)</f>
        <v/>
      </c>
      <c r="C164" s="2" t="str">
        <f>IF(NASA_rating[[#This Row],[ID]]="","",_xlfn.CONCAT( TEXT(NASA_rating[[#This Row],[ID]],"0"),NASA_rating[[#This Row],[Feature ID]]))</f>
        <v/>
      </c>
      <c r="D164" s="1" t="str">
        <f>IFERROR('NASA-TLX - Insert'!J174*'NASA-TLX - Insert'!P174,"")</f>
        <v/>
      </c>
      <c r="E164" s="1" t="str">
        <f>IFERROR('NASA-TLX - Insert'!K174*'NASA-TLX - Insert'!Q174,"")</f>
        <v/>
      </c>
      <c r="F164" s="1" t="str">
        <f>IFERROR('NASA-TLX - Insert'!L174*'NASA-TLX - Insert'!R174,"")</f>
        <v/>
      </c>
      <c r="G164" s="1" t="str">
        <f>IFERROR('NASA-TLX - Insert'!M174*'NASA-TLX - Insert'!S174,"")</f>
        <v/>
      </c>
      <c r="H164" s="1" t="str">
        <f>IFERROR('NASA-TLX - Insert'!N174*'NASA-TLX - Insert'!T174,"")</f>
        <v/>
      </c>
      <c r="I164" s="1" t="str">
        <f>IFERROR('NASA-TLX - Insert'!O174*'NASA-TLX - Insert'!U174,"")</f>
        <v/>
      </c>
      <c r="J164" s="1" t="str">
        <f>IF(NASA_rating[[#This Row],[ID]]="","",SUM(NASA_rating[[#This Row],[Mental Demand]:[Frustration]]))</f>
        <v/>
      </c>
      <c r="K164" s="1" t="str">
        <f>IFERROR(NASA_rating[[#This Row],[SUM]]/15,"")</f>
        <v/>
      </c>
      <c r="L164" s="1" t="str">
        <f>IF(L$1=NASA_rating[[#This Row],[Feature ID]],NASA_rating[[#This Row],[Weighted rating]],"")</f>
        <v/>
      </c>
      <c r="M164" s="1" t="str">
        <f>IF(M$1=NASA_rating[[#This Row],[Feature ID]],NASA_rating[[#This Row],[Weighted rating]],"")</f>
        <v/>
      </c>
      <c r="N164" s="1" t="str">
        <f>IF(L$1=NASA_rating[[#This Row],[Feature ID]],NASA_rating[[#This Row],[Weighted rating]],"")</f>
        <v/>
      </c>
      <c r="O164" s="1" t="str">
        <f>IF(M$1=NASA_rating[[#This Row],[Feature ID]],NASA_rating[[#This Row],[Weighted rating]],"")</f>
        <v/>
      </c>
      <c r="P164" s="52"/>
    </row>
    <row r="165" spans="1:16" x14ac:dyDescent="0.25">
      <c r="A165" t="str">
        <f>IF('NASA-TLX - Insert'!A175="","",'NASA-TLX - Insert'!A175)</f>
        <v/>
      </c>
      <c r="B165" t="str">
        <f>IF('NASA-TLX - Insert'!B175="","",'NASA-TLX - Insert'!B175)</f>
        <v/>
      </c>
      <c r="C165" s="2" t="str">
        <f>IF(NASA_rating[[#This Row],[ID]]="","",_xlfn.CONCAT( TEXT(NASA_rating[[#This Row],[ID]],"0"),NASA_rating[[#This Row],[Feature ID]]))</f>
        <v/>
      </c>
      <c r="D165" s="1" t="str">
        <f>IFERROR('NASA-TLX - Insert'!J175*'NASA-TLX - Insert'!P175,"")</f>
        <v/>
      </c>
      <c r="E165" s="1" t="str">
        <f>IFERROR('NASA-TLX - Insert'!K175*'NASA-TLX - Insert'!Q175,"")</f>
        <v/>
      </c>
      <c r="F165" s="1" t="str">
        <f>IFERROR('NASA-TLX - Insert'!L175*'NASA-TLX - Insert'!R175,"")</f>
        <v/>
      </c>
      <c r="G165" s="1" t="str">
        <f>IFERROR('NASA-TLX - Insert'!M175*'NASA-TLX - Insert'!S175,"")</f>
        <v/>
      </c>
      <c r="H165" s="1" t="str">
        <f>IFERROR('NASA-TLX - Insert'!N175*'NASA-TLX - Insert'!T175,"")</f>
        <v/>
      </c>
      <c r="I165" s="1" t="str">
        <f>IFERROR('NASA-TLX - Insert'!O175*'NASA-TLX - Insert'!U175,"")</f>
        <v/>
      </c>
      <c r="J165" s="1" t="str">
        <f>IF(NASA_rating[[#This Row],[ID]]="","",SUM(NASA_rating[[#This Row],[Mental Demand]:[Frustration]]))</f>
        <v/>
      </c>
      <c r="K165" s="1" t="str">
        <f>IFERROR(NASA_rating[[#This Row],[SUM]]/15,"")</f>
        <v/>
      </c>
      <c r="L165" s="1" t="str">
        <f>IF(L$1=NASA_rating[[#This Row],[Feature ID]],NASA_rating[[#This Row],[Weighted rating]],"")</f>
        <v/>
      </c>
      <c r="M165" s="1" t="str">
        <f>IF(M$1=NASA_rating[[#This Row],[Feature ID]],NASA_rating[[#This Row],[Weighted rating]],"")</f>
        <v/>
      </c>
      <c r="N165" s="1" t="str">
        <f>IF(L$1=NASA_rating[[#This Row],[Feature ID]],NASA_rating[[#This Row],[Weighted rating]],"")</f>
        <v/>
      </c>
      <c r="O165" s="1" t="str">
        <f>IF(M$1=NASA_rating[[#This Row],[Feature ID]],NASA_rating[[#This Row],[Weighted rating]],"")</f>
        <v/>
      </c>
      <c r="P165" s="52"/>
    </row>
    <row r="166" spans="1:16" x14ac:dyDescent="0.25">
      <c r="A166" t="str">
        <f>IF('NASA-TLX - Insert'!A176="","",'NASA-TLX - Insert'!A176)</f>
        <v/>
      </c>
      <c r="B166" t="str">
        <f>IF('NASA-TLX - Insert'!B176="","",'NASA-TLX - Insert'!B176)</f>
        <v/>
      </c>
      <c r="C166" s="2" t="str">
        <f>IF(NASA_rating[[#This Row],[ID]]="","",_xlfn.CONCAT( TEXT(NASA_rating[[#This Row],[ID]],"0"),NASA_rating[[#This Row],[Feature ID]]))</f>
        <v/>
      </c>
      <c r="D166" s="1" t="str">
        <f>IFERROR('NASA-TLX - Insert'!J176*'NASA-TLX - Insert'!P176,"")</f>
        <v/>
      </c>
      <c r="E166" s="1" t="str">
        <f>IFERROR('NASA-TLX - Insert'!K176*'NASA-TLX - Insert'!Q176,"")</f>
        <v/>
      </c>
      <c r="F166" s="1" t="str">
        <f>IFERROR('NASA-TLX - Insert'!L176*'NASA-TLX - Insert'!R176,"")</f>
        <v/>
      </c>
      <c r="G166" s="1" t="str">
        <f>IFERROR('NASA-TLX - Insert'!M176*'NASA-TLX - Insert'!S176,"")</f>
        <v/>
      </c>
      <c r="H166" s="1" t="str">
        <f>IFERROR('NASA-TLX - Insert'!N176*'NASA-TLX - Insert'!T176,"")</f>
        <v/>
      </c>
      <c r="I166" s="1" t="str">
        <f>IFERROR('NASA-TLX - Insert'!O176*'NASA-TLX - Insert'!U176,"")</f>
        <v/>
      </c>
      <c r="J166" s="1" t="str">
        <f>IF(NASA_rating[[#This Row],[ID]]="","",SUM(NASA_rating[[#This Row],[Mental Demand]:[Frustration]]))</f>
        <v/>
      </c>
      <c r="K166" s="1" t="str">
        <f>IFERROR(NASA_rating[[#This Row],[SUM]]/15,"")</f>
        <v/>
      </c>
      <c r="L166" s="1" t="str">
        <f>IF(L$1=NASA_rating[[#This Row],[Feature ID]],NASA_rating[[#This Row],[Weighted rating]],"")</f>
        <v/>
      </c>
      <c r="M166" s="1" t="str">
        <f>IF(M$1=NASA_rating[[#This Row],[Feature ID]],NASA_rating[[#This Row],[Weighted rating]],"")</f>
        <v/>
      </c>
      <c r="N166" s="1" t="str">
        <f>IF(L$1=NASA_rating[[#This Row],[Feature ID]],NASA_rating[[#This Row],[Weighted rating]],"")</f>
        <v/>
      </c>
      <c r="O166" s="1" t="str">
        <f>IF(M$1=NASA_rating[[#This Row],[Feature ID]],NASA_rating[[#This Row],[Weighted rating]],"")</f>
        <v/>
      </c>
      <c r="P166" s="52"/>
    </row>
    <row r="167" spans="1:16" x14ac:dyDescent="0.25">
      <c r="A167" t="str">
        <f>IF('NASA-TLX - Insert'!A177="","",'NASA-TLX - Insert'!A177)</f>
        <v/>
      </c>
      <c r="B167" t="str">
        <f>IF('NASA-TLX - Insert'!B177="","",'NASA-TLX - Insert'!B177)</f>
        <v/>
      </c>
      <c r="C167" s="2" t="str">
        <f>IF(NASA_rating[[#This Row],[ID]]="","",_xlfn.CONCAT( TEXT(NASA_rating[[#This Row],[ID]],"0"),NASA_rating[[#This Row],[Feature ID]]))</f>
        <v/>
      </c>
      <c r="D167" s="1" t="str">
        <f>IFERROR('NASA-TLX - Insert'!J177*'NASA-TLX - Insert'!P177,"")</f>
        <v/>
      </c>
      <c r="E167" s="1" t="str">
        <f>IFERROR('NASA-TLX - Insert'!K177*'NASA-TLX - Insert'!Q177,"")</f>
        <v/>
      </c>
      <c r="F167" s="1" t="str">
        <f>IFERROR('NASA-TLX - Insert'!L177*'NASA-TLX - Insert'!R177,"")</f>
        <v/>
      </c>
      <c r="G167" s="1" t="str">
        <f>IFERROR('NASA-TLX - Insert'!M177*'NASA-TLX - Insert'!S177,"")</f>
        <v/>
      </c>
      <c r="H167" s="1" t="str">
        <f>IFERROR('NASA-TLX - Insert'!N177*'NASA-TLX - Insert'!T177,"")</f>
        <v/>
      </c>
      <c r="I167" s="1" t="str">
        <f>IFERROR('NASA-TLX - Insert'!O177*'NASA-TLX - Insert'!U177,"")</f>
        <v/>
      </c>
      <c r="J167" s="1" t="str">
        <f>IF(NASA_rating[[#This Row],[ID]]="","",SUM(NASA_rating[[#This Row],[Mental Demand]:[Frustration]]))</f>
        <v/>
      </c>
      <c r="K167" s="1" t="str">
        <f>IFERROR(NASA_rating[[#This Row],[SUM]]/15,"")</f>
        <v/>
      </c>
      <c r="L167" s="1" t="str">
        <f>IF(L$1=NASA_rating[[#This Row],[Feature ID]],NASA_rating[[#This Row],[Weighted rating]],"")</f>
        <v/>
      </c>
      <c r="M167" s="1" t="str">
        <f>IF(M$1=NASA_rating[[#This Row],[Feature ID]],NASA_rating[[#This Row],[Weighted rating]],"")</f>
        <v/>
      </c>
      <c r="N167" s="1" t="str">
        <f>IF(L$1=NASA_rating[[#This Row],[Feature ID]],NASA_rating[[#This Row],[Weighted rating]],"")</f>
        <v/>
      </c>
      <c r="O167" s="1" t="str">
        <f>IF(M$1=NASA_rating[[#This Row],[Feature ID]],NASA_rating[[#This Row],[Weighted rating]],"")</f>
        <v/>
      </c>
      <c r="P167" s="52"/>
    </row>
    <row r="168" spans="1:16" x14ac:dyDescent="0.25">
      <c r="A168" t="str">
        <f>IF('NASA-TLX - Insert'!A178="","",'NASA-TLX - Insert'!A178)</f>
        <v/>
      </c>
      <c r="B168" t="str">
        <f>IF('NASA-TLX - Insert'!B178="","",'NASA-TLX - Insert'!B178)</f>
        <v/>
      </c>
      <c r="C168" s="2" t="str">
        <f>IF(NASA_rating[[#This Row],[ID]]="","",_xlfn.CONCAT( TEXT(NASA_rating[[#This Row],[ID]],"0"),NASA_rating[[#This Row],[Feature ID]]))</f>
        <v/>
      </c>
      <c r="D168" s="1" t="str">
        <f>IFERROR('NASA-TLX - Insert'!J178*'NASA-TLX - Insert'!P178,"")</f>
        <v/>
      </c>
      <c r="E168" s="1" t="str">
        <f>IFERROR('NASA-TLX - Insert'!K178*'NASA-TLX - Insert'!Q178,"")</f>
        <v/>
      </c>
      <c r="F168" s="1" t="str">
        <f>IFERROR('NASA-TLX - Insert'!L178*'NASA-TLX - Insert'!R178,"")</f>
        <v/>
      </c>
      <c r="G168" s="1" t="str">
        <f>IFERROR('NASA-TLX - Insert'!M178*'NASA-TLX - Insert'!S178,"")</f>
        <v/>
      </c>
      <c r="H168" s="1" t="str">
        <f>IFERROR('NASA-TLX - Insert'!N178*'NASA-TLX - Insert'!T178,"")</f>
        <v/>
      </c>
      <c r="I168" s="1" t="str">
        <f>IFERROR('NASA-TLX - Insert'!O178*'NASA-TLX - Insert'!U178,"")</f>
        <v/>
      </c>
      <c r="J168" s="1" t="str">
        <f>IF(NASA_rating[[#This Row],[ID]]="","",SUM(NASA_rating[[#This Row],[Mental Demand]:[Frustration]]))</f>
        <v/>
      </c>
      <c r="K168" s="1" t="str">
        <f>IFERROR(NASA_rating[[#This Row],[SUM]]/15,"")</f>
        <v/>
      </c>
      <c r="L168" s="1" t="str">
        <f>IF(L$1=NASA_rating[[#This Row],[Feature ID]],NASA_rating[[#This Row],[Weighted rating]],"")</f>
        <v/>
      </c>
      <c r="M168" s="1" t="str">
        <f>IF(M$1=NASA_rating[[#This Row],[Feature ID]],NASA_rating[[#This Row],[Weighted rating]],"")</f>
        <v/>
      </c>
      <c r="N168" s="1" t="str">
        <f>IF(L$1=NASA_rating[[#This Row],[Feature ID]],NASA_rating[[#This Row],[Weighted rating]],"")</f>
        <v/>
      </c>
      <c r="O168" s="1" t="str">
        <f>IF(M$1=NASA_rating[[#This Row],[Feature ID]],NASA_rating[[#This Row],[Weighted rating]],"")</f>
        <v/>
      </c>
      <c r="P168" s="52"/>
    </row>
    <row r="169" spans="1:16" x14ac:dyDescent="0.25">
      <c r="A169" t="str">
        <f>IF('NASA-TLX - Insert'!A179="","",'NASA-TLX - Insert'!A179)</f>
        <v/>
      </c>
      <c r="B169" t="str">
        <f>IF('NASA-TLX - Insert'!B179="","",'NASA-TLX - Insert'!B179)</f>
        <v/>
      </c>
      <c r="C169" s="2" t="str">
        <f>IF(NASA_rating[[#This Row],[ID]]="","",_xlfn.CONCAT( TEXT(NASA_rating[[#This Row],[ID]],"0"),NASA_rating[[#This Row],[Feature ID]]))</f>
        <v/>
      </c>
      <c r="D169" s="1" t="str">
        <f>IFERROR('NASA-TLX - Insert'!J179*'NASA-TLX - Insert'!P179,"")</f>
        <v/>
      </c>
      <c r="E169" s="1" t="str">
        <f>IFERROR('NASA-TLX - Insert'!K179*'NASA-TLX - Insert'!Q179,"")</f>
        <v/>
      </c>
      <c r="F169" s="1" t="str">
        <f>IFERROR('NASA-TLX - Insert'!L179*'NASA-TLX - Insert'!R179,"")</f>
        <v/>
      </c>
      <c r="G169" s="1" t="str">
        <f>IFERROR('NASA-TLX - Insert'!M179*'NASA-TLX - Insert'!S179,"")</f>
        <v/>
      </c>
      <c r="H169" s="1" t="str">
        <f>IFERROR('NASA-TLX - Insert'!N179*'NASA-TLX - Insert'!T179,"")</f>
        <v/>
      </c>
      <c r="I169" s="1" t="str">
        <f>IFERROR('NASA-TLX - Insert'!O179*'NASA-TLX - Insert'!U179,"")</f>
        <v/>
      </c>
      <c r="J169" s="1" t="str">
        <f>IF(NASA_rating[[#This Row],[ID]]="","",SUM(NASA_rating[[#This Row],[Mental Demand]:[Frustration]]))</f>
        <v/>
      </c>
      <c r="K169" s="1" t="str">
        <f>IFERROR(NASA_rating[[#This Row],[SUM]]/15,"")</f>
        <v/>
      </c>
      <c r="L169" s="1" t="str">
        <f>IF(L$1=NASA_rating[[#This Row],[Feature ID]],NASA_rating[[#This Row],[Weighted rating]],"")</f>
        <v/>
      </c>
      <c r="M169" s="1" t="str">
        <f>IF(M$1=NASA_rating[[#This Row],[Feature ID]],NASA_rating[[#This Row],[Weighted rating]],"")</f>
        <v/>
      </c>
      <c r="N169" s="1" t="str">
        <f>IF(L$1=NASA_rating[[#This Row],[Feature ID]],NASA_rating[[#This Row],[Weighted rating]],"")</f>
        <v/>
      </c>
      <c r="O169" s="1" t="str">
        <f>IF(M$1=NASA_rating[[#This Row],[Feature ID]],NASA_rating[[#This Row],[Weighted rating]],"")</f>
        <v/>
      </c>
      <c r="P169" s="52"/>
    </row>
    <row r="170" spans="1:16" x14ac:dyDescent="0.25">
      <c r="A170" t="str">
        <f>IF('NASA-TLX - Insert'!A180="","",'NASA-TLX - Insert'!A180)</f>
        <v/>
      </c>
      <c r="B170" t="str">
        <f>IF('NASA-TLX - Insert'!B180="","",'NASA-TLX - Insert'!B180)</f>
        <v/>
      </c>
      <c r="C170" s="2" t="str">
        <f>IF(NASA_rating[[#This Row],[ID]]="","",_xlfn.CONCAT( TEXT(NASA_rating[[#This Row],[ID]],"0"),NASA_rating[[#This Row],[Feature ID]]))</f>
        <v/>
      </c>
      <c r="D170" s="1" t="str">
        <f>IFERROR('NASA-TLX - Insert'!J180*'NASA-TLX - Insert'!P180,"")</f>
        <v/>
      </c>
      <c r="E170" s="1" t="str">
        <f>IFERROR('NASA-TLX - Insert'!K180*'NASA-TLX - Insert'!Q180,"")</f>
        <v/>
      </c>
      <c r="F170" s="1" t="str">
        <f>IFERROR('NASA-TLX - Insert'!L180*'NASA-TLX - Insert'!R180,"")</f>
        <v/>
      </c>
      <c r="G170" s="1" t="str">
        <f>IFERROR('NASA-TLX - Insert'!M180*'NASA-TLX - Insert'!S180,"")</f>
        <v/>
      </c>
      <c r="H170" s="1" t="str">
        <f>IFERROR('NASA-TLX - Insert'!N180*'NASA-TLX - Insert'!T180,"")</f>
        <v/>
      </c>
      <c r="I170" s="1" t="str">
        <f>IFERROR('NASA-TLX - Insert'!O180*'NASA-TLX - Insert'!U180,"")</f>
        <v/>
      </c>
      <c r="J170" s="1" t="str">
        <f>IF(NASA_rating[[#This Row],[ID]]="","",SUM(NASA_rating[[#This Row],[Mental Demand]:[Frustration]]))</f>
        <v/>
      </c>
      <c r="K170" s="1" t="str">
        <f>IFERROR(NASA_rating[[#This Row],[SUM]]/15,"")</f>
        <v/>
      </c>
      <c r="L170" s="1" t="str">
        <f>IF(L$1=NASA_rating[[#This Row],[Feature ID]],NASA_rating[[#This Row],[Weighted rating]],"")</f>
        <v/>
      </c>
      <c r="M170" s="1" t="str">
        <f>IF(M$1=NASA_rating[[#This Row],[Feature ID]],NASA_rating[[#This Row],[Weighted rating]],"")</f>
        <v/>
      </c>
      <c r="N170" s="1" t="str">
        <f>IF(L$1=NASA_rating[[#This Row],[Feature ID]],NASA_rating[[#This Row],[Weighted rating]],"")</f>
        <v/>
      </c>
      <c r="O170" s="1" t="str">
        <f>IF(M$1=NASA_rating[[#This Row],[Feature ID]],NASA_rating[[#This Row],[Weighted rating]],"")</f>
        <v/>
      </c>
      <c r="P170" s="52"/>
    </row>
    <row r="171" spans="1:16" x14ac:dyDescent="0.25">
      <c r="A171" t="str">
        <f>IF('NASA-TLX - Insert'!A181="","",'NASA-TLX - Insert'!A181)</f>
        <v/>
      </c>
      <c r="B171" t="str">
        <f>IF('NASA-TLX - Insert'!B181="","",'NASA-TLX - Insert'!B181)</f>
        <v/>
      </c>
      <c r="C171" s="2" t="str">
        <f>IF(NASA_rating[[#This Row],[ID]]="","",_xlfn.CONCAT( TEXT(NASA_rating[[#This Row],[ID]],"0"),NASA_rating[[#This Row],[Feature ID]]))</f>
        <v/>
      </c>
      <c r="D171" s="1" t="str">
        <f>IFERROR('NASA-TLX - Insert'!J181*'NASA-TLX - Insert'!P181,"")</f>
        <v/>
      </c>
      <c r="E171" s="1" t="str">
        <f>IFERROR('NASA-TLX - Insert'!K181*'NASA-TLX - Insert'!Q181,"")</f>
        <v/>
      </c>
      <c r="F171" s="1" t="str">
        <f>IFERROR('NASA-TLX - Insert'!L181*'NASA-TLX - Insert'!R181,"")</f>
        <v/>
      </c>
      <c r="G171" s="1" t="str">
        <f>IFERROR('NASA-TLX - Insert'!M181*'NASA-TLX - Insert'!S181,"")</f>
        <v/>
      </c>
      <c r="H171" s="1" t="str">
        <f>IFERROR('NASA-TLX - Insert'!N181*'NASA-TLX - Insert'!T181,"")</f>
        <v/>
      </c>
      <c r="I171" s="1" t="str">
        <f>IFERROR('NASA-TLX - Insert'!O181*'NASA-TLX - Insert'!U181,"")</f>
        <v/>
      </c>
      <c r="J171" s="1" t="str">
        <f>IF(NASA_rating[[#This Row],[ID]]="","",SUM(NASA_rating[[#This Row],[Mental Demand]:[Frustration]]))</f>
        <v/>
      </c>
      <c r="K171" s="1" t="str">
        <f>IFERROR(NASA_rating[[#This Row],[SUM]]/15,"")</f>
        <v/>
      </c>
      <c r="L171" s="1" t="str">
        <f>IF(L$1=NASA_rating[[#This Row],[Feature ID]],NASA_rating[[#This Row],[Weighted rating]],"")</f>
        <v/>
      </c>
      <c r="M171" s="1" t="str">
        <f>IF(M$1=NASA_rating[[#This Row],[Feature ID]],NASA_rating[[#This Row],[Weighted rating]],"")</f>
        <v/>
      </c>
      <c r="N171" s="1" t="str">
        <f>IF(L$1=NASA_rating[[#This Row],[Feature ID]],NASA_rating[[#This Row],[Weighted rating]],"")</f>
        <v/>
      </c>
      <c r="O171" s="1" t="str">
        <f>IF(M$1=NASA_rating[[#This Row],[Feature ID]],NASA_rating[[#This Row],[Weighted rating]],"")</f>
        <v/>
      </c>
      <c r="P171" s="52"/>
    </row>
    <row r="172" spans="1:16" x14ac:dyDescent="0.25">
      <c r="A172" t="str">
        <f>IF('NASA-TLX - Insert'!A182="","",'NASA-TLX - Insert'!A182)</f>
        <v/>
      </c>
      <c r="B172" t="str">
        <f>IF('NASA-TLX - Insert'!B182="","",'NASA-TLX - Insert'!B182)</f>
        <v/>
      </c>
      <c r="C172" s="2" t="str">
        <f>IF(NASA_rating[[#This Row],[ID]]="","",_xlfn.CONCAT( TEXT(NASA_rating[[#This Row],[ID]],"0"),NASA_rating[[#This Row],[Feature ID]]))</f>
        <v/>
      </c>
      <c r="D172" s="1" t="str">
        <f>IFERROR('NASA-TLX - Insert'!J182*'NASA-TLX - Insert'!P182,"")</f>
        <v/>
      </c>
      <c r="E172" s="1" t="str">
        <f>IFERROR('NASA-TLX - Insert'!K182*'NASA-TLX - Insert'!Q182,"")</f>
        <v/>
      </c>
      <c r="F172" s="1" t="str">
        <f>IFERROR('NASA-TLX - Insert'!L182*'NASA-TLX - Insert'!R182,"")</f>
        <v/>
      </c>
      <c r="G172" s="1" t="str">
        <f>IFERROR('NASA-TLX - Insert'!M182*'NASA-TLX - Insert'!S182,"")</f>
        <v/>
      </c>
      <c r="H172" s="1" t="str">
        <f>IFERROR('NASA-TLX - Insert'!N182*'NASA-TLX - Insert'!T182,"")</f>
        <v/>
      </c>
      <c r="I172" s="1" t="str">
        <f>IFERROR('NASA-TLX - Insert'!O182*'NASA-TLX - Insert'!U182,"")</f>
        <v/>
      </c>
      <c r="J172" s="1" t="str">
        <f>IF(NASA_rating[[#This Row],[ID]]="","",SUM(NASA_rating[[#This Row],[Mental Demand]:[Frustration]]))</f>
        <v/>
      </c>
      <c r="K172" s="1" t="str">
        <f>IFERROR(NASA_rating[[#This Row],[SUM]]/15,"")</f>
        <v/>
      </c>
      <c r="L172" s="1" t="str">
        <f>IF(L$1=NASA_rating[[#This Row],[Feature ID]],NASA_rating[[#This Row],[Weighted rating]],"")</f>
        <v/>
      </c>
      <c r="M172" s="1" t="str">
        <f>IF(M$1=NASA_rating[[#This Row],[Feature ID]],NASA_rating[[#This Row],[Weighted rating]],"")</f>
        <v/>
      </c>
      <c r="N172" s="1" t="str">
        <f>IF(L$1=NASA_rating[[#This Row],[Feature ID]],NASA_rating[[#This Row],[Weighted rating]],"")</f>
        <v/>
      </c>
      <c r="O172" s="1" t="str">
        <f>IF(M$1=NASA_rating[[#This Row],[Feature ID]],NASA_rating[[#This Row],[Weighted rating]],"")</f>
        <v/>
      </c>
      <c r="P172" s="52"/>
    </row>
    <row r="173" spans="1:16" x14ac:dyDescent="0.25">
      <c r="A173" t="str">
        <f>IF('NASA-TLX - Insert'!A183="","",'NASA-TLX - Insert'!A183)</f>
        <v/>
      </c>
      <c r="B173" t="str">
        <f>IF('NASA-TLX - Insert'!B183="","",'NASA-TLX - Insert'!B183)</f>
        <v/>
      </c>
      <c r="C173" s="2" t="str">
        <f>IF(NASA_rating[[#This Row],[ID]]="","",_xlfn.CONCAT( TEXT(NASA_rating[[#This Row],[ID]],"0"),NASA_rating[[#This Row],[Feature ID]]))</f>
        <v/>
      </c>
      <c r="D173" s="1" t="str">
        <f>IFERROR('NASA-TLX - Insert'!J183*'NASA-TLX - Insert'!P183,"")</f>
        <v/>
      </c>
      <c r="E173" s="1" t="str">
        <f>IFERROR('NASA-TLX - Insert'!K183*'NASA-TLX - Insert'!Q183,"")</f>
        <v/>
      </c>
      <c r="F173" s="1" t="str">
        <f>IFERROR('NASA-TLX - Insert'!L183*'NASA-TLX - Insert'!R183,"")</f>
        <v/>
      </c>
      <c r="G173" s="1" t="str">
        <f>IFERROR('NASA-TLX - Insert'!M183*'NASA-TLX - Insert'!S183,"")</f>
        <v/>
      </c>
      <c r="H173" s="1" t="str">
        <f>IFERROR('NASA-TLX - Insert'!N183*'NASA-TLX - Insert'!T183,"")</f>
        <v/>
      </c>
      <c r="I173" s="1" t="str">
        <f>IFERROR('NASA-TLX - Insert'!O183*'NASA-TLX - Insert'!U183,"")</f>
        <v/>
      </c>
      <c r="J173" s="1" t="str">
        <f>IF(NASA_rating[[#This Row],[ID]]="","",SUM(NASA_rating[[#This Row],[Mental Demand]:[Frustration]]))</f>
        <v/>
      </c>
      <c r="K173" s="1" t="str">
        <f>IFERROR(NASA_rating[[#This Row],[SUM]]/15,"")</f>
        <v/>
      </c>
      <c r="L173" s="1" t="str">
        <f>IF(L$1=NASA_rating[[#This Row],[Feature ID]],NASA_rating[[#This Row],[Weighted rating]],"")</f>
        <v/>
      </c>
      <c r="M173" s="1" t="str">
        <f>IF(M$1=NASA_rating[[#This Row],[Feature ID]],NASA_rating[[#This Row],[Weighted rating]],"")</f>
        <v/>
      </c>
      <c r="N173" s="1" t="str">
        <f>IF(L$1=NASA_rating[[#This Row],[Feature ID]],NASA_rating[[#This Row],[Weighted rating]],"")</f>
        <v/>
      </c>
      <c r="O173" s="1" t="str">
        <f>IF(M$1=NASA_rating[[#This Row],[Feature ID]],NASA_rating[[#This Row],[Weighted rating]],"")</f>
        <v/>
      </c>
      <c r="P173" s="52"/>
    </row>
    <row r="174" spans="1:16" x14ac:dyDescent="0.25">
      <c r="A174" t="str">
        <f>IF('NASA-TLX - Insert'!A184="","",'NASA-TLX - Insert'!A184)</f>
        <v/>
      </c>
      <c r="B174" t="str">
        <f>IF('NASA-TLX - Insert'!B184="","",'NASA-TLX - Insert'!B184)</f>
        <v/>
      </c>
      <c r="C174" s="2" t="str">
        <f>IF(NASA_rating[[#This Row],[ID]]="","",_xlfn.CONCAT( TEXT(NASA_rating[[#This Row],[ID]],"0"),NASA_rating[[#This Row],[Feature ID]]))</f>
        <v/>
      </c>
      <c r="D174" s="1" t="str">
        <f>IFERROR('NASA-TLX - Insert'!J184*'NASA-TLX - Insert'!P184,"")</f>
        <v/>
      </c>
      <c r="E174" s="1" t="str">
        <f>IFERROR('NASA-TLX - Insert'!K184*'NASA-TLX - Insert'!Q184,"")</f>
        <v/>
      </c>
      <c r="F174" s="1" t="str">
        <f>IFERROR('NASA-TLX - Insert'!L184*'NASA-TLX - Insert'!R184,"")</f>
        <v/>
      </c>
      <c r="G174" s="1" t="str">
        <f>IFERROR('NASA-TLX - Insert'!M184*'NASA-TLX - Insert'!S184,"")</f>
        <v/>
      </c>
      <c r="H174" s="1" t="str">
        <f>IFERROR('NASA-TLX - Insert'!N184*'NASA-TLX - Insert'!T184,"")</f>
        <v/>
      </c>
      <c r="I174" s="1" t="str">
        <f>IFERROR('NASA-TLX - Insert'!O184*'NASA-TLX - Insert'!U184,"")</f>
        <v/>
      </c>
      <c r="J174" s="1" t="str">
        <f>IF(NASA_rating[[#This Row],[ID]]="","",SUM(NASA_rating[[#This Row],[Mental Demand]:[Frustration]]))</f>
        <v/>
      </c>
      <c r="K174" s="1" t="str">
        <f>IFERROR(NASA_rating[[#This Row],[SUM]]/15,"")</f>
        <v/>
      </c>
      <c r="L174" s="1" t="str">
        <f>IF(L$1=NASA_rating[[#This Row],[Feature ID]],NASA_rating[[#This Row],[Weighted rating]],"")</f>
        <v/>
      </c>
      <c r="M174" s="1" t="str">
        <f>IF(M$1=NASA_rating[[#This Row],[Feature ID]],NASA_rating[[#This Row],[Weighted rating]],"")</f>
        <v/>
      </c>
      <c r="N174" s="1" t="str">
        <f>IF(L$1=NASA_rating[[#This Row],[Feature ID]],NASA_rating[[#This Row],[Weighted rating]],"")</f>
        <v/>
      </c>
      <c r="O174" s="1" t="str">
        <f>IF(M$1=NASA_rating[[#This Row],[Feature ID]],NASA_rating[[#This Row],[Weighted rating]],"")</f>
        <v/>
      </c>
      <c r="P174" s="52"/>
    </row>
    <row r="175" spans="1:16" x14ac:dyDescent="0.25">
      <c r="A175" t="str">
        <f>IF('NASA-TLX - Insert'!A185="","",'NASA-TLX - Insert'!A185)</f>
        <v/>
      </c>
      <c r="B175" t="str">
        <f>IF('NASA-TLX - Insert'!B185="","",'NASA-TLX - Insert'!B185)</f>
        <v/>
      </c>
      <c r="C175" s="2" t="str">
        <f>IF(NASA_rating[[#This Row],[ID]]="","",_xlfn.CONCAT( TEXT(NASA_rating[[#This Row],[ID]],"0"),NASA_rating[[#This Row],[Feature ID]]))</f>
        <v/>
      </c>
      <c r="D175" s="1" t="str">
        <f>IFERROR('NASA-TLX - Insert'!J185*'NASA-TLX - Insert'!P185,"")</f>
        <v/>
      </c>
      <c r="E175" s="1" t="str">
        <f>IFERROR('NASA-TLX - Insert'!K185*'NASA-TLX - Insert'!Q185,"")</f>
        <v/>
      </c>
      <c r="F175" s="1" t="str">
        <f>IFERROR('NASA-TLX - Insert'!L185*'NASA-TLX - Insert'!R185,"")</f>
        <v/>
      </c>
      <c r="G175" s="1" t="str">
        <f>IFERROR('NASA-TLX - Insert'!M185*'NASA-TLX - Insert'!S185,"")</f>
        <v/>
      </c>
      <c r="H175" s="1" t="str">
        <f>IFERROR('NASA-TLX - Insert'!N185*'NASA-TLX - Insert'!T185,"")</f>
        <v/>
      </c>
      <c r="I175" s="1" t="str">
        <f>IFERROR('NASA-TLX - Insert'!O185*'NASA-TLX - Insert'!U185,"")</f>
        <v/>
      </c>
      <c r="J175" s="1" t="str">
        <f>IF(NASA_rating[[#This Row],[ID]]="","",SUM(NASA_rating[[#This Row],[Mental Demand]:[Frustration]]))</f>
        <v/>
      </c>
      <c r="K175" s="1" t="str">
        <f>IFERROR(NASA_rating[[#This Row],[SUM]]/15,"")</f>
        <v/>
      </c>
      <c r="L175" s="1" t="str">
        <f>IF(L$1=NASA_rating[[#This Row],[Feature ID]],NASA_rating[[#This Row],[Weighted rating]],"")</f>
        <v/>
      </c>
      <c r="M175" s="1" t="str">
        <f>IF(M$1=NASA_rating[[#This Row],[Feature ID]],NASA_rating[[#This Row],[Weighted rating]],"")</f>
        <v/>
      </c>
      <c r="N175" s="1" t="str">
        <f>IF(L$1=NASA_rating[[#This Row],[Feature ID]],NASA_rating[[#This Row],[Weighted rating]],"")</f>
        <v/>
      </c>
      <c r="O175" s="1" t="str">
        <f>IF(M$1=NASA_rating[[#This Row],[Feature ID]],NASA_rating[[#This Row],[Weighted rating]],"")</f>
        <v/>
      </c>
      <c r="P175" s="52"/>
    </row>
    <row r="176" spans="1:16" x14ac:dyDescent="0.25">
      <c r="A176" t="str">
        <f>IF('NASA-TLX - Insert'!A186="","",'NASA-TLX - Insert'!A186)</f>
        <v/>
      </c>
      <c r="B176" t="str">
        <f>IF('NASA-TLX - Insert'!B186="","",'NASA-TLX - Insert'!B186)</f>
        <v/>
      </c>
      <c r="C176" s="2" t="str">
        <f>IF(NASA_rating[[#This Row],[ID]]="","",_xlfn.CONCAT( TEXT(NASA_rating[[#This Row],[ID]],"0"),NASA_rating[[#This Row],[Feature ID]]))</f>
        <v/>
      </c>
      <c r="D176" s="1" t="str">
        <f>IFERROR('NASA-TLX - Insert'!J186*'NASA-TLX - Insert'!P186,"")</f>
        <v/>
      </c>
      <c r="E176" s="1" t="str">
        <f>IFERROR('NASA-TLX - Insert'!K186*'NASA-TLX - Insert'!Q186,"")</f>
        <v/>
      </c>
      <c r="F176" s="1" t="str">
        <f>IFERROR('NASA-TLX - Insert'!L186*'NASA-TLX - Insert'!R186,"")</f>
        <v/>
      </c>
      <c r="G176" s="1" t="str">
        <f>IFERROR('NASA-TLX - Insert'!M186*'NASA-TLX - Insert'!S186,"")</f>
        <v/>
      </c>
      <c r="H176" s="1" t="str">
        <f>IFERROR('NASA-TLX - Insert'!N186*'NASA-TLX - Insert'!T186,"")</f>
        <v/>
      </c>
      <c r="I176" s="1" t="str">
        <f>IFERROR('NASA-TLX - Insert'!O186*'NASA-TLX - Insert'!U186,"")</f>
        <v/>
      </c>
      <c r="J176" s="1" t="str">
        <f>IF(NASA_rating[[#This Row],[ID]]="","",SUM(NASA_rating[[#This Row],[Mental Demand]:[Frustration]]))</f>
        <v/>
      </c>
      <c r="K176" s="1" t="str">
        <f>IFERROR(NASA_rating[[#This Row],[SUM]]/15,"")</f>
        <v/>
      </c>
      <c r="L176" s="1" t="str">
        <f>IF(L$1=NASA_rating[[#This Row],[Feature ID]],NASA_rating[[#This Row],[Weighted rating]],"")</f>
        <v/>
      </c>
      <c r="M176" s="1" t="str">
        <f>IF(M$1=NASA_rating[[#This Row],[Feature ID]],NASA_rating[[#This Row],[Weighted rating]],"")</f>
        <v/>
      </c>
      <c r="N176" s="1" t="str">
        <f>IF(L$1=NASA_rating[[#This Row],[Feature ID]],NASA_rating[[#This Row],[Weighted rating]],"")</f>
        <v/>
      </c>
      <c r="O176" s="1" t="str">
        <f>IF(M$1=NASA_rating[[#This Row],[Feature ID]],NASA_rating[[#This Row],[Weighted rating]],"")</f>
        <v/>
      </c>
      <c r="P176" s="52"/>
    </row>
    <row r="177" spans="1:16" x14ac:dyDescent="0.25">
      <c r="A177" t="str">
        <f>IF('NASA-TLX - Insert'!A187="","",'NASA-TLX - Insert'!A187)</f>
        <v/>
      </c>
      <c r="B177" t="str">
        <f>IF('NASA-TLX - Insert'!B187="","",'NASA-TLX - Insert'!B187)</f>
        <v/>
      </c>
      <c r="C177" s="2" t="str">
        <f>IF(NASA_rating[[#This Row],[ID]]="","",_xlfn.CONCAT( TEXT(NASA_rating[[#This Row],[ID]],"0"),NASA_rating[[#This Row],[Feature ID]]))</f>
        <v/>
      </c>
      <c r="D177" s="1" t="str">
        <f>IFERROR('NASA-TLX - Insert'!J187*'NASA-TLX - Insert'!P187,"")</f>
        <v/>
      </c>
      <c r="E177" s="1" t="str">
        <f>IFERROR('NASA-TLX - Insert'!K187*'NASA-TLX - Insert'!Q187,"")</f>
        <v/>
      </c>
      <c r="F177" s="1" t="str">
        <f>IFERROR('NASA-TLX - Insert'!L187*'NASA-TLX - Insert'!R187,"")</f>
        <v/>
      </c>
      <c r="G177" s="1" t="str">
        <f>IFERROR('NASA-TLX - Insert'!M187*'NASA-TLX - Insert'!S187,"")</f>
        <v/>
      </c>
      <c r="H177" s="1" t="str">
        <f>IFERROR('NASA-TLX - Insert'!N187*'NASA-TLX - Insert'!T187,"")</f>
        <v/>
      </c>
      <c r="I177" s="1" t="str">
        <f>IFERROR('NASA-TLX - Insert'!O187*'NASA-TLX - Insert'!U187,"")</f>
        <v/>
      </c>
      <c r="J177" s="1" t="str">
        <f>IF(NASA_rating[[#This Row],[ID]]="","",SUM(NASA_rating[[#This Row],[Mental Demand]:[Frustration]]))</f>
        <v/>
      </c>
      <c r="K177" s="1" t="str">
        <f>IFERROR(NASA_rating[[#This Row],[SUM]]/15,"")</f>
        <v/>
      </c>
      <c r="L177" s="1" t="str">
        <f>IF(L$1=NASA_rating[[#This Row],[Feature ID]],NASA_rating[[#This Row],[Weighted rating]],"")</f>
        <v/>
      </c>
      <c r="M177" s="1" t="str">
        <f>IF(M$1=NASA_rating[[#This Row],[Feature ID]],NASA_rating[[#This Row],[Weighted rating]],"")</f>
        <v/>
      </c>
      <c r="N177" s="1" t="str">
        <f>IF(L$1=NASA_rating[[#This Row],[Feature ID]],NASA_rating[[#This Row],[Weighted rating]],"")</f>
        <v/>
      </c>
      <c r="O177" s="1" t="str">
        <f>IF(M$1=NASA_rating[[#This Row],[Feature ID]],NASA_rating[[#This Row],[Weighted rating]],"")</f>
        <v/>
      </c>
      <c r="P177" s="52"/>
    </row>
    <row r="178" spans="1:16" x14ac:dyDescent="0.25">
      <c r="A178" t="str">
        <f>IF('NASA-TLX - Insert'!A188="","",'NASA-TLX - Insert'!A188)</f>
        <v/>
      </c>
      <c r="B178" t="str">
        <f>IF('NASA-TLX - Insert'!B188="","",'NASA-TLX - Insert'!B188)</f>
        <v/>
      </c>
      <c r="C178" s="2" t="str">
        <f>IF(NASA_rating[[#This Row],[ID]]="","",_xlfn.CONCAT( TEXT(NASA_rating[[#This Row],[ID]],"0"),NASA_rating[[#This Row],[Feature ID]]))</f>
        <v/>
      </c>
      <c r="D178" s="1" t="str">
        <f>IFERROR('NASA-TLX - Insert'!J188*'NASA-TLX - Insert'!P188,"")</f>
        <v/>
      </c>
      <c r="E178" s="1" t="str">
        <f>IFERROR('NASA-TLX - Insert'!K188*'NASA-TLX - Insert'!Q188,"")</f>
        <v/>
      </c>
      <c r="F178" s="1" t="str">
        <f>IFERROR('NASA-TLX - Insert'!L188*'NASA-TLX - Insert'!R188,"")</f>
        <v/>
      </c>
      <c r="G178" s="1" t="str">
        <f>IFERROR('NASA-TLX - Insert'!M188*'NASA-TLX - Insert'!S188,"")</f>
        <v/>
      </c>
      <c r="H178" s="1" t="str">
        <f>IFERROR('NASA-TLX - Insert'!N188*'NASA-TLX - Insert'!T188,"")</f>
        <v/>
      </c>
      <c r="I178" s="1" t="str">
        <f>IFERROR('NASA-TLX - Insert'!O188*'NASA-TLX - Insert'!U188,"")</f>
        <v/>
      </c>
      <c r="J178" s="1" t="str">
        <f>IF(NASA_rating[[#This Row],[ID]]="","",SUM(NASA_rating[[#This Row],[Mental Demand]:[Frustration]]))</f>
        <v/>
      </c>
      <c r="K178" s="1" t="str">
        <f>IFERROR(NASA_rating[[#This Row],[SUM]]/15,"")</f>
        <v/>
      </c>
      <c r="L178" s="1" t="str">
        <f>IF(L$1=NASA_rating[[#This Row],[Feature ID]],NASA_rating[[#This Row],[Weighted rating]],"")</f>
        <v/>
      </c>
      <c r="M178" s="1" t="str">
        <f>IF(M$1=NASA_rating[[#This Row],[Feature ID]],NASA_rating[[#This Row],[Weighted rating]],"")</f>
        <v/>
      </c>
      <c r="N178" s="1" t="str">
        <f>IF(L$1=NASA_rating[[#This Row],[Feature ID]],NASA_rating[[#This Row],[Weighted rating]],"")</f>
        <v/>
      </c>
      <c r="O178" s="1" t="str">
        <f>IF(M$1=NASA_rating[[#This Row],[Feature ID]],NASA_rating[[#This Row],[Weighted rating]],"")</f>
        <v/>
      </c>
      <c r="P178" s="52"/>
    </row>
    <row r="179" spans="1:16" x14ac:dyDescent="0.25">
      <c r="A179" t="str">
        <f>IF('NASA-TLX - Insert'!A189="","",'NASA-TLX - Insert'!A189)</f>
        <v/>
      </c>
      <c r="B179" t="str">
        <f>IF('NASA-TLX - Insert'!B189="","",'NASA-TLX - Insert'!B189)</f>
        <v/>
      </c>
      <c r="C179" s="2" t="str">
        <f>IF(NASA_rating[[#This Row],[ID]]="","",_xlfn.CONCAT( TEXT(NASA_rating[[#This Row],[ID]],"0"),NASA_rating[[#This Row],[Feature ID]]))</f>
        <v/>
      </c>
      <c r="D179" s="1" t="str">
        <f>IFERROR('NASA-TLX - Insert'!J189*'NASA-TLX - Insert'!P189,"")</f>
        <v/>
      </c>
      <c r="E179" s="1" t="str">
        <f>IFERROR('NASA-TLX - Insert'!K189*'NASA-TLX - Insert'!Q189,"")</f>
        <v/>
      </c>
      <c r="F179" s="1" t="str">
        <f>IFERROR('NASA-TLX - Insert'!L189*'NASA-TLX - Insert'!R189,"")</f>
        <v/>
      </c>
      <c r="G179" s="1" t="str">
        <f>IFERROR('NASA-TLX - Insert'!M189*'NASA-TLX - Insert'!S189,"")</f>
        <v/>
      </c>
      <c r="H179" s="1" t="str">
        <f>IFERROR('NASA-TLX - Insert'!N189*'NASA-TLX - Insert'!T189,"")</f>
        <v/>
      </c>
      <c r="I179" s="1" t="str">
        <f>IFERROR('NASA-TLX - Insert'!O189*'NASA-TLX - Insert'!U189,"")</f>
        <v/>
      </c>
      <c r="J179" s="1" t="str">
        <f>IF(NASA_rating[[#This Row],[ID]]="","",SUM(NASA_rating[[#This Row],[Mental Demand]:[Frustration]]))</f>
        <v/>
      </c>
      <c r="K179" s="1" t="str">
        <f>IFERROR(NASA_rating[[#This Row],[SUM]]/15,"")</f>
        <v/>
      </c>
      <c r="L179" s="1" t="str">
        <f>IF(L$1=NASA_rating[[#This Row],[Feature ID]],NASA_rating[[#This Row],[Weighted rating]],"")</f>
        <v/>
      </c>
      <c r="M179" s="1" t="str">
        <f>IF(M$1=NASA_rating[[#This Row],[Feature ID]],NASA_rating[[#This Row],[Weighted rating]],"")</f>
        <v/>
      </c>
      <c r="N179" s="1" t="str">
        <f>IF(L$1=NASA_rating[[#This Row],[Feature ID]],NASA_rating[[#This Row],[Weighted rating]],"")</f>
        <v/>
      </c>
      <c r="O179" s="1" t="str">
        <f>IF(M$1=NASA_rating[[#This Row],[Feature ID]],NASA_rating[[#This Row],[Weighted rating]],"")</f>
        <v/>
      </c>
      <c r="P179" s="52"/>
    </row>
    <row r="180" spans="1:16" x14ac:dyDescent="0.25">
      <c r="A180" t="str">
        <f>IF('NASA-TLX - Insert'!A190="","",'NASA-TLX - Insert'!A190)</f>
        <v/>
      </c>
      <c r="B180" t="str">
        <f>IF('NASA-TLX - Insert'!B190="","",'NASA-TLX - Insert'!B190)</f>
        <v/>
      </c>
      <c r="C180" s="2" t="str">
        <f>IF(NASA_rating[[#This Row],[ID]]="","",_xlfn.CONCAT( TEXT(NASA_rating[[#This Row],[ID]],"0"),NASA_rating[[#This Row],[Feature ID]]))</f>
        <v/>
      </c>
      <c r="D180" s="1" t="str">
        <f>IFERROR('NASA-TLX - Insert'!J190*'NASA-TLX - Insert'!P190,"")</f>
        <v/>
      </c>
      <c r="E180" s="1" t="str">
        <f>IFERROR('NASA-TLX - Insert'!K190*'NASA-TLX - Insert'!Q190,"")</f>
        <v/>
      </c>
      <c r="F180" s="1" t="str">
        <f>IFERROR('NASA-TLX - Insert'!L190*'NASA-TLX - Insert'!R190,"")</f>
        <v/>
      </c>
      <c r="G180" s="1" t="str">
        <f>IFERROR('NASA-TLX - Insert'!M190*'NASA-TLX - Insert'!S190,"")</f>
        <v/>
      </c>
      <c r="H180" s="1" t="str">
        <f>IFERROR('NASA-TLX - Insert'!N190*'NASA-TLX - Insert'!T190,"")</f>
        <v/>
      </c>
      <c r="I180" s="1" t="str">
        <f>IFERROR('NASA-TLX - Insert'!O190*'NASA-TLX - Insert'!U190,"")</f>
        <v/>
      </c>
      <c r="J180" s="1" t="str">
        <f>IF(NASA_rating[[#This Row],[ID]]="","",SUM(NASA_rating[[#This Row],[Mental Demand]:[Frustration]]))</f>
        <v/>
      </c>
      <c r="K180" s="1" t="str">
        <f>IFERROR(NASA_rating[[#This Row],[SUM]]/15,"")</f>
        <v/>
      </c>
      <c r="L180" s="1" t="str">
        <f>IF(L$1=NASA_rating[[#This Row],[Feature ID]],NASA_rating[[#This Row],[Weighted rating]],"")</f>
        <v/>
      </c>
      <c r="M180" s="1" t="str">
        <f>IF(M$1=NASA_rating[[#This Row],[Feature ID]],NASA_rating[[#This Row],[Weighted rating]],"")</f>
        <v/>
      </c>
      <c r="N180" s="1" t="str">
        <f>IF(L$1=NASA_rating[[#This Row],[Feature ID]],NASA_rating[[#This Row],[Weighted rating]],"")</f>
        <v/>
      </c>
      <c r="O180" s="1" t="str">
        <f>IF(M$1=NASA_rating[[#This Row],[Feature ID]],NASA_rating[[#This Row],[Weighted rating]],"")</f>
        <v/>
      </c>
      <c r="P180" s="52"/>
    </row>
    <row r="181" spans="1:16" x14ac:dyDescent="0.25">
      <c r="A181" t="str">
        <f>IF('NASA-TLX - Insert'!A191="","",'NASA-TLX - Insert'!A191)</f>
        <v/>
      </c>
      <c r="B181" t="str">
        <f>IF('NASA-TLX - Insert'!B191="","",'NASA-TLX - Insert'!B191)</f>
        <v/>
      </c>
      <c r="C181" s="2" t="str">
        <f>IF(NASA_rating[[#This Row],[ID]]="","",_xlfn.CONCAT( TEXT(NASA_rating[[#This Row],[ID]],"0"),NASA_rating[[#This Row],[Feature ID]]))</f>
        <v/>
      </c>
      <c r="D181" s="1" t="str">
        <f>IFERROR('NASA-TLX - Insert'!J191*'NASA-TLX - Insert'!P191,"")</f>
        <v/>
      </c>
      <c r="E181" s="1" t="str">
        <f>IFERROR('NASA-TLX - Insert'!K191*'NASA-TLX - Insert'!Q191,"")</f>
        <v/>
      </c>
      <c r="F181" s="1" t="str">
        <f>IFERROR('NASA-TLX - Insert'!L191*'NASA-TLX - Insert'!R191,"")</f>
        <v/>
      </c>
      <c r="G181" s="1" t="str">
        <f>IFERROR('NASA-TLX - Insert'!M191*'NASA-TLX - Insert'!S191,"")</f>
        <v/>
      </c>
      <c r="H181" s="1" t="str">
        <f>IFERROR('NASA-TLX - Insert'!N191*'NASA-TLX - Insert'!T191,"")</f>
        <v/>
      </c>
      <c r="I181" s="1" t="str">
        <f>IFERROR('NASA-TLX - Insert'!O191*'NASA-TLX - Insert'!U191,"")</f>
        <v/>
      </c>
      <c r="J181" s="1" t="str">
        <f>IF(NASA_rating[[#This Row],[ID]]="","",SUM(NASA_rating[[#This Row],[Mental Demand]:[Frustration]]))</f>
        <v/>
      </c>
      <c r="K181" s="1" t="str">
        <f>IFERROR(NASA_rating[[#This Row],[SUM]]/15,"")</f>
        <v/>
      </c>
      <c r="L181" s="1" t="str">
        <f>IF(L$1=NASA_rating[[#This Row],[Feature ID]],NASA_rating[[#This Row],[Weighted rating]],"")</f>
        <v/>
      </c>
      <c r="M181" s="1" t="str">
        <f>IF(M$1=NASA_rating[[#This Row],[Feature ID]],NASA_rating[[#This Row],[Weighted rating]],"")</f>
        <v/>
      </c>
      <c r="N181" s="1" t="str">
        <f>IF(L$1=NASA_rating[[#This Row],[Feature ID]],NASA_rating[[#This Row],[Weighted rating]],"")</f>
        <v/>
      </c>
      <c r="O181" s="1" t="str">
        <f>IF(M$1=NASA_rating[[#This Row],[Feature ID]],NASA_rating[[#This Row],[Weighted rating]],"")</f>
        <v/>
      </c>
      <c r="P181" s="52"/>
    </row>
    <row r="182" spans="1:16" x14ac:dyDescent="0.25">
      <c r="A182" t="str">
        <f>IF('NASA-TLX - Insert'!A192="","",'NASA-TLX - Insert'!A192)</f>
        <v/>
      </c>
      <c r="B182" t="str">
        <f>IF('NASA-TLX - Insert'!B192="","",'NASA-TLX - Insert'!B192)</f>
        <v/>
      </c>
      <c r="C182" s="2" t="str">
        <f>IF(NASA_rating[[#This Row],[ID]]="","",_xlfn.CONCAT( TEXT(NASA_rating[[#This Row],[ID]],"0"),NASA_rating[[#This Row],[Feature ID]]))</f>
        <v/>
      </c>
      <c r="D182" s="1" t="str">
        <f>IFERROR('NASA-TLX - Insert'!J192*'NASA-TLX - Insert'!P192,"")</f>
        <v/>
      </c>
      <c r="E182" s="1" t="str">
        <f>IFERROR('NASA-TLX - Insert'!K192*'NASA-TLX - Insert'!Q192,"")</f>
        <v/>
      </c>
      <c r="F182" s="1" t="str">
        <f>IFERROR('NASA-TLX - Insert'!L192*'NASA-TLX - Insert'!R192,"")</f>
        <v/>
      </c>
      <c r="G182" s="1" t="str">
        <f>IFERROR('NASA-TLX - Insert'!M192*'NASA-TLX - Insert'!S192,"")</f>
        <v/>
      </c>
      <c r="H182" s="1" t="str">
        <f>IFERROR('NASA-TLX - Insert'!N192*'NASA-TLX - Insert'!T192,"")</f>
        <v/>
      </c>
      <c r="I182" s="1" t="str">
        <f>IFERROR('NASA-TLX - Insert'!O192*'NASA-TLX - Insert'!U192,"")</f>
        <v/>
      </c>
      <c r="J182" s="1" t="str">
        <f>IF(NASA_rating[[#This Row],[ID]]="","",SUM(NASA_rating[[#This Row],[Mental Demand]:[Frustration]]))</f>
        <v/>
      </c>
      <c r="K182" s="1" t="str">
        <f>IFERROR(NASA_rating[[#This Row],[SUM]]/15,"")</f>
        <v/>
      </c>
      <c r="L182" s="1" t="str">
        <f>IF(L$1=NASA_rating[[#This Row],[Feature ID]],NASA_rating[[#This Row],[Weighted rating]],"")</f>
        <v/>
      </c>
      <c r="M182" s="1" t="str">
        <f>IF(M$1=NASA_rating[[#This Row],[Feature ID]],NASA_rating[[#This Row],[Weighted rating]],"")</f>
        <v/>
      </c>
      <c r="N182" s="1" t="str">
        <f>IF(L$1=NASA_rating[[#This Row],[Feature ID]],NASA_rating[[#This Row],[Weighted rating]],"")</f>
        <v/>
      </c>
      <c r="O182" s="1" t="str">
        <f>IF(M$1=NASA_rating[[#This Row],[Feature ID]],NASA_rating[[#This Row],[Weighted rating]],"")</f>
        <v/>
      </c>
      <c r="P182" s="52"/>
    </row>
    <row r="183" spans="1:16" x14ac:dyDescent="0.25">
      <c r="A183" t="str">
        <f>IF('NASA-TLX - Insert'!A193="","",'NASA-TLX - Insert'!A193)</f>
        <v/>
      </c>
      <c r="B183" t="str">
        <f>IF('NASA-TLX - Insert'!B193="","",'NASA-TLX - Insert'!B193)</f>
        <v/>
      </c>
      <c r="C183" s="2" t="str">
        <f>IF(NASA_rating[[#This Row],[ID]]="","",_xlfn.CONCAT( TEXT(NASA_rating[[#This Row],[ID]],"0"),NASA_rating[[#This Row],[Feature ID]]))</f>
        <v/>
      </c>
      <c r="D183" s="1" t="str">
        <f>IFERROR('NASA-TLX - Insert'!J193*'NASA-TLX - Insert'!P193,"")</f>
        <v/>
      </c>
      <c r="E183" s="1" t="str">
        <f>IFERROR('NASA-TLX - Insert'!K193*'NASA-TLX - Insert'!Q193,"")</f>
        <v/>
      </c>
      <c r="F183" s="1" t="str">
        <f>IFERROR('NASA-TLX - Insert'!L193*'NASA-TLX - Insert'!R193,"")</f>
        <v/>
      </c>
      <c r="G183" s="1" t="str">
        <f>IFERROR('NASA-TLX - Insert'!M193*'NASA-TLX - Insert'!S193,"")</f>
        <v/>
      </c>
      <c r="H183" s="1" t="str">
        <f>IFERROR('NASA-TLX - Insert'!N193*'NASA-TLX - Insert'!T193,"")</f>
        <v/>
      </c>
      <c r="I183" s="1" t="str">
        <f>IFERROR('NASA-TLX - Insert'!O193*'NASA-TLX - Insert'!U193,"")</f>
        <v/>
      </c>
      <c r="J183" s="1" t="str">
        <f>IF(NASA_rating[[#This Row],[ID]]="","",SUM(NASA_rating[[#This Row],[Mental Demand]:[Frustration]]))</f>
        <v/>
      </c>
      <c r="K183" s="1" t="str">
        <f>IFERROR(NASA_rating[[#This Row],[SUM]]/15,"")</f>
        <v/>
      </c>
      <c r="L183" s="1" t="str">
        <f>IF(L$1=NASA_rating[[#This Row],[Feature ID]],NASA_rating[[#This Row],[Weighted rating]],"")</f>
        <v/>
      </c>
      <c r="M183" s="1" t="str">
        <f>IF(M$1=NASA_rating[[#This Row],[Feature ID]],NASA_rating[[#This Row],[Weighted rating]],"")</f>
        <v/>
      </c>
      <c r="N183" s="1" t="str">
        <f>IF(L$1=NASA_rating[[#This Row],[Feature ID]],NASA_rating[[#This Row],[Weighted rating]],"")</f>
        <v/>
      </c>
      <c r="O183" s="1" t="str">
        <f>IF(M$1=NASA_rating[[#This Row],[Feature ID]],NASA_rating[[#This Row],[Weighted rating]],"")</f>
        <v/>
      </c>
      <c r="P183" s="52"/>
    </row>
    <row r="184" spans="1:16" x14ac:dyDescent="0.25">
      <c r="A184" t="str">
        <f>IF('NASA-TLX - Insert'!A194="","",'NASA-TLX - Insert'!A194)</f>
        <v/>
      </c>
      <c r="B184" t="str">
        <f>IF('NASA-TLX - Insert'!B194="","",'NASA-TLX - Insert'!B194)</f>
        <v/>
      </c>
      <c r="C184" s="2" t="str">
        <f>IF(NASA_rating[[#This Row],[ID]]="","",_xlfn.CONCAT( TEXT(NASA_rating[[#This Row],[ID]],"0"),NASA_rating[[#This Row],[Feature ID]]))</f>
        <v/>
      </c>
      <c r="D184" s="1" t="str">
        <f>IFERROR('NASA-TLX - Insert'!J194*'NASA-TLX - Insert'!P194,"")</f>
        <v/>
      </c>
      <c r="E184" s="1" t="str">
        <f>IFERROR('NASA-TLX - Insert'!K194*'NASA-TLX - Insert'!Q194,"")</f>
        <v/>
      </c>
      <c r="F184" s="1" t="str">
        <f>IFERROR('NASA-TLX - Insert'!L194*'NASA-TLX - Insert'!R194,"")</f>
        <v/>
      </c>
      <c r="G184" s="1" t="str">
        <f>IFERROR('NASA-TLX - Insert'!M194*'NASA-TLX - Insert'!S194,"")</f>
        <v/>
      </c>
      <c r="H184" s="1" t="str">
        <f>IFERROR('NASA-TLX - Insert'!N194*'NASA-TLX - Insert'!T194,"")</f>
        <v/>
      </c>
      <c r="I184" s="1" t="str">
        <f>IFERROR('NASA-TLX - Insert'!O194*'NASA-TLX - Insert'!U194,"")</f>
        <v/>
      </c>
      <c r="J184" s="1" t="str">
        <f>IF(NASA_rating[[#This Row],[ID]]="","",SUM(NASA_rating[[#This Row],[Mental Demand]:[Frustration]]))</f>
        <v/>
      </c>
      <c r="K184" s="1" t="str">
        <f>IFERROR(NASA_rating[[#This Row],[SUM]]/15,"")</f>
        <v/>
      </c>
      <c r="L184" s="1" t="str">
        <f>IF(L$1=NASA_rating[[#This Row],[Feature ID]],NASA_rating[[#This Row],[Weighted rating]],"")</f>
        <v/>
      </c>
      <c r="M184" s="1" t="str">
        <f>IF(M$1=NASA_rating[[#This Row],[Feature ID]],NASA_rating[[#This Row],[Weighted rating]],"")</f>
        <v/>
      </c>
      <c r="N184" s="1" t="str">
        <f>IF(L$1=NASA_rating[[#This Row],[Feature ID]],NASA_rating[[#This Row],[Weighted rating]],"")</f>
        <v/>
      </c>
      <c r="O184" s="1" t="str">
        <f>IF(M$1=NASA_rating[[#This Row],[Feature ID]],NASA_rating[[#This Row],[Weighted rating]],"")</f>
        <v/>
      </c>
      <c r="P184" s="52"/>
    </row>
    <row r="185" spans="1:16" x14ac:dyDescent="0.25">
      <c r="A185" t="str">
        <f>IF('NASA-TLX - Insert'!A195="","",'NASA-TLX - Insert'!A195)</f>
        <v/>
      </c>
      <c r="B185" t="str">
        <f>IF('NASA-TLX - Insert'!B195="","",'NASA-TLX - Insert'!B195)</f>
        <v/>
      </c>
      <c r="C185" s="2" t="str">
        <f>IF(NASA_rating[[#This Row],[ID]]="","",_xlfn.CONCAT( TEXT(NASA_rating[[#This Row],[ID]],"0"),NASA_rating[[#This Row],[Feature ID]]))</f>
        <v/>
      </c>
      <c r="D185" s="1" t="str">
        <f>IFERROR('NASA-TLX - Insert'!J195*'NASA-TLX - Insert'!P195,"")</f>
        <v/>
      </c>
      <c r="E185" s="1" t="str">
        <f>IFERROR('NASA-TLX - Insert'!K195*'NASA-TLX - Insert'!Q195,"")</f>
        <v/>
      </c>
      <c r="F185" s="1" t="str">
        <f>IFERROR('NASA-TLX - Insert'!L195*'NASA-TLX - Insert'!R195,"")</f>
        <v/>
      </c>
      <c r="G185" s="1" t="str">
        <f>IFERROR('NASA-TLX - Insert'!M195*'NASA-TLX - Insert'!S195,"")</f>
        <v/>
      </c>
      <c r="H185" s="1" t="str">
        <f>IFERROR('NASA-TLX - Insert'!N195*'NASA-TLX - Insert'!T195,"")</f>
        <v/>
      </c>
      <c r="I185" s="1" t="str">
        <f>IFERROR('NASA-TLX - Insert'!O195*'NASA-TLX - Insert'!U195,"")</f>
        <v/>
      </c>
      <c r="J185" s="1" t="str">
        <f>IF(NASA_rating[[#This Row],[ID]]="","",SUM(NASA_rating[[#This Row],[Mental Demand]:[Frustration]]))</f>
        <v/>
      </c>
      <c r="K185" s="1" t="str">
        <f>IFERROR(NASA_rating[[#This Row],[SUM]]/15,"")</f>
        <v/>
      </c>
      <c r="L185" s="1" t="str">
        <f>IF(L$1=NASA_rating[[#This Row],[Feature ID]],NASA_rating[[#This Row],[Weighted rating]],"")</f>
        <v/>
      </c>
      <c r="M185" s="1" t="str">
        <f>IF(M$1=NASA_rating[[#This Row],[Feature ID]],NASA_rating[[#This Row],[Weighted rating]],"")</f>
        <v/>
      </c>
      <c r="N185" s="1" t="str">
        <f>IF(L$1=NASA_rating[[#This Row],[Feature ID]],NASA_rating[[#This Row],[Weighted rating]],"")</f>
        <v/>
      </c>
      <c r="O185" s="1" t="str">
        <f>IF(M$1=NASA_rating[[#This Row],[Feature ID]],NASA_rating[[#This Row],[Weighted rating]],"")</f>
        <v/>
      </c>
      <c r="P185" s="52"/>
    </row>
    <row r="186" spans="1:16" x14ac:dyDescent="0.25">
      <c r="A186" t="str">
        <f>IF('NASA-TLX - Insert'!A196="","",'NASA-TLX - Insert'!A196)</f>
        <v/>
      </c>
      <c r="B186" t="str">
        <f>IF('NASA-TLX - Insert'!B196="","",'NASA-TLX - Insert'!B196)</f>
        <v/>
      </c>
      <c r="C186" s="2" t="str">
        <f>IF(NASA_rating[[#This Row],[ID]]="","",_xlfn.CONCAT( TEXT(NASA_rating[[#This Row],[ID]],"0"),NASA_rating[[#This Row],[Feature ID]]))</f>
        <v/>
      </c>
      <c r="D186" s="1" t="str">
        <f>IFERROR('NASA-TLX - Insert'!J196*'NASA-TLX - Insert'!P196,"")</f>
        <v/>
      </c>
      <c r="E186" s="1" t="str">
        <f>IFERROR('NASA-TLX - Insert'!K196*'NASA-TLX - Insert'!Q196,"")</f>
        <v/>
      </c>
      <c r="F186" s="1" t="str">
        <f>IFERROR('NASA-TLX - Insert'!L196*'NASA-TLX - Insert'!R196,"")</f>
        <v/>
      </c>
      <c r="G186" s="1" t="str">
        <f>IFERROR('NASA-TLX - Insert'!M196*'NASA-TLX - Insert'!S196,"")</f>
        <v/>
      </c>
      <c r="H186" s="1" t="str">
        <f>IFERROR('NASA-TLX - Insert'!N196*'NASA-TLX - Insert'!T196,"")</f>
        <v/>
      </c>
      <c r="I186" s="1" t="str">
        <f>IFERROR('NASA-TLX - Insert'!O196*'NASA-TLX - Insert'!U196,"")</f>
        <v/>
      </c>
      <c r="J186" s="1" t="str">
        <f>IF(NASA_rating[[#This Row],[ID]]="","",SUM(NASA_rating[[#This Row],[Mental Demand]:[Frustration]]))</f>
        <v/>
      </c>
      <c r="K186" s="1" t="str">
        <f>IFERROR(NASA_rating[[#This Row],[SUM]]/15,"")</f>
        <v/>
      </c>
      <c r="L186" s="1" t="str">
        <f>IF(L$1=NASA_rating[[#This Row],[Feature ID]],NASA_rating[[#This Row],[Weighted rating]],"")</f>
        <v/>
      </c>
      <c r="M186" s="1" t="str">
        <f>IF(M$1=NASA_rating[[#This Row],[Feature ID]],NASA_rating[[#This Row],[Weighted rating]],"")</f>
        <v/>
      </c>
      <c r="N186" s="1" t="str">
        <f>IF(L$1=NASA_rating[[#This Row],[Feature ID]],NASA_rating[[#This Row],[Weighted rating]],"")</f>
        <v/>
      </c>
      <c r="O186" s="1" t="str">
        <f>IF(M$1=NASA_rating[[#This Row],[Feature ID]],NASA_rating[[#This Row],[Weighted rating]],"")</f>
        <v/>
      </c>
      <c r="P186" s="52"/>
    </row>
    <row r="187" spans="1:16" x14ac:dyDescent="0.25">
      <c r="A187" t="str">
        <f>IF('NASA-TLX - Insert'!A197="","",'NASA-TLX - Insert'!A197)</f>
        <v/>
      </c>
      <c r="B187" t="str">
        <f>IF('NASA-TLX - Insert'!B197="","",'NASA-TLX - Insert'!B197)</f>
        <v/>
      </c>
      <c r="C187" s="2" t="str">
        <f>IF(NASA_rating[[#This Row],[ID]]="","",_xlfn.CONCAT( TEXT(NASA_rating[[#This Row],[ID]],"0"),NASA_rating[[#This Row],[Feature ID]]))</f>
        <v/>
      </c>
      <c r="D187" s="1" t="str">
        <f>IFERROR('NASA-TLX - Insert'!J197*'NASA-TLX - Insert'!P197,"")</f>
        <v/>
      </c>
      <c r="E187" s="1" t="str">
        <f>IFERROR('NASA-TLX - Insert'!K197*'NASA-TLX - Insert'!Q197,"")</f>
        <v/>
      </c>
      <c r="F187" s="1" t="str">
        <f>IFERROR('NASA-TLX - Insert'!L197*'NASA-TLX - Insert'!R197,"")</f>
        <v/>
      </c>
      <c r="G187" s="1" t="str">
        <f>IFERROR('NASA-TLX - Insert'!M197*'NASA-TLX - Insert'!S197,"")</f>
        <v/>
      </c>
      <c r="H187" s="1" t="str">
        <f>IFERROR('NASA-TLX - Insert'!N197*'NASA-TLX - Insert'!T197,"")</f>
        <v/>
      </c>
      <c r="I187" s="1" t="str">
        <f>IFERROR('NASA-TLX - Insert'!O197*'NASA-TLX - Insert'!U197,"")</f>
        <v/>
      </c>
      <c r="J187" s="1" t="str">
        <f>IF(NASA_rating[[#This Row],[ID]]="","",SUM(NASA_rating[[#This Row],[Mental Demand]:[Frustration]]))</f>
        <v/>
      </c>
      <c r="K187" s="1" t="str">
        <f>IFERROR(NASA_rating[[#This Row],[SUM]]/15,"")</f>
        <v/>
      </c>
      <c r="L187" s="1" t="str">
        <f>IF(L$1=NASA_rating[[#This Row],[Feature ID]],NASA_rating[[#This Row],[Weighted rating]],"")</f>
        <v/>
      </c>
      <c r="M187" s="1" t="str">
        <f>IF(M$1=NASA_rating[[#This Row],[Feature ID]],NASA_rating[[#This Row],[Weighted rating]],"")</f>
        <v/>
      </c>
      <c r="N187" s="1" t="str">
        <f>IF(L$1=NASA_rating[[#This Row],[Feature ID]],NASA_rating[[#This Row],[Weighted rating]],"")</f>
        <v/>
      </c>
      <c r="O187" s="1" t="str">
        <f>IF(M$1=NASA_rating[[#This Row],[Feature ID]],NASA_rating[[#This Row],[Weighted rating]],"")</f>
        <v/>
      </c>
      <c r="P187" s="52"/>
    </row>
    <row r="188" spans="1:16" x14ac:dyDescent="0.25">
      <c r="A188" t="str">
        <f>IF('NASA-TLX - Insert'!A198="","",'NASA-TLX - Insert'!A198)</f>
        <v/>
      </c>
      <c r="B188" t="str">
        <f>IF('NASA-TLX - Insert'!B198="","",'NASA-TLX - Insert'!B198)</f>
        <v/>
      </c>
      <c r="C188" s="2" t="str">
        <f>IF(NASA_rating[[#This Row],[ID]]="","",_xlfn.CONCAT( TEXT(NASA_rating[[#This Row],[ID]],"0"),NASA_rating[[#This Row],[Feature ID]]))</f>
        <v/>
      </c>
      <c r="D188" s="1" t="str">
        <f>IFERROR('NASA-TLX - Insert'!J198*'NASA-TLX - Insert'!P198,"")</f>
        <v/>
      </c>
      <c r="E188" s="1" t="str">
        <f>IFERROR('NASA-TLX - Insert'!K198*'NASA-TLX - Insert'!Q198,"")</f>
        <v/>
      </c>
      <c r="F188" s="1" t="str">
        <f>IFERROR('NASA-TLX - Insert'!L198*'NASA-TLX - Insert'!R198,"")</f>
        <v/>
      </c>
      <c r="G188" s="1" t="str">
        <f>IFERROR('NASA-TLX - Insert'!M198*'NASA-TLX - Insert'!S198,"")</f>
        <v/>
      </c>
      <c r="H188" s="1" t="str">
        <f>IFERROR('NASA-TLX - Insert'!N198*'NASA-TLX - Insert'!T198,"")</f>
        <v/>
      </c>
      <c r="I188" s="1" t="str">
        <f>IFERROR('NASA-TLX - Insert'!O198*'NASA-TLX - Insert'!U198,"")</f>
        <v/>
      </c>
      <c r="J188" s="1" t="str">
        <f>IF(NASA_rating[[#This Row],[ID]]="","",SUM(NASA_rating[[#This Row],[Mental Demand]:[Frustration]]))</f>
        <v/>
      </c>
      <c r="K188" s="1" t="str">
        <f>IFERROR(NASA_rating[[#This Row],[SUM]]/15,"")</f>
        <v/>
      </c>
      <c r="L188" s="1" t="str">
        <f>IF(L$1=NASA_rating[[#This Row],[Feature ID]],NASA_rating[[#This Row],[Weighted rating]],"")</f>
        <v/>
      </c>
      <c r="M188" s="1" t="str">
        <f>IF(M$1=NASA_rating[[#This Row],[Feature ID]],NASA_rating[[#This Row],[Weighted rating]],"")</f>
        <v/>
      </c>
      <c r="N188" s="1" t="str">
        <f>IF(L$1=NASA_rating[[#This Row],[Feature ID]],NASA_rating[[#This Row],[Weighted rating]],"")</f>
        <v/>
      </c>
      <c r="O188" s="1" t="str">
        <f>IF(M$1=NASA_rating[[#This Row],[Feature ID]],NASA_rating[[#This Row],[Weighted rating]],"")</f>
        <v/>
      </c>
      <c r="P188" s="52"/>
    </row>
    <row r="189" spans="1:16" x14ac:dyDescent="0.25">
      <c r="A189" t="str">
        <f>IF('NASA-TLX - Insert'!A199="","",'NASA-TLX - Insert'!A199)</f>
        <v/>
      </c>
      <c r="B189" t="str">
        <f>IF('NASA-TLX - Insert'!B199="","",'NASA-TLX - Insert'!B199)</f>
        <v/>
      </c>
      <c r="C189" s="2" t="str">
        <f>IF(NASA_rating[[#This Row],[ID]]="","",_xlfn.CONCAT( TEXT(NASA_rating[[#This Row],[ID]],"0"),NASA_rating[[#This Row],[Feature ID]]))</f>
        <v/>
      </c>
      <c r="D189" s="1" t="str">
        <f>IFERROR('NASA-TLX - Insert'!J199*'NASA-TLX - Insert'!P199,"")</f>
        <v/>
      </c>
      <c r="E189" s="1" t="str">
        <f>IFERROR('NASA-TLX - Insert'!K199*'NASA-TLX - Insert'!Q199,"")</f>
        <v/>
      </c>
      <c r="F189" s="1" t="str">
        <f>IFERROR('NASA-TLX - Insert'!L199*'NASA-TLX - Insert'!R199,"")</f>
        <v/>
      </c>
      <c r="G189" s="1" t="str">
        <f>IFERROR('NASA-TLX - Insert'!M199*'NASA-TLX - Insert'!S199,"")</f>
        <v/>
      </c>
      <c r="H189" s="1" t="str">
        <f>IFERROR('NASA-TLX - Insert'!N199*'NASA-TLX - Insert'!T199,"")</f>
        <v/>
      </c>
      <c r="I189" s="1" t="str">
        <f>IFERROR('NASA-TLX - Insert'!O199*'NASA-TLX - Insert'!U199,"")</f>
        <v/>
      </c>
      <c r="J189" s="1" t="str">
        <f>IF(NASA_rating[[#This Row],[ID]]="","",SUM(NASA_rating[[#This Row],[Mental Demand]:[Frustration]]))</f>
        <v/>
      </c>
      <c r="K189" s="1" t="str">
        <f>IFERROR(NASA_rating[[#This Row],[SUM]]/15,"")</f>
        <v/>
      </c>
      <c r="L189" s="1" t="str">
        <f>IF(L$1=NASA_rating[[#This Row],[Feature ID]],NASA_rating[[#This Row],[Weighted rating]],"")</f>
        <v/>
      </c>
      <c r="M189" s="1" t="str">
        <f>IF(M$1=NASA_rating[[#This Row],[Feature ID]],NASA_rating[[#This Row],[Weighted rating]],"")</f>
        <v/>
      </c>
      <c r="N189" s="1" t="str">
        <f>IF(L$1=NASA_rating[[#This Row],[Feature ID]],NASA_rating[[#This Row],[Weighted rating]],"")</f>
        <v/>
      </c>
      <c r="O189" s="1" t="str">
        <f>IF(M$1=NASA_rating[[#This Row],[Feature ID]],NASA_rating[[#This Row],[Weighted rating]],"")</f>
        <v/>
      </c>
      <c r="P189" s="52"/>
    </row>
    <row r="190" spans="1:16" x14ac:dyDescent="0.25">
      <c r="A190" t="str">
        <f>IF('NASA-TLX - Insert'!A200="","",'NASA-TLX - Insert'!A200)</f>
        <v/>
      </c>
      <c r="B190" t="str">
        <f>IF('NASA-TLX - Insert'!B200="","",'NASA-TLX - Insert'!B200)</f>
        <v/>
      </c>
      <c r="C190" s="2" t="str">
        <f>IF(NASA_rating[[#This Row],[ID]]="","",_xlfn.CONCAT( TEXT(NASA_rating[[#This Row],[ID]],"0"),NASA_rating[[#This Row],[Feature ID]]))</f>
        <v/>
      </c>
      <c r="D190" s="1" t="str">
        <f>IFERROR('NASA-TLX - Insert'!J200*'NASA-TLX - Insert'!P200,"")</f>
        <v/>
      </c>
      <c r="E190" s="1" t="str">
        <f>IFERROR('NASA-TLX - Insert'!K200*'NASA-TLX - Insert'!Q200,"")</f>
        <v/>
      </c>
      <c r="F190" s="1" t="str">
        <f>IFERROR('NASA-TLX - Insert'!L200*'NASA-TLX - Insert'!R200,"")</f>
        <v/>
      </c>
      <c r="G190" s="1" t="str">
        <f>IFERROR('NASA-TLX - Insert'!M200*'NASA-TLX - Insert'!S200,"")</f>
        <v/>
      </c>
      <c r="H190" s="1" t="str">
        <f>IFERROR('NASA-TLX - Insert'!N200*'NASA-TLX - Insert'!T200,"")</f>
        <v/>
      </c>
      <c r="I190" s="1" t="str">
        <f>IFERROR('NASA-TLX - Insert'!O200*'NASA-TLX - Insert'!U200,"")</f>
        <v/>
      </c>
      <c r="J190" s="1" t="str">
        <f>IF(NASA_rating[[#This Row],[ID]]="","",SUM(NASA_rating[[#This Row],[Mental Demand]:[Frustration]]))</f>
        <v/>
      </c>
      <c r="K190" s="1" t="str">
        <f>IFERROR(NASA_rating[[#This Row],[SUM]]/15,"")</f>
        <v/>
      </c>
      <c r="L190" s="1" t="str">
        <f>IF(L$1=NASA_rating[[#This Row],[Feature ID]],NASA_rating[[#This Row],[Weighted rating]],"")</f>
        <v/>
      </c>
      <c r="M190" s="1" t="str">
        <f>IF(M$1=NASA_rating[[#This Row],[Feature ID]],NASA_rating[[#This Row],[Weighted rating]],"")</f>
        <v/>
      </c>
      <c r="N190" s="1" t="str">
        <f>IF(L$1=NASA_rating[[#This Row],[Feature ID]],NASA_rating[[#This Row],[Weighted rating]],"")</f>
        <v/>
      </c>
      <c r="O190" s="1" t="str">
        <f>IF(M$1=NASA_rating[[#This Row],[Feature ID]],NASA_rating[[#This Row],[Weighted rating]],"")</f>
        <v/>
      </c>
      <c r="P190" s="52"/>
    </row>
    <row r="191" spans="1:16" x14ac:dyDescent="0.25">
      <c r="A191" t="str">
        <f>IF('NASA-TLX - Insert'!A201="","",'NASA-TLX - Insert'!A201)</f>
        <v/>
      </c>
      <c r="B191" t="str">
        <f>IF('NASA-TLX - Insert'!B201="","",'NASA-TLX - Insert'!B201)</f>
        <v/>
      </c>
      <c r="C191" s="2" t="str">
        <f>IF(NASA_rating[[#This Row],[ID]]="","",_xlfn.CONCAT( TEXT(NASA_rating[[#This Row],[ID]],"0"),NASA_rating[[#This Row],[Feature ID]]))</f>
        <v/>
      </c>
      <c r="D191" s="1" t="str">
        <f>IFERROR('NASA-TLX - Insert'!J201*'NASA-TLX - Insert'!P201,"")</f>
        <v/>
      </c>
      <c r="E191" s="1" t="str">
        <f>IFERROR('NASA-TLX - Insert'!K201*'NASA-TLX - Insert'!Q201,"")</f>
        <v/>
      </c>
      <c r="F191" s="1" t="str">
        <f>IFERROR('NASA-TLX - Insert'!L201*'NASA-TLX - Insert'!R201,"")</f>
        <v/>
      </c>
      <c r="G191" s="1" t="str">
        <f>IFERROR('NASA-TLX - Insert'!M201*'NASA-TLX - Insert'!S201,"")</f>
        <v/>
      </c>
      <c r="H191" s="1" t="str">
        <f>IFERROR('NASA-TLX - Insert'!N201*'NASA-TLX - Insert'!T201,"")</f>
        <v/>
      </c>
      <c r="I191" s="1" t="str">
        <f>IFERROR('NASA-TLX - Insert'!O201*'NASA-TLX - Insert'!U201,"")</f>
        <v/>
      </c>
      <c r="J191" s="1" t="str">
        <f>IF(NASA_rating[[#This Row],[ID]]="","",SUM(NASA_rating[[#This Row],[Mental Demand]:[Frustration]]))</f>
        <v/>
      </c>
      <c r="K191" s="1" t="str">
        <f>IFERROR(NASA_rating[[#This Row],[SUM]]/15,"")</f>
        <v/>
      </c>
      <c r="L191" s="1" t="str">
        <f>IF(L$1=NASA_rating[[#This Row],[Feature ID]],NASA_rating[[#This Row],[Weighted rating]],"")</f>
        <v/>
      </c>
      <c r="M191" s="1" t="str">
        <f>IF(M$1=NASA_rating[[#This Row],[Feature ID]],NASA_rating[[#This Row],[Weighted rating]],"")</f>
        <v/>
      </c>
      <c r="N191" s="1" t="str">
        <f>IF(L$1=NASA_rating[[#This Row],[Feature ID]],NASA_rating[[#This Row],[Weighted rating]],"")</f>
        <v/>
      </c>
      <c r="O191" s="1" t="str">
        <f>IF(M$1=NASA_rating[[#This Row],[Feature ID]],NASA_rating[[#This Row],[Weighted rating]],"")</f>
        <v/>
      </c>
      <c r="P191" s="52"/>
    </row>
    <row r="192" spans="1:16" x14ac:dyDescent="0.25">
      <c r="A192" t="str">
        <f>IF('NASA-TLX - Insert'!A202="","",'NASA-TLX - Insert'!A202)</f>
        <v/>
      </c>
      <c r="B192" t="str">
        <f>IF('NASA-TLX - Insert'!B202="","",'NASA-TLX - Insert'!B202)</f>
        <v/>
      </c>
      <c r="C192" s="2" t="str">
        <f>IF(NASA_rating[[#This Row],[ID]]="","",_xlfn.CONCAT( TEXT(NASA_rating[[#This Row],[ID]],"0"),NASA_rating[[#This Row],[Feature ID]]))</f>
        <v/>
      </c>
      <c r="D192" s="1" t="str">
        <f>IFERROR('NASA-TLX - Insert'!J202*'NASA-TLX - Insert'!P202,"")</f>
        <v/>
      </c>
      <c r="E192" s="1" t="str">
        <f>IFERROR('NASA-TLX - Insert'!K202*'NASA-TLX - Insert'!Q202,"")</f>
        <v/>
      </c>
      <c r="F192" s="1" t="str">
        <f>IFERROR('NASA-TLX - Insert'!L202*'NASA-TLX - Insert'!R202,"")</f>
        <v/>
      </c>
      <c r="G192" s="1" t="str">
        <f>IFERROR('NASA-TLX - Insert'!M202*'NASA-TLX - Insert'!S202,"")</f>
        <v/>
      </c>
      <c r="H192" s="1" t="str">
        <f>IFERROR('NASA-TLX - Insert'!N202*'NASA-TLX - Insert'!T202,"")</f>
        <v/>
      </c>
      <c r="I192" s="1" t="str">
        <f>IFERROR('NASA-TLX - Insert'!O202*'NASA-TLX - Insert'!U202,"")</f>
        <v/>
      </c>
      <c r="J192" s="1" t="str">
        <f>IF(NASA_rating[[#This Row],[ID]]="","",SUM(NASA_rating[[#This Row],[Mental Demand]:[Frustration]]))</f>
        <v/>
      </c>
      <c r="K192" s="1" t="str">
        <f>IFERROR(NASA_rating[[#This Row],[SUM]]/15,"")</f>
        <v/>
      </c>
      <c r="L192" s="1" t="str">
        <f>IF(L$1=NASA_rating[[#This Row],[Feature ID]],NASA_rating[[#This Row],[Weighted rating]],"")</f>
        <v/>
      </c>
      <c r="M192" s="1" t="str">
        <f>IF(M$1=NASA_rating[[#This Row],[Feature ID]],NASA_rating[[#This Row],[Weighted rating]],"")</f>
        <v/>
      </c>
      <c r="N192" s="1" t="str">
        <f>IF(L$1=NASA_rating[[#This Row],[Feature ID]],NASA_rating[[#This Row],[Weighted rating]],"")</f>
        <v/>
      </c>
      <c r="O192" s="1" t="str">
        <f>IF(M$1=NASA_rating[[#This Row],[Feature ID]],NASA_rating[[#This Row],[Weighted rating]],"")</f>
        <v/>
      </c>
      <c r="P192" s="52"/>
    </row>
    <row r="193" spans="1:16" x14ac:dyDescent="0.25">
      <c r="A193" t="str">
        <f>IF('NASA-TLX - Insert'!A203="","",'NASA-TLX - Insert'!A203)</f>
        <v/>
      </c>
      <c r="B193" t="str">
        <f>IF('NASA-TLX - Insert'!B203="","",'NASA-TLX - Insert'!B203)</f>
        <v/>
      </c>
      <c r="C193" s="2" t="str">
        <f>IF(NASA_rating[[#This Row],[ID]]="","",_xlfn.CONCAT( TEXT(NASA_rating[[#This Row],[ID]],"0"),NASA_rating[[#This Row],[Feature ID]]))</f>
        <v/>
      </c>
      <c r="D193" s="1" t="str">
        <f>IFERROR('NASA-TLX - Insert'!J203*'NASA-TLX - Insert'!P203,"")</f>
        <v/>
      </c>
      <c r="E193" s="1" t="str">
        <f>IFERROR('NASA-TLX - Insert'!K203*'NASA-TLX - Insert'!Q203,"")</f>
        <v/>
      </c>
      <c r="F193" s="1" t="str">
        <f>IFERROR('NASA-TLX - Insert'!L203*'NASA-TLX - Insert'!R203,"")</f>
        <v/>
      </c>
      <c r="G193" s="1" t="str">
        <f>IFERROR('NASA-TLX - Insert'!M203*'NASA-TLX - Insert'!S203,"")</f>
        <v/>
      </c>
      <c r="H193" s="1" t="str">
        <f>IFERROR('NASA-TLX - Insert'!N203*'NASA-TLX - Insert'!T203,"")</f>
        <v/>
      </c>
      <c r="I193" s="1" t="str">
        <f>IFERROR('NASA-TLX - Insert'!O203*'NASA-TLX - Insert'!U203,"")</f>
        <v/>
      </c>
      <c r="J193" s="1" t="str">
        <f>IF(NASA_rating[[#This Row],[ID]]="","",SUM(NASA_rating[[#This Row],[Mental Demand]:[Frustration]]))</f>
        <v/>
      </c>
      <c r="K193" s="1" t="str">
        <f>IFERROR(NASA_rating[[#This Row],[SUM]]/15,"")</f>
        <v/>
      </c>
      <c r="L193" s="1" t="str">
        <f>IF(L$1=NASA_rating[[#This Row],[Feature ID]],NASA_rating[[#This Row],[Weighted rating]],"")</f>
        <v/>
      </c>
      <c r="M193" s="1" t="str">
        <f>IF(M$1=NASA_rating[[#This Row],[Feature ID]],NASA_rating[[#This Row],[Weighted rating]],"")</f>
        <v/>
      </c>
      <c r="N193" s="1" t="str">
        <f>IF(L$1=NASA_rating[[#This Row],[Feature ID]],NASA_rating[[#This Row],[Weighted rating]],"")</f>
        <v/>
      </c>
      <c r="O193" s="1" t="str">
        <f>IF(M$1=NASA_rating[[#This Row],[Feature ID]],NASA_rating[[#This Row],[Weighted rating]],"")</f>
        <v/>
      </c>
      <c r="P193" s="52"/>
    </row>
    <row r="194" spans="1:16" x14ac:dyDescent="0.25">
      <c r="A194" t="str">
        <f>IF('NASA-TLX - Insert'!A204="","",'NASA-TLX - Insert'!A204)</f>
        <v/>
      </c>
      <c r="B194" t="str">
        <f>IF('NASA-TLX - Insert'!B204="","",'NASA-TLX - Insert'!B204)</f>
        <v/>
      </c>
      <c r="C194" s="2" t="str">
        <f>IF(NASA_rating[[#This Row],[ID]]="","",_xlfn.CONCAT( TEXT(NASA_rating[[#This Row],[ID]],"0"),NASA_rating[[#This Row],[Feature ID]]))</f>
        <v/>
      </c>
      <c r="D194" s="1" t="str">
        <f>IFERROR('NASA-TLX - Insert'!J204*'NASA-TLX - Insert'!P204,"")</f>
        <v/>
      </c>
      <c r="E194" s="1" t="str">
        <f>IFERROR('NASA-TLX - Insert'!K204*'NASA-TLX - Insert'!Q204,"")</f>
        <v/>
      </c>
      <c r="F194" s="1" t="str">
        <f>IFERROR('NASA-TLX - Insert'!L204*'NASA-TLX - Insert'!R204,"")</f>
        <v/>
      </c>
      <c r="G194" s="1" t="str">
        <f>IFERROR('NASA-TLX - Insert'!M204*'NASA-TLX - Insert'!S204,"")</f>
        <v/>
      </c>
      <c r="H194" s="1" t="str">
        <f>IFERROR('NASA-TLX - Insert'!N204*'NASA-TLX - Insert'!T204,"")</f>
        <v/>
      </c>
      <c r="I194" s="1" t="str">
        <f>IFERROR('NASA-TLX - Insert'!O204*'NASA-TLX - Insert'!U204,"")</f>
        <v/>
      </c>
      <c r="J194" s="1" t="str">
        <f>IF(NASA_rating[[#This Row],[ID]]="","",SUM(NASA_rating[[#This Row],[Mental Demand]:[Frustration]]))</f>
        <v/>
      </c>
      <c r="K194" s="1" t="str">
        <f>IFERROR(NASA_rating[[#This Row],[SUM]]/15,"")</f>
        <v/>
      </c>
      <c r="L194" s="1" t="str">
        <f>IF(L$1=NASA_rating[[#This Row],[Feature ID]],NASA_rating[[#This Row],[Weighted rating]],"")</f>
        <v/>
      </c>
      <c r="M194" s="1" t="str">
        <f>IF(M$1=NASA_rating[[#This Row],[Feature ID]],NASA_rating[[#This Row],[Weighted rating]],"")</f>
        <v/>
      </c>
      <c r="N194" s="1" t="str">
        <f>IF(L$1=NASA_rating[[#This Row],[Feature ID]],NASA_rating[[#This Row],[Weighted rating]],"")</f>
        <v/>
      </c>
      <c r="O194" s="1" t="str">
        <f>IF(M$1=NASA_rating[[#This Row],[Feature ID]],NASA_rating[[#This Row],[Weighted rating]],"")</f>
        <v/>
      </c>
      <c r="P194" s="52"/>
    </row>
    <row r="195" spans="1:16" x14ac:dyDescent="0.25">
      <c r="A195" t="str">
        <f>IF('NASA-TLX - Insert'!A205="","",'NASA-TLX - Insert'!A205)</f>
        <v/>
      </c>
      <c r="B195" t="str">
        <f>IF('NASA-TLX - Insert'!B205="","",'NASA-TLX - Insert'!B205)</f>
        <v/>
      </c>
      <c r="C195" s="2" t="str">
        <f>IF(NASA_rating[[#This Row],[ID]]="","",_xlfn.CONCAT( TEXT(NASA_rating[[#This Row],[ID]],"0"),NASA_rating[[#This Row],[Feature ID]]))</f>
        <v/>
      </c>
      <c r="D195" s="1" t="str">
        <f>IFERROR('NASA-TLX - Insert'!J205*'NASA-TLX - Insert'!P205,"")</f>
        <v/>
      </c>
      <c r="E195" s="1" t="str">
        <f>IFERROR('NASA-TLX - Insert'!K205*'NASA-TLX - Insert'!Q205,"")</f>
        <v/>
      </c>
      <c r="F195" s="1" t="str">
        <f>IFERROR('NASA-TLX - Insert'!L205*'NASA-TLX - Insert'!R205,"")</f>
        <v/>
      </c>
      <c r="G195" s="1" t="str">
        <f>IFERROR('NASA-TLX - Insert'!M205*'NASA-TLX - Insert'!S205,"")</f>
        <v/>
      </c>
      <c r="H195" s="1" t="str">
        <f>IFERROR('NASA-TLX - Insert'!N205*'NASA-TLX - Insert'!T205,"")</f>
        <v/>
      </c>
      <c r="I195" s="1" t="str">
        <f>IFERROR('NASA-TLX - Insert'!O205*'NASA-TLX - Insert'!U205,"")</f>
        <v/>
      </c>
      <c r="J195" s="1" t="str">
        <f>IF(NASA_rating[[#This Row],[ID]]="","",SUM(NASA_rating[[#This Row],[Mental Demand]:[Frustration]]))</f>
        <v/>
      </c>
      <c r="K195" s="1" t="str">
        <f>IFERROR(NASA_rating[[#This Row],[SUM]]/15,"")</f>
        <v/>
      </c>
      <c r="L195" s="1" t="str">
        <f>IF(L$1=NASA_rating[[#This Row],[Feature ID]],NASA_rating[[#This Row],[Weighted rating]],"")</f>
        <v/>
      </c>
      <c r="M195" s="1" t="str">
        <f>IF(M$1=NASA_rating[[#This Row],[Feature ID]],NASA_rating[[#This Row],[Weighted rating]],"")</f>
        <v/>
      </c>
      <c r="N195" s="1" t="str">
        <f>IF(L$1=NASA_rating[[#This Row],[Feature ID]],NASA_rating[[#This Row],[Weighted rating]],"")</f>
        <v/>
      </c>
      <c r="O195" s="1" t="str">
        <f>IF(M$1=NASA_rating[[#This Row],[Feature ID]],NASA_rating[[#This Row],[Weighted rating]],"")</f>
        <v/>
      </c>
      <c r="P195" s="52"/>
    </row>
    <row r="196" spans="1:16" x14ac:dyDescent="0.25">
      <c r="A196" t="str">
        <f>IF('NASA-TLX - Insert'!A206="","",'NASA-TLX - Insert'!A206)</f>
        <v/>
      </c>
      <c r="B196" t="str">
        <f>IF('NASA-TLX - Insert'!B206="","",'NASA-TLX - Insert'!B206)</f>
        <v/>
      </c>
      <c r="C196" s="2" t="str">
        <f>IF(NASA_rating[[#This Row],[ID]]="","",_xlfn.CONCAT( TEXT(NASA_rating[[#This Row],[ID]],"0"),NASA_rating[[#This Row],[Feature ID]]))</f>
        <v/>
      </c>
      <c r="D196" s="1" t="str">
        <f>IFERROR('NASA-TLX - Insert'!J206*'NASA-TLX - Insert'!P206,"")</f>
        <v/>
      </c>
      <c r="E196" s="1" t="str">
        <f>IFERROR('NASA-TLX - Insert'!K206*'NASA-TLX - Insert'!Q206,"")</f>
        <v/>
      </c>
      <c r="F196" s="1" t="str">
        <f>IFERROR('NASA-TLX - Insert'!L206*'NASA-TLX - Insert'!R206,"")</f>
        <v/>
      </c>
      <c r="G196" s="1" t="str">
        <f>IFERROR('NASA-TLX - Insert'!M206*'NASA-TLX - Insert'!S206,"")</f>
        <v/>
      </c>
      <c r="H196" s="1" t="str">
        <f>IFERROR('NASA-TLX - Insert'!N206*'NASA-TLX - Insert'!T206,"")</f>
        <v/>
      </c>
      <c r="I196" s="1" t="str">
        <f>IFERROR('NASA-TLX - Insert'!O206*'NASA-TLX - Insert'!U206,"")</f>
        <v/>
      </c>
      <c r="J196" s="1" t="str">
        <f>IF(NASA_rating[[#This Row],[ID]]="","",SUM(NASA_rating[[#This Row],[Mental Demand]:[Frustration]]))</f>
        <v/>
      </c>
      <c r="K196" s="1" t="str">
        <f>IFERROR(NASA_rating[[#This Row],[SUM]]/15,"")</f>
        <v/>
      </c>
      <c r="L196" s="1" t="str">
        <f>IF(L$1=NASA_rating[[#This Row],[Feature ID]],NASA_rating[[#This Row],[Weighted rating]],"")</f>
        <v/>
      </c>
      <c r="M196" s="1" t="str">
        <f>IF(M$1=NASA_rating[[#This Row],[Feature ID]],NASA_rating[[#This Row],[Weighted rating]],"")</f>
        <v/>
      </c>
      <c r="N196" s="1" t="str">
        <f>IF(L$1=NASA_rating[[#This Row],[Feature ID]],NASA_rating[[#This Row],[Weighted rating]],"")</f>
        <v/>
      </c>
      <c r="O196" s="1" t="str">
        <f>IF(M$1=NASA_rating[[#This Row],[Feature ID]],NASA_rating[[#This Row],[Weighted rating]],"")</f>
        <v/>
      </c>
      <c r="P196" s="52"/>
    </row>
    <row r="197" spans="1:16" x14ac:dyDescent="0.25">
      <c r="A197" t="str">
        <f>IF('NASA-TLX - Insert'!A207="","",'NASA-TLX - Insert'!A207)</f>
        <v/>
      </c>
      <c r="B197" t="str">
        <f>IF('NASA-TLX - Insert'!B207="","",'NASA-TLX - Insert'!B207)</f>
        <v/>
      </c>
      <c r="C197" s="2" t="str">
        <f>IF(NASA_rating[[#This Row],[ID]]="","",_xlfn.CONCAT( TEXT(NASA_rating[[#This Row],[ID]],"0"),NASA_rating[[#This Row],[Feature ID]]))</f>
        <v/>
      </c>
      <c r="D197" s="1" t="str">
        <f>IFERROR('NASA-TLX - Insert'!J207*'NASA-TLX - Insert'!P207,"")</f>
        <v/>
      </c>
      <c r="E197" s="1" t="str">
        <f>IFERROR('NASA-TLX - Insert'!K207*'NASA-TLX - Insert'!Q207,"")</f>
        <v/>
      </c>
      <c r="F197" s="1" t="str">
        <f>IFERROR('NASA-TLX - Insert'!L207*'NASA-TLX - Insert'!R207,"")</f>
        <v/>
      </c>
      <c r="G197" s="1" t="str">
        <f>IFERROR('NASA-TLX - Insert'!M207*'NASA-TLX - Insert'!S207,"")</f>
        <v/>
      </c>
      <c r="H197" s="1" t="str">
        <f>IFERROR('NASA-TLX - Insert'!N207*'NASA-TLX - Insert'!T207,"")</f>
        <v/>
      </c>
      <c r="I197" s="1" t="str">
        <f>IFERROR('NASA-TLX - Insert'!O207*'NASA-TLX - Insert'!U207,"")</f>
        <v/>
      </c>
      <c r="J197" s="1" t="str">
        <f>IF(NASA_rating[[#This Row],[ID]]="","",SUM(NASA_rating[[#This Row],[Mental Demand]:[Frustration]]))</f>
        <v/>
      </c>
      <c r="K197" s="1" t="str">
        <f>IFERROR(NASA_rating[[#This Row],[SUM]]/15,"")</f>
        <v/>
      </c>
      <c r="L197" s="1" t="str">
        <f>IF(L$1=NASA_rating[[#This Row],[Feature ID]],NASA_rating[[#This Row],[Weighted rating]],"")</f>
        <v/>
      </c>
      <c r="M197" s="1" t="str">
        <f>IF(M$1=NASA_rating[[#This Row],[Feature ID]],NASA_rating[[#This Row],[Weighted rating]],"")</f>
        <v/>
      </c>
      <c r="N197" s="1" t="str">
        <f>IF(L$1=NASA_rating[[#This Row],[Feature ID]],NASA_rating[[#This Row],[Weighted rating]],"")</f>
        <v/>
      </c>
      <c r="O197" s="1" t="str">
        <f>IF(M$1=NASA_rating[[#This Row],[Feature ID]],NASA_rating[[#This Row],[Weighted rating]],"")</f>
        <v/>
      </c>
      <c r="P197" s="52"/>
    </row>
    <row r="198" spans="1:16" x14ac:dyDescent="0.25">
      <c r="A198" t="str">
        <f>IF('NASA-TLX - Insert'!A208="","",'NASA-TLX - Insert'!A208)</f>
        <v/>
      </c>
      <c r="B198" t="str">
        <f>IF('NASA-TLX - Insert'!B208="","",'NASA-TLX - Insert'!B208)</f>
        <v/>
      </c>
      <c r="C198" s="2" t="str">
        <f>IF(NASA_rating[[#This Row],[ID]]="","",_xlfn.CONCAT( TEXT(NASA_rating[[#This Row],[ID]],"0"),NASA_rating[[#This Row],[Feature ID]]))</f>
        <v/>
      </c>
      <c r="D198" s="1" t="str">
        <f>IFERROR('NASA-TLX - Insert'!J208*'NASA-TLX - Insert'!P208,"")</f>
        <v/>
      </c>
      <c r="E198" s="1" t="str">
        <f>IFERROR('NASA-TLX - Insert'!K208*'NASA-TLX - Insert'!Q208,"")</f>
        <v/>
      </c>
      <c r="F198" s="1" t="str">
        <f>IFERROR('NASA-TLX - Insert'!L208*'NASA-TLX - Insert'!R208,"")</f>
        <v/>
      </c>
      <c r="G198" s="1" t="str">
        <f>IFERROR('NASA-TLX - Insert'!M208*'NASA-TLX - Insert'!S208,"")</f>
        <v/>
      </c>
      <c r="H198" s="1" t="str">
        <f>IFERROR('NASA-TLX - Insert'!N208*'NASA-TLX - Insert'!T208,"")</f>
        <v/>
      </c>
      <c r="I198" s="1" t="str">
        <f>IFERROR('NASA-TLX - Insert'!O208*'NASA-TLX - Insert'!U208,"")</f>
        <v/>
      </c>
      <c r="J198" s="1" t="str">
        <f>IF(NASA_rating[[#This Row],[ID]]="","",SUM(NASA_rating[[#This Row],[Mental Demand]:[Frustration]]))</f>
        <v/>
      </c>
      <c r="K198" s="1" t="str">
        <f>IFERROR(NASA_rating[[#This Row],[SUM]]/15,"")</f>
        <v/>
      </c>
      <c r="L198" s="1" t="str">
        <f>IF(L$1=NASA_rating[[#This Row],[Feature ID]],NASA_rating[[#This Row],[Weighted rating]],"")</f>
        <v/>
      </c>
      <c r="M198" s="1" t="str">
        <f>IF(M$1=NASA_rating[[#This Row],[Feature ID]],NASA_rating[[#This Row],[Weighted rating]],"")</f>
        <v/>
      </c>
      <c r="N198" s="1" t="str">
        <f>IF(L$1=NASA_rating[[#This Row],[Feature ID]],NASA_rating[[#This Row],[Weighted rating]],"")</f>
        <v/>
      </c>
      <c r="O198" s="1" t="str">
        <f>IF(M$1=NASA_rating[[#This Row],[Feature ID]],NASA_rating[[#This Row],[Weighted rating]],"")</f>
        <v/>
      </c>
      <c r="P198" s="52"/>
    </row>
    <row r="199" spans="1:16" x14ac:dyDescent="0.25">
      <c r="A199" t="str">
        <f>IF('NASA-TLX - Insert'!A209="","",'NASA-TLX - Insert'!A209)</f>
        <v/>
      </c>
      <c r="B199" t="str">
        <f>IF('NASA-TLX - Insert'!B209="","",'NASA-TLX - Insert'!B209)</f>
        <v/>
      </c>
      <c r="C199" s="2" t="str">
        <f>IF(NASA_rating[[#This Row],[ID]]="","",_xlfn.CONCAT( TEXT(NASA_rating[[#This Row],[ID]],"0"),NASA_rating[[#This Row],[Feature ID]]))</f>
        <v/>
      </c>
      <c r="D199" s="1" t="str">
        <f>IFERROR('NASA-TLX - Insert'!J209*'NASA-TLX - Insert'!P209,"")</f>
        <v/>
      </c>
      <c r="E199" s="1" t="str">
        <f>IFERROR('NASA-TLX - Insert'!K209*'NASA-TLX - Insert'!Q209,"")</f>
        <v/>
      </c>
      <c r="F199" s="1" t="str">
        <f>IFERROR('NASA-TLX - Insert'!L209*'NASA-TLX - Insert'!R209,"")</f>
        <v/>
      </c>
      <c r="G199" s="1" t="str">
        <f>IFERROR('NASA-TLX - Insert'!M209*'NASA-TLX - Insert'!S209,"")</f>
        <v/>
      </c>
      <c r="H199" s="1" t="str">
        <f>IFERROR('NASA-TLX - Insert'!N209*'NASA-TLX - Insert'!T209,"")</f>
        <v/>
      </c>
      <c r="I199" s="1" t="str">
        <f>IFERROR('NASA-TLX - Insert'!O209*'NASA-TLX - Insert'!U209,"")</f>
        <v/>
      </c>
      <c r="J199" s="1" t="str">
        <f>IF(NASA_rating[[#This Row],[ID]]="","",SUM(NASA_rating[[#This Row],[Mental Demand]:[Frustration]]))</f>
        <v/>
      </c>
      <c r="K199" s="1" t="str">
        <f>IFERROR(NASA_rating[[#This Row],[SUM]]/15,"")</f>
        <v/>
      </c>
      <c r="L199" s="1" t="str">
        <f>IF(L$1=NASA_rating[[#This Row],[Feature ID]],NASA_rating[[#This Row],[Weighted rating]],"")</f>
        <v/>
      </c>
      <c r="M199" s="1" t="str">
        <f>IF(M$1=NASA_rating[[#This Row],[Feature ID]],NASA_rating[[#This Row],[Weighted rating]],"")</f>
        <v/>
      </c>
      <c r="N199" s="1" t="str">
        <f>IF(L$1=NASA_rating[[#This Row],[Feature ID]],NASA_rating[[#This Row],[Weighted rating]],"")</f>
        <v/>
      </c>
      <c r="O199" s="1" t="str">
        <f>IF(M$1=NASA_rating[[#This Row],[Feature ID]],NASA_rating[[#This Row],[Weighted rating]],"")</f>
        <v/>
      </c>
      <c r="P199" s="52"/>
    </row>
    <row r="200" spans="1:16" x14ac:dyDescent="0.25">
      <c r="A200" t="str">
        <f>IF('NASA-TLX - Insert'!A210="","",'NASA-TLX - Insert'!A210)</f>
        <v/>
      </c>
      <c r="B200" t="str">
        <f>IF('NASA-TLX - Insert'!B210="","",'NASA-TLX - Insert'!B210)</f>
        <v/>
      </c>
      <c r="C200" s="2" t="str">
        <f>IF(NASA_rating[[#This Row],[ID]]="","",_xlfn.CONCAT( TEXT(NASA_rating[[#This Row],[ID]],"0"),NASA_rating[[#This Row],[Feature ID]]))</f>
        <v/>
      </c>
      <c r="D200" s="1" t="str">
        <f>IFERROR('NASA-TLX - Insert'!J210*'NASA-TLX - Insert'!P210,"")</f>
        <v/>
      </c>
      <c r="E200" s="1" t="str">
        <f>IFERROR('NASA-TLX - Insert'!K210*'NASA-TLX - Insert'!Q210,"")</f>
        <v/>
      </c>
      <c r="F200" s="1" t="str">
        <f>IFERROR('NASA-TLX - Insert'!L210*'NASA-TLX - Insert'!R210,"")</f>
        <v/>
      </c>
      <c r="G200" s="1" t="str">
        <f>IFERROR('NASA-TLX - Insert'!M210*'NASA-TLX - Insert'!S210,"")</f>
        <v/>
      </c>
      <c r="H200" s="1" t="str">
        <f>IFERROR('NASA-TLX - Insert'!N210*'NASA-TLX - Insert'!T210,"")</f>
        <v/>
      </c>
      <c r="I200" s="1" t="str">
        <f>IFERROR('NASA-TLX - Insert'!O210*'NASA-TLX - Insert'!U210,"")</f>
        <v/>
      </c>
      <c r="J200" s="1" t="str">
        <f>IF(NASA_rating[[#This Row],[ID]]="","",SUM(NASA_rating[[#This Row],[Mental Demand]:[Frustration]]))</f>
        <v/>
      </c>
      <c r="K200" s="1" t="str">
        <f>IFERROR(NASA_rating[[#This Row],[SUM]]/15,"")</f>
        <v/>
      </c>
      <c r="L200" s="1" t="str">
        <f>IF(L$1=NASA_rating[[#This Row],[Feature ID]],NASA_rating[[#This Row],[Weighted rating]],"")</f>
        <v/>
      </c>
      <c r="M200" s="1" t="str">
        <f>IF(M$1=NASA_rating[[#This Row],[Feature ID]],NASA_rating[[#This Row],[Weighted rating]],"")</f>
        <v/>
      </c>
      <c r="N200" s="1" t="str">
        <f>IF(L$1=NASA_rating[[#This Row],[Feature ID]],NASA_rating[[#This Row],[Weighted rating]],"")</f>
        <v/>
      </c>
      <c r="O200" s="1" t="str">
        <f>IF(M$1=NASA_rating[[#This Row],[Feature ID]],NASA_rating[[#This Row],[Weighted rating]],"")</f>
        <v/>
      </c>
      <c r="P200" s="52"/>
    </row>
    <row r="201" spans="1:16" x14ac:dyDescent="0.25">
      <c r="A201" t="str">
        <f>IF('NASA-TLX - Insert'!A211="","",'NASA-TLX - Insert'!A211)</f>
        <v/>
      </c>
      <c r="B201" t="str">
        <f>IF('NASA-TLX - Insert'!B211="","",'NASA-TLX - Insert'!B211)</f>
        <v/>
      </c>
      <c r="C201" s="2" t="str">
        <f>IF(NASA_rating[[#This Row],[ID]]="","",_xlfn.CONCAT( TEXT(NASA_rating[[#This Row],[ID]],"0"),NASA_rating[[#This Row],[Feature ID]]))</f>
        <v/>
      </c>
      <c r="D201" s="1" t="str">
        <f>IFERROR('NASA-TLX - Insert'!J211*'NASA-TLX - Insert'!P211,"")</f>
        <v/>
      </c>
      <c r="E201" s="1" t="str">
        <f>IFERROR('NASA-TLX - Insert'!K211*'NASA-TLX - Insert'!Q211,"")</f>
        <v/>
      </c>
      <c r="F201" s="1" t="str">
        <f>IFERROR('NASA-TLX - Insert'!L211*'NASA-TLX - Insert'!R211,"")</f>
        <v/>
      </c>
      <c r="G201" s="1" t="str">
        <f>IFERROR('NASA-TLX - Insert'!M211*'NASA-TLX - Insert'!S211,"")</f>
        <v/>
      </c>
      <c r="H201" s="1" t="str">
        <f>IFERROR('NASA-TLX - Insert'!N211*'NASA-TLX - Insert'!T211,"")</f>
        <v/>
      </c>
      <c r="I201" s="1" t="str">
        <f>IFERROR('NASA-TLX - Insert'!O211*'NASA-TLX - Insert'!U211,"")</f>
        <v/>
      </c>
      <c r="J201" s="1" t="str">
        <f>IF(NASA_rating[[#This Row],[ID]]="","",SUM(NASA_rating[[#This Row],[Mental Demand]:[Frustration]]))</f>
        <v/>
      </c>
      <c r="K201" s="1" t="str">
        <f>IFERROR(NASA_rating[[#This Row],[SUM]]/15,"")</f>
        <v/>
      </c>
      <c r="L201" s="1" t="str">
        <f>IF(L$1=NASA_rating[[#This Row],[Feature ID]],NASA_rating[[#This Row],[Weighted rating]],"")</f>
        <v/>
      </c>
      <c r="M201" s="1" t="str">
        <f>IF(M$1=NASA_rating[[#This Row],[Feature ID]],NASA_rating[[#This Row],[Weighted rating]],"")</f>
        <v/>
      </c>
      <c r="N201" s="1" t="str">
        <f>IF(L$1=NASA_rating[[#This Row],[Feature ID]],NASA_rating[[#This Row],[Weighted rating]],"")</f>
        <v/>
      </c>
      <c r="O201" s="1" t="str">
        <f>IF(M$1=NASA_rating[[#This Row],[Feature ID]],NASA_rating[[#This Row],[Weighted rating]],"")</f>
        <v/>
      </c>
      <c r="P201" s="52"/>
    </row>
  </sheetData>
  <phoneticPr fontId="18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EE0-BBBC-446A-8191-61BD8F09FE50}">
  <dimension ref="B2:H33"/>
  <sheetViews>
    <sheetView topLeftCell="A22" workbookViewId="0">
      <selection activeCell="H27" sqref="H27"/>
    </sheetView>
  </sheetViews>
  <sheetFormatPr defaultRowHeight="15" x14ac:dyDescent="0.25"/>
  <sheetData>
    <row r="2" spans="2:8" x14ac:dyDescent="0.25">
      <c r="B2" t="s">
        <v>74</v>
      </c>
      <c r="C2" t="s">
        <v>87</v>
      </c>
      <c r="G2" s="2" t="s">
        <v>74</v>
      </c>
      <c r="H2" s="2" t="s">
        <v>87</v>
      </c>
    </row>
    <row r="3" spans="2:8" x14ac:dyDescent="0.25">
      <c r="B3" s="49">
        <v>17</v>
      </c>
      <c r="C3">
        <v>11.333333333333334</v>
      </c>
      <c r="F3" s="50" t="s">
        <v>91</v>
      </c>
      <c r="G3">
        <f>COUNTIFS(B3:B33,"&gt;=0",B3:B33,"&lt;=5")</f>
        <v>0</v>
      </c>
      <c r="H3" s="2">
        <f>COUNTIFS(C3:C33,"&gt;=0",C3:C33,"&lt;=5")</f>
        <v>3</v>
      </c>
    </row>
    <row r="4" spans="2:8" x14ac:dyDescent="0.25">
      <c r="B4" s="49">
        <v>14.666666666666666</v>
      </c>
      <c r="F4" s="50" t="s">
        <v>92</v>
      </c>
      <c r="G4" s="2">
        <f>COUNTIFS(B3:B33,"&gt;=6",B3:B33,"&lt;=10")</f>
        <v>3</v>
      </c>
      <c r="H4" s="2">
        <f>COUNTIFS(C3:C33,"&gt;=6",C3:C33,"&lt;=10")</f>
        <v>1</v>
      </c>
    </row>
    <row r="5" spans="2:8" x14ac:dyDescent="0.25">
      <c r="B5" s="49">
        <v>64.333333333333329</v>
      </c>
      <c r="C5">
        <v>10</v>
      </c>
      <c r="F5" s="50" t="s">
        <v>93</v>
      </c>
      <c r="G5" s="2">
        <f>COUNTIFS(B3:B33,"&gt;=11",B3:B33,"&lt;=15")</f>
        <v>5</v>
      </c>
      <c r="H5" s="2">
        <f>COUNTIFS(C3:C33,"&gt;=11",C3:C33,"&lt;=15")</f>
        <v>2</v>
      </c>
    </row>
    <row r="6" spans="2:8" x14ac:dyDescent="0.25">
      <c r="B6" s="49">
        <v>13.333333333333334</v>
      </c>
      <c r="C6">
        <v>5</v>
      </c>
      <c r="F6" s="50" t="s">
        <v>94</v>
      </c>
      <c r="G6" s="2">
        <f>COUNTIFS(B3:B33,"&gt;=16",B3:B33,"&lt;=20")</f>
        <v>5</v>
      </c>
      <c r="H6" s="2">
        <f>COUNTIFS(C3:C33,"&gt;=16",C3:C33,"&lt;=20")</f>
        <v>1</v>
      </c>
    </row>
    <row r="7" spans="2:8" x14ac:dyDescent="0.25">
      <c r="B7" s="49">
        <v>22.333333333333332</v>
      </c>
      <c r="C7">
        <v>46</v>
      </c>
      <c r="F7" s="50" t="s">
        <v>95</v>
      </c>
      <c r="G7" s="2">
        <f>COUNTIFS(B3:B33,"&gt;=21",B3:B33,"&lt;=25")</f>
        <v>2</v>
      </c>
      <c r="H7" s="2">
        <f>COUNTIFS(C3:C33,"&gt;=21",C3:C33,"&lt;=25")</f>
        <v>1</v>
      </c>
    </row>
    <row r="8" spans="2:8" x14ac:dyDescent="0.25">
      <c r="B8" s="49">
        <v>20.666666666666668</v>
      </c>
      <c r="C8">
        <v>11</v>
      </c>
      <c r="F8" s="50" t="s">
        <v>96</v>
      </c>
      <c r="G8" s="2">
        <f>COUNTIFS(B3:B33,"&gt;=26",B3:B33,"&lt;=30")</f>
        <v>1</v>
      </c>
      <c r="H8" s="2">
        <f>COUNTIFS(C3:C33,"&gt;=26",C3:C33,"&lt;=30")</f>
        <v>0</v>
      </c>
    </row>
    <row r="9" spans="2:8" x14ac:dyDescent="0.25">
      <c r="B9" s="49">
        <v>59.666666666666664</v>
      </c>
      <c r="C9">
        <v>22.333333333333332</v>
      </c>
      <c r="F9" s="50" t="s">
        <v>97</v>
      </c>
      <c r="G9" s="2">
        <f>COUNTIFS(B3:B33,"&gt;=31",B3:B33,"&lt;=35")</f>
        <v>3</v>
      </c>
      <c r="H9" s="2">
        <f>COUNTIFS(C3:C33,"&gt;=31",C3:C33,"&lt;=35")</f>
        <v>0</v>
      </c>
    </row>
    <row r="10" spans="2:8" x14ac:dyDescent="0.25">
      <c r="B10" s="49">
        <v>27.333333333333332</v>
      </c>
      <c r="C10">
        <v>5</v>
      </c>
      <c r="F10" s="50" t="s">
        <v>98</v>
      </c>
      <c r="G10" s="2">
        <f>COUNTIFS(B3:B33,"&gt;=36",B3:B33,"&lt;=40")</f>
        <v>2</v>
      </c>
      <c r="H10" s="2">
        <f>COUNTIFS(C3:C33,"&gt;=36",C3:C33,"&lt;=40")</f>
        <v>0</v>
      </c>
    </row>
    <row r="11" spans="2:8" x14ac:dyDescent="0.25">
      <c r="B11" s="49">
        <v>84.333333333333329</v>
      </c>
      <c r="C11">
        <v>42</v>
      </c>
      <c r="F11" s="50" t="s">
        <v>99</v>
      </c>
      <c r="G11" s="2">
        <f>COUNTIFS(B3:B33,"&gt;=41",B3:B33,"&lt;=45")</f>
        <v>1</v>
      </c>
      <c r="H11" s="2">
        <f>COUNTIFS(C3:C33,"&gt;=41",C3:C33,"&lt;=45")</f>
        <v>1</v>
      </c>
    </row>
    <row r="12" spans="2:8" x14ac:dyDescent="0.25">
      <c r="B12" s="49">
        <v>13.333333333333334</v>
      </c>
      <c r="C12" s="51">
        <v>19.666666666666668</v>
      </c>
      <c r="F12" s="50" t="s">
        <v>100</v>
      </c>
      <c r="G12" s="2">
        <f>COUNTIFS(B3:B33,"&gt;=46",B3:B33,"&lt;=50")</f>
        <v>1</v>
      </c>
      <c r="H12" s="2">
        <f>COUNTIFS(C3:C33,"&gt;=46",C3:C33,"&lt;=50")</f>
        <v>1</v>
      </c>
    </row>
    <row r="13" spans="2:8" x14ac:dyDescent="0.25">
      <c r="B13" s="49">
        <v>10</v>
      </c>
      <c r="C13">
        <v>5</v>
      </c>
      <c r="E13" s="50"/>
      <c r="F13" s="50" t="s">
        <v>101</v>
      </c>
      <c r="G13" s="2">
        <f>COUNTIFS(B3:B33,"&gt;=51",B3:B33,"&lt;=55")</f>
        <v>1</v>
      </c>
      <c r="H13" s="2">
        <f>COUNTIFS(C3:C33,"&gt;=51",C3:C33,"&lt;=55")</f>
        <v>0</v>
      </c>
    </row>
    <row r="14" spans="2:8" x14ac:dyDescent="0.25">
      <c r="B14" s="49">
        <v>11.666666666666666</v>
      </c>
      <c r="E14" s="50"/>
      <c r="F14" s="50" t="s">
        <v>102</v>
      </c>
      <c r="G14" s="2">
        <f>COUNTIFS(B3:B33,"&gt;=56",B3:B33,"&lt;=60")</f>
        <v>1</v>
      </c>
      <c r="H14" s="2">
        <f>COUNTIFS(C3:C33,"&gt;=56",C3:C33,"&lt;=60")</f>
        <v>0</v>
      </c>
    </row>
    <row r="15" spans="2:8" x14ac:dyDescent="0.25">
      <c r="B15" s="49">
        <v>18.666666666666668</v>
      </c>
      <c r="E15" s="50"/>
      <c r="F15" s="50" t="s">
        <v>103</v>
      </c>
      <c r="G15" s="2">
        <f>COUNTIFS(B3:B33,"&gt;=61",B3:B33,"&lt;=65")</f>
        <v>2</v>
      </c>
      <c r="H15" s="2">
        <f>COUNTIFS(C3:C33,"&gt;=61",C3:C33,"&lt;=65")</f>
        <v>0</v>
      </c>
    </row>
    <row r="16" spans="2:8" x14ac:dyDescent="0.25">
      <c r="B16" s="49">
        <v>34</v>
      </c>
      <c r="E16" s="50"/>
      <c r="F16" s="50" t="s">
        <v>105</v>
      </c>
      <c r="G16" s="2">
        <f>COUNTIFS(B3:B33,"&gt;=66",B3:B33,"&lt;=70")</f>
        <v>0</v>
      </c>
      <c r="H16" s="2">
        <f>COUNTIFS(C3:C33,"&gt;=66",C3:C33,"&lt;=70")</f>
        <v>0</v>
      </c>
    </row>
    <row r="17" spans="2:8" x14ac:dyDescent="0.25">
      <c r="B17" s="49">
        <v>9.3333333333333339</v>
      </c>
      <c r="E17" s="50"/>
      <c r="F17" s="50" t="s">
        <v>104</v>
      </c>
      <c r="G17" s="2">
        <f>COUNTIFS(B3:B33,"&gt;=71",B3:B33,"&lt;=75")</f>
        <v>0</v>
      </c>
      <c r="H17" s="2">
        <f>COUNTIFS(C3:C33,"&gt;=71",C3:C33,"&lt;=75")</f>
        <v>0</v>
      </c>
    </row>
    <row r="18" spans="2:8" x14ac:dyDescent="0.25">
      <c r="B18" s="49">
        <v>37.666666666666664</v>
      </c>
      <c r="E18" s="50"/>
      <c r="F18" s="50" t="s">
        <v>106</v>
      </c>
      <c r="G18" s="2">
        <f>COUNTIFS(B3:B33,"&gt;=76",B3:B33,"&lt;=80")</f>
        <v>0</v>
      </c>
      <c r="H18" s="2">
        <f>COUNTIFS(C3:C33,"&gt;=76",C3:C33,"&lt;=80")</f>
        <v>0</v>
      </c>
    </row>
    <row r="19" spans="2:8" x14ac:dyDescent="0.25">
      <c r="B19" s="49">
        <v>18.333333333333332</v>
      </c>
      <c r="E19" s="50"/>
      <c r="F19" s="50" t="s">
        <v>107</v>
      </c>
      <c r="G19" s="2">
        <f>COUNTIFS(B3:B33,"&gt;=81",B3:B33,"&lt;=85")</f>
        <v>1</v>
      </c>
      <c r="H19" s="2">
        <f>COUNTIFS(C3:C33,"&gt;=81",C3:C33,"&lt;=85")</f>
        <v>0</v>
      </c>
    </row>
    <row r="20" spans="2:8" x14ac:dyDescent="0.25">
      <c r="B20" s="49">
        <v>10.666666666666666</v>
      </c>
      <c r="E20" s="50"/>
      <c r="F20" s="50" t="s">
        <v>108</v>
      </c>
      <c r="G20" s="2">
        <f>COUNTIFS(B3:B33,"&gt;=86",B3:B33,"&lt;=90")</f>
        <v>0</v>
      </c>
      <c r="H20" s="2">
        <f>COUNTIFS(C3:C33,"&gt;=86",C3:C33,"&lt;=90")</f>
        <v>0</v>
      </c>
    </row>
    <row r="21" spans="2:8" x14ac:dyDescent="0.25">
      <c r="B21" s="49">
        <v>75.333333333333329</v>
      </c>
      <c r="E21" s="50"/>
      <c r="F21" s="50" t="s">
        <v>109</v>
      </c>
      <c r="G21" s="2">
        <f>COUNTIFS(B3:B33,"&gt;=91",B3:B33,"&lt;=95")</f>
        <v>0</v>
      </c>
      <c r="H21" s="2">
        <f>COUNTIFS(C3:C33,"&gt;=91",C3:C33,"&lt;=95")</f>
        <v>0</v>
      </c>
    </row>
    <row r="22" spans="2:8" x14ac:dyDescent="0.25">
      <c r="B22" s="49">
        <v>45</v>
      </c>
      <c r="E22" s="50"/>
      <c r="F22" s="50" t="s">
        <v>110</v>
      </c>
      <c r="G22" s="2">
        <f>COUNTIFS(B3:B33,"&gt;=96",B3:B33,"&lt;=100")</f>
        <v>0</v>
      </c>
      <c r="H22" s="2">
        <f>COUNTIFS(C3:C33,"&gt;=96",C3:C33,"&lt;=100")</f>
        <v>0</v>
      </c>
    </row>
    <row r="23" spans="2:8" x14ac:dyDescent="0.25">
      <c r="B23" s="49">
        <v>23</v>
      </c>
      <c r="F23" s="50" t="s">
        <v>111</v>
      </c>
      <c r="G23">
        <f>SUM(G3:G22)</f>
        <v>28</v>
      </c>
      <c r="H23" s="2">
        <f>SUM(H3:H22)</f>
        <v>10</v>
      </c>
    </row>
    <row r="24" spans="2:8" x14ac:dyDescent="0.25">
      <c r="B24" s="49">
        <v>13.333333333333334</v>
      </c>
    </row>
    <row r="25" spans="2:8" x14ac:dyDescent="0.25">
      <c r="B25" s="49">
        <v>38.333333333333336</v>
      </c>
    </row>
    <row r="26" spans="2:8" x14ac:dyDescent="0.25">
      <c r="B26" s="49">
        <v>18.333333333333332</v>
      </c>
    </row>
    <row r="27" spans="2:8" x14ac:dyDescent="0.25">
      <c r="B27" s="49">
        <v>33.333333333333336</v>
      </c>
    </row>
    <row r="28" spans="2:8" x14ac:dyDescent="0.25">
      <c r="B28" s="49">
        <v>47.666666666666664</v>
      </c>
    </row>
    <row r="29" spans="2:8" x14ac:dyDescent="0.25">
      <c r="B29" s="49">
        <v>34</v>
      </c>
    </row>
    <row r="30" spans="2:8" x14ac:dyDescent="0.25">
      <c r="B30" s="49">
        <v>52</v>
      </c>
    </row>
    <row r="31" spans="2:8" x14ac:dyDescent="0.25">
      <c r="B31" s="49">
        <v>65</v>
      </c>
    </row>
    <row r="32" spans="2:8" x14ac:dyDescent="0.25">
      <c r="B32" s="49">
        <v>8.3333333333333339</v>
      </c>
    </row>
    <row r="33" spans="2:2" x14ac:dyDescent="0.25">
      <c r="B33" s="49">
        <v>17.666666666666668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UTA 4 - NASA-TLX RAW</vt:lpstr>
      <vt:lpstr>UTA 9 - NASA-TLX RAW</vt:lpstr>
      <vt:lpstr>NASA-TLX - Insert</vt:lpstr>
      <vt:lpstr>NASA-TLX - Calculation</vt:lpstr>
      <vt:lpstr>NASA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Mourão</dc:creator>
  <cp:lastModifiedBy>hugo lencastre</cp:lastModifiedBy>
  <dcterms:created xsi:type="dcterms:W3CDTF">2020-08-11T09:57:40Z</dcterms:created>
  <dcterms:modified xsi:type="dcterms:W3CDTF">2020-12-27T11:56:47Z</dcterms:modified>
</cp:coreProperties>
</file>