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_\Desktop\Tese\"/>
    </mc:Choice>
  </mc:AlternateContent>
  <xr:revisionPtr revIDLastSave="0" documentId="13_ncr:1_{C63987F9-8EFA-4AFB-B59E-2CC1908BDE18}" xr6:coauthVersionLast="45" xr6:coauthVersionMax="45" xr10:uidLastSave="{00000000-0000-0000-0000-000000000000}"/>
  <bookViews>
    <workbookView xWindow="-120" yWindow="-120" windowWidth="29040" windowHeight="15840" tabRatio="825" activeTab="2" xr2:uid="{00000000-000D-0000-FFFF-FFFF00000000}"/>
  </bookViews>
  <sheets>
    <sheet name="UTA 4 - SUS RAW" sheetId="17" r:id="rId1"/>
    <sheet name="UTA 9 - SUS RAW" sheetId="1" r:id="rId2"/>
    <sheet name="SUS - Insert + Calculation" sheetId="2" r:id="rId3"/>
    <sheet name="SUS Graphs" sheetId="18" r:id="rId4"/>
  </sheets>
  <definedNames>
    <definedName name="_xlchart.v1.0" hidden="1">'UTA 9 - SUS RAW'!$N$1</definedName>
    <definedName name="_xlchart.v1.1" hidden="1">'UTA 9 - SUS RAW'!$N$2:$N$12</definedName>
    <definedName name="_xlchart.v1.10" hidden="1">'UTA 9 - SUS RAW'!$S$1</definedName>
    <definedName name="_xlchart.v1.11" hidden="1">'UTA 9 - SUS RAW'!$S$2:$S$12</definedName>
    <definedName name="_xlchart.v1.12" hidden="1">'UTA 9 - SUS RAW'!$T$1</definedName>
    <definedName name="_xlchart.v1.13" hidden="1">'UTA 9 - SUS RAW'!$T$2:$T$12</definedName>
    <definedName name="_xlchart.v1.14" hidden="1">'UTA 9 - SUS RAW'!$U$1</definedName>
    <definedName name="_xlchart.v1.15" hidden="1">'UTA 9 - SUS RAW'!$U$2:$U$12</definedName>
    <definedName name="_xlchart.v1.16" hidden="1">'UTA 9 - SUS RAW'!$V$1</definedName>
    <definedName name="_xlchart.v1.17" hidden="1">'UTA 9 - SUS RAW'!$V$2:$V$12</definedName>
    <definedName name="_xlchart.v1.18" hidden="1">'UTA 9 - SUS RAW'!$W$1</definedName>
    <definedName name="_xlchart.v1.19" hidden="1">'UTA 9 - SUS RAW'!$W$2:$W$12</definedName>
    <definedName name="_xlchart.v1.2" hidden="1">'UTA 9 - SUS RAW'!$O$1</definedName>
    <definedName name="_xlchart.v1.3" hidden="1">'UTA 9 - SUS RAW'!$O$2:$O$12</definedName>
    <definedName name="_xlchart.v1.4" hidden="1">'UTA 9 - SUS RAW'!$P$1</definedName>
    <definedName name="_xlchart.v1.5" hidden="1">'UTA 9 - SUS RAW'!$P$2:$P$12</definedName>
    <definedName name="_xlchart.v1.6" hidden="1">'UTA 9 - SUS RAW'!$Q$1</definedName>
    <definedName name="_xlchart.v1.7" hidden="1">'UTA 9 - SUS RAW'!$Q$2:$Q$12</definedName>
    <definedName name="_xlchart.v1.8" hidden="1">'UTA 9 - SUS RAW'!$R$1</definedName>
    <definedName name="_xlchart.v1.9" hidden="1">'UTA 9 - SUS RAW'!$R$2:$R$12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1" i="2" l="1"/>
  <c r="AH20" i="2"/>
  <c r="AH19" i="2"/>
  <c r="AH17" i="2"/>
  <c r="AH16" i="2"/>
  <c r="AH15" i="2"/>
  <c r="AH14" i="2"/>
  <c r="AH13" i="2"/>
  <c r="AH18" i="2" l="1"/>
  <c r="F5" i="18"/>
  <c r="F12" i="18" l="1"/>
  <c r="Y53" i="2"/>
  <c r="N11" i="1"/>
  <c r="N12" i="1"/>
  <c r="O11" i="1"/>
  <c r="O12" i="1"/>
  <c r="P11" i="1"/>
  <c r="P12" i="1"/>
  <c r="Q11" i="1"/>
  <c r="Q12" i="1"/>
  <c r="R11" i="1"/>
  <c r="R12" i="1"/>
  <c r="S11" i="1"/>
  <c r="S12" i="1"/>
  <c r="T11" i="1"/>
  <c r="T12" i="1"/>
  <c r="U11" i="1"/>
  <c r="U12" i="1"/>
  <c r="V11" i="1"/>
  <c r="V12" i="1"/>
  <c r="W11" i="1"/>
  <c r="W12" i="1"/>
  <c r="G5" i="18" l="1"/>
  <c r="F3" i="18"/>
  <c r="F4" i="18"/>
  <c r="F6" i="18"/>
  <c r="F7" i="18"/>
  <c r="F8" i="18"/>
  <c r="F9" i="18"/>
  <c r="F10" i="18"/>
  <c r="G3" i="18"/>
  <c r="G4" i="18"/>
  <c r="G6" i="18"/>
  <c r="G7" i="18"/>
  <c r="G8" i="18"/>
  <c r="G10" i="18"/>
  <c r="G9" i="18"/>
  <c r="G12" i="18" l="1"/>
  <c r="P6" i="1"/>
  <c r="W3" i="1" l="1"/>
  <c r="W4" i="1"/>
  <c r="W5" i="1"/>
  <c r="W6" i="1"/>
  <c r="W7" i="1"/>
  <c r="W8" i="1"/>
  <c r="W9" i="1"/>
  <c r="W10" i="1"/>
  <c r="V3" i="1"/>
  <c r="V4" i="1"/>
  <c r="V5" i="1"/>
  <c r="V6" i="1"/>
  <c r="V7" i="1"/>
  <c r="V8" i="1"/>
  <c r="V9" i="1"/>
  <c r="V10" i="1"/>
  <c r="U3" i="1"/>
  <c r="U4" i="1"/>
  <c r="U5" i="1"/>
  <c r="U6" i="1"/>
  <c r="U7" i="1"/>
  <c r="U8" i="1"/>
  <c r="U9" i="1"/>
  <c r="U10" i="1"/>
  <c r="T3" i="1"/>
  <c r="T4" i="1"/>
  <c r="T5" i="1"/>
  <c r="T6" i="1"/>
  <c r="T7" i="1"/>
  <c r="T8" i="1"/>
  <c r="T9" i="1"/>
  <c r="T10" i="1"/>
  <c r="S3" i="1"/>
  <c r="S4" i="1"/>
  <c r="S5" i="1"/>
  <c r="S6" i="1"/>
  <c r="S7" i="1"/>
  <c r="S8" i="1"/>
  <c r="S9" i="1"/>
  <c r="S10" i="1"/>
  <c r="R3" i="1"/>
  <c r="R4" i="1"/>
  <c r="R5" i="1"/>
  <c r="R6" i="1"/>
  <c r="R7" i="1"/>
  <c r="R8" i="1"/>
  <c r="R9" i="1"/>
  <c r="R10" i="1"/>
  <c r="Q3" i="1"/>
  <c r="Q4" i="1"/>
  <c r="Q5" i="1"/>
  <c r="Q6" i="1"/>
  <c r="Q7" i="1"/>
  <c r="Q8" i="1"/>
  <c r="Q9" i="1"/>
  <c r="Q10" i="1"/>
  <c r="P3" i="1"/>
  <c r="P4" i="1"/>
  <c r="P5" i="1"/>
  <c r="P7" i="1"/>
  <c r="P8" i="1"/>
  <c r="P9" i="1"/>
  <c r="P10" i="1"/>
  <c r="O3" i="1"/>
  <c r="O4" i="1"/>
  <c r="O5" i="1"/>
  <c r="O6" i="1"/>
  <c r="O7" i="1"/>
  <c r="O8" i="1"/>
  <c r="O9" i="1"/>
  <c r="O10" i="1"/>
  <c r="P2" i="1"/>
  <c r="Q2" i="1"/>
  <c r="R2" i="1"/>
  <c r="S2" i="1"/>
  <c r="T2" i="1"/>
  <c r="U2" i="1"/>
  <c r="V2" i="1"/>
  <c r="W2" i="1"/>
  <c r="O2" i="1"/>
  <c r="N3" i="1"/>
  <c r="N4" i="1"/>
  <c r="N5" i="1"/>
  <c r="N6" i="1"/>
  <c r="N7" i="1"/>
  <c r="N8" i="1"/>
  <c r="N9" i="1"/>
  <c r="N10" i="1"/>
  <c r="N2" i="1"/>
  <c r="C26" i="2" l="1"/>
  <c r="C27" i="2"/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Z212" i="2"/>
  <c r="Z211" i="2"/>
  <c r="Z210" i="2"/>
  <c r="Z209" i="2"/>
  <c r="Y212" i="2"/>
  <c r="Y211" i="2"/>
  <c r="Y210" i="2"/>
  <c r="Y209" i="2"/>
  <c r="W212" i="2"/>
  <c r="W211" i="2"/>
  <c r="W210" i="2"/>
  <c r="W209" i="2"/>
  <c r="V212" i="2"/>
  <c r="V211" i="2"/>
  <c r="V210" i="2"/>
  <c r="V209" i="2"/>
  <c r="U212" i="2"/>
  <c r="U211" i="2"/>
  <c r="U210" i="2"/>
  <c r="U209" i="2"/>
  <c r="T212" i="2"/>
  <c r="T211" i="2"/>
  <c r="T210" i="2"/>
  <c r="T209" i="2"/>
  <c r="S212" i="2"/>
  <c r="S211" i="2"/>
  <c r="S210" i="2"/>
  <c r="S209" i="2"/>
  <c r="R212" i="2"/>
  <c r="R211" i="2"/>
  <c r="R210" i="2"/>
  <c r="R209" i="2"/>
  <c r="Q212" i="2"/>
  <c r="Q211" i="2"/>
  <c r="Q210" i="2"/>
  <c r="Q209" i="2"/>
  <c r="P212" i="2"/>
  <c r="P211" i="2"/>
  <c r="P210" i="2"/>
  <c r="P209" i="2"/>
  <c r="O212" i="2"/>
  <c r="O211" i="2"/>
  <c r="O210" i="2"/>
  <c r="O209" i="2"/>
  <c r="N212" i="2"/>
  <c r="N211" i="2"/>
  <c r="N210" i="2"/>
  <c r="N209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Y43" i="2"/>
  <c r="Y44" i="2"/>
  <c r="Y45" i="2"/>
  <c r="Y46" i="2"/>
  <c r="Y47" i="2"/>
  <c r="Y48" i="2"/>
  <c r="Y49" i="2"/>
  <c r="Y50" i="2"/>
  <c r="Y51" i="2"/>
  <c r="Y52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Z33" i="2"/>
  <c r="Z34" i="2"/>
  <c r="Z35" i="2"/>
  <c r="Z36" i="2"/>
  <c r="Z37" i="2"/>
  <c r="Z38" i="2"/>
  <c r="Z39" i="2"/>
  <c r="Z40" i="2"/>
  <c r="Z41" i="2"/>
  <c r="Z42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R13" i="2"/>
  <c r="R1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Z27" i="2"/>
  <c r="Z28" i="2"/>
  <c r="Z29" i="2"/>
  <c r="Z30" i="2"/>
  <c r="Z31" i="2"/>
  <c r="Z32" i="2"/>
  <c r="X47" i="2" l="1"/>
  <c r="X43" i="2"/>
  <c r="X53" i="2"/>
  <c r="X46" i="2"/>
  <c r="X45" i="2"/>
  <c r="X44" i="2"/>
  <c r="AA44" i="2" s="1"/>
  <c r="X31" i="2"/>
  <c r="Y31" i="2" s="1"/>
  <c r="X50" i="2"/>
  <c r="X49" i="2"/>
  <c r="X48" i="2"/>
  <c r="X36" i="2"/>
  <c r="Y36" i="2" s="1"/>
  <c r="X52" i="2"/>
  <c r="X51" i="2"/>
  <c r="X40" i="2"/>
  <c r="Y40" i="2" s="1"/>
  <c r="X35" i="2"/>
  <c r="Y35" i="2" s="1"/>
  <c r="X28" i="2"/>
  <c r="Y28" i="2" s="1"/>
  <c r="X42" i="2"/>
  <c r="Y42" i="2" s="1"/>
  <c r="X34" i="2"/>
  <c r="Y34" i="2" s="1"/>
  <c r="X29" i="2"/>
  <c r="Y29" i="2" s="1"/>
  <c r="X41" i="2"/>
  <c r="Y41" i="2" s="1"/>
  <c r="X33" i="2"/>
  <c r="Y33" i="2" s="1"/>
  <c r="X39" i="2"/>
  <c r="Y39" i="2" s="1"/>
  <c r="X30" i="2"/>
  <c r="Y30" i="2" s="1"/>
  <c r="X32" i="2"/>
  <c r="Y32" i="2" s="1"/>
  <c r="X38" i="2"/>
  <c r="Y38" i="2" s="1"/>
  <c r="X37" i="2"/>
  <c r="Y37" i="2" s="1"/>
  <c r="X24" i="2"/>
  <c r="X12" i="2"/>
  <c r="X27" i="2"/>
  <c r="Y27" i="2" s="1"/>
  <c r="X26" i="2"/>
  <c r="X14" i="2"/>
  <c r="X15" i="2"/>
  <c r="X21" i="2"/>
  <c r="Y21" i="2" s="1"/>
  <c r="X20" i="2"/>
  <c r="Y20" i="2" s="1"/>
  <c r="X25" i="2"/>
  <c r="Y25" i="2" s="1"/>
  <c r="X13" i="2"/>
  <c r="X18" i="2"/>
  <c r="X16" i="2"/>
  <c r="X23" i="2"/>
  <c r="Y23" i="2" s="1"/>
  <c r="X22" i="2"/>
  <c r="Y22" i="2" s="1"/>
  <c r="X17" i="2"/>
  <c r="X19" i="2"/>
  <c r="Y19" i="2" s="1"/>
  <c r="AF12" i="2"/>
  <c r="AE12" i="2"/>
  <c r="Y24" i="2"/>
  <c r="Z18" i="2"/>
  <c r="Z17" i="2"/>
  <c r="Z16" i="2"/>
  <c r="Z15" i="2"/>
  <c r="Z14" i="2"/>
  <c r="Z13" i="2"/>
  <c r="Z12" i="2"/>
  <c r="Z52" i="2" l="1"/>
  <c r="Z48" i="2"/>
  <c r="AA48" i="2"/>
  <c r="Z49" i="2"/>
  <c r="AA49" i="2"/>
  <c r="Z50" i="2"/>
  <c r="AA50" i="2"/>
  <c r="Z45" i="2"/>
  <c r="AA45" i="2"/>
  <c r="Z46" i="2"/>
  <c r="AA46" i="2"/>
  <c r="Z53" i="2"/>
  <c r="AA53" i="2"/>
  <c r="Z51" i="2"/>
  <c r="AA51" i="2"/>
  <c r="Z47" i="2"/>
  <c r="AA47" i="2"/>
  <c r="Z43" i="2"/>
  <c r="AA43" i="2"/>
  <c r="Z26" i="2"/>
  <c r="Y26" i="2"/>
  <c r="Y16" i="2" l="1"/>
  <c r="Y15" i="2"/>
  <c r="Z22" i="2"/>
  <c r="Z19" i="2" l="1"/>
  <c r="Z24" i="2"/>
  <c r="Y12" i="2"/>
  <c r="Y14" i="2"/>
  <c r="Z21" i="2"/>
  <c r="Z23" i="2"/>
  <c r="Y17" i="2"/>
  <c r="Z20" i="2"/>
  <c r="Y18" i="2"/>
  <c r="Z25" i="2"/>
  <c r="Y13" i="2"/>
  <c r="AG16" i="2" l="1"/>
  <c r="AG15" i="2"/>
  <c r="AG13" i="2"/>
  <c r="AG21" i="2"/>
  <c r="AG20" i="2"/>
  <c r="AG19" i="2"/>
  <c r="AG14" i="2"/>
  <c r="AG17" i="2"/>
  <c r="AF15" i="2"/>
  <c r="AF14" i="2"/>
  <c r="AF19" i="2"/>
  <c r="AF20" i="2"/>
  <c r="AF21" i="2"/>
  <c r="AE19" i="2"/>
  <c r="AE15" i="2"/>
  <c r="AE20" i="2"/>
  <c r="AE21" i="2"/>
  <c r="AE17" i="2"/>
  <c r="AE14" i="2"/>
  <c r="AE16" i="2"/>
  <c r="AE13" i="2"/>
  <c r="AF17" i="2"/>
  <c r="AF16" i="2"/>
  <c r="AF13" i="2"/>
  <c r="AG18" i="2" l="1"/>
  <c r="AE18" i="2"/>
  <c r="AK13" i="2" s="1"/>
  <c r="AL13" i="2" s="1"/>
  <c r="AF18" i="2"/>
  <c r="AK14" i="2" s="1"/>
  <c r="AL14" i="2" l="1"/>
  <c r="AK16" i="2"/>
  <c r="AL16" i="2" s="1"/>
  <c r="AK15" i="2"/>
  <c r="AL15" i="2" s="1"/>
</calcChain>
</file>

<file path=xl/sharedStrings.xml><?xml version="1.0" encoding="utf-8"?>
<sst xmlns="http://schemas.openxmlformats.org/spreadsheetml/2006/main" count="320" uniqueCount="97">
  <si>
    <t>ID</t>
  </si>
  <si>
    <t>Feature ID</t>
  </si>
  <si>
    <t>SUS 1 - I think that I would like to use this system frequently.</t>
  </si>
  <si>
    <t>SUS 2 - I found the system unnecessarily complex.</t>
  </si>
  <si>
    <t>SUS 3 - I thought the system was easy to use.</t>
  </si>
  <si>
    <t>SUS 4 - I think that I would need the support of a technical person to be able to use this system.</t>
  </si>
  <si>
    <t>SUS 5 - I found the various functions in this system were well integrated.</t>
  </si>
  <si>
    <t>SUS 6 - I thought there was too much inconsistency in this system.</t>
  </si>
  <si>
    <t>SUS 7 - I  would  imagine  that  most  people  would  learn  to  use  this  system  very quickly.</t>
  </si>
  <si>
    <t>SUS 8 -  I found the system very cumbersome to use.</t>
  </si>
  <si>
    <t>SUS 9 -  I felt very confident using the system.</t>
  </si>
  <si>
    <t>SUS 10 - I needed to learn a lot of things before I could get going with this system.</t>
  </si>
  <si>
    <t>SUS 1</t>
  </si>
  <si>
    <t>SUS 2</t>
  </si>
  <si>
    <t>SUS 3</t>
  </si>
  <si>
    <t>SUS 4</t>
  </si>
  <si>
    <t>SUS 5</t>
  </si>
  <si>
    <t>SUS 6</t>
  </si>
  <si>
    <t>SUS 7</t>
  </si>
  <si>
    <t>SUS 8</t>
  </si>
  <si>
    <t>SUS 9</t>
  </si>
  <si>
    <t>SUS 10</t>
  </si>
  <si>
    <t>Sum</t>
  </si>
  <si>
    <t>Mean:</t>
  </si>
  <si>
    <t>Min:</t>
  </si>
  <si>
    <t>Max:</t>
  </si>
  <si>
    <t>Median:</t>
  </si>
  <si>
    <t>Standard Deviation:</t>
  </si>
  <si>
    <t>NASA-TLX</t>
  </si>
  <si>
    <t>Can be used for comparison (e.g. two prototypes, two user tests, etc..)</t>
  </si>
  <si>
    <t>Instructions:</t>
  </si>
  <si>
    <t>User ID so later it can be associated with other data</t>
  </si>
  <si>
    <t xml:space="preserve">Assumptions: </t>
  </si>
  <si>
    <t>Quartile 3:</t>
  </si>
  <si>
    <t>Quartile 2:</t>
  </si>
  <si>
    <t>Quartile 1:</t>
  </si>
  <si>
    <t>Only change the information on the green part of the tables.</t>
  </si>
  <si>
    <t>NASA ID</t>
  </si>
  <si>
    <t>Final SUS</t>
  </si>
  <si>
    <t>Users</t>
  </si>
  <si>
    <t>Option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</si>
  <si>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</si>
  <si>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</si>
  <si>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</si>
  <si>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</si>
  <si>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</si>
  <si>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</si>
  <si>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</si>
  <si>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</si>
  <si>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</si>
  <si>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</si>
  <si>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Group</t>
  </si>
  <si>
    <t>UTA 4</t>
  </si>
  <si>
    <t>senior</t>
  </si>
  <si>
    <t>intern</t>
  </si>
  <si>
    <t>junior</t>
  </si>
  <si>
    <t>middle</t>
  </si>
  <si>
    <t>SUS [I think that I would like to use this system frequently]</t>
  </si>
  <si>
    <t>SUS [I found the system unnecessarily complex]</t>
  </si>
  <si>
    <t>SUS [I thought the system was easy to use]</t>
  </si>
  <si>
    <t>SUS [I think that I would need the support of a technical person to be able to use this system]</t>
  </si>
  <si>
    <t>SUS [I found the various functions in this system were well integrated]</t>
  </si>
  <si>
    <t>SUS [I thought there was too much inconsistency in this system]</t>
  </si>
  <si>
    <t>SUS [I would imagine that most people would learn to use this system very quickly]</t>
  </si>
  <si>
    <t>SUS [I found the system very cumbersome to use]</t>
  </si>
  <si>
    <t>SUS [I felt very confident using the system]</t>
  </si>
  <si>
    <t>SUS [I needed to learn a lot of things before I could get going with this system]</t>
  </si>
  <si>
    <t>Agree</t>
  </si>
  <si>
    <t>Strongly disagree</t>
  </si>
  <si>
    <t>Strongly agree</t>
  </si>
  <si>
    <t>Disagree</t>
  </si>
  <si>
    <t>Neutral</t>
  </si>
  <si>
    <t>UTA 9</t>
  </si>
  <si>
    <t xml:space="preserve"> </t>
  </si>
  <si>
    <t/>
  </si>
  <si>
    <t>65 - 69</t>
  </si>
  <si>
    <t>60 - 64</t>
  </si>
  <si>
    <t>75 - 79</t>
  </si>
  <si>
    <t>80 - 84</t>
  </si>
  <si>
    <t>85 - 89</t>
  </si>
  <si>
    <t>90 - 94</t>
  </si>
  <si>
    <t>95 - 100</t>
  </si>
  <si>
    <t>Bellow Outlier UTA9</t>
  </si>
  <si>
    <t>Bellow Outlier UTA4</t>
  </si>
  <si>
    <t>Outliers Nº</t>
  </si>
  <si>
    <t>Value</t>
  </si>
  <si>
    <t>InterQuartile Range</t>
  </si>
  <si>
    <t>SOMA</t>
  </si>
  <si>
    <t>Above Outlier UTA4</t>
  </si>
  <si>
    <t>Above Outlier UTA9</t>
  </si>
  <si>
    <t>70 - 74</t>
  </si>
  <si>
    <t>Obs</t>
  </si>
  <si>
    <t>Outlier</t>
  </si>
  <si>
    <t>Removed from the test</t>
  </si>
  <si>
    <t>UTA 9 W/ Outliers</t>
  </si>
  <si>
    <t>UTA4 W\ Outliers</t>
  </si>
  <si>
    <t>UTA9 W\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</si>
</sst>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44">
    <xf numFmtId="0" fontId="0" fillId="0" borderId="0" xfId="0"/>
    <xf numFmtId="0" fontId="0" fillId="0" borderId="0" xfId="0"/>
    <xf numFmtId="0" fontId="0" fillId="0" borderId="0" xfId="0" applyBorder="1"/>
    <xf numFmtId="0" fontId="0" fillId="33" borderId="0" xfId="0" applyFill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0" fontId="0" fillId="34" borderId="0" xfId="0" applyFill="1" applyAlignment="1">
      <alignment horizontal="left" vertical="top" textRotation="90"/>
    </xf>
    <xf numFmtId="0" fontId="0" fillId="0" borderId="0" xfId="0" applyAlignment="1">
      <alignment horizontal="left" vertical="top" textRotation="90"/>
    </xf>
    <xf numFmtId="0" fontId="0" fillId="0" borderId="11" xfId="0" applyBorder="1"/>
    <xf numFmtId="0" fontId="0" fillId="0" borderId="0" xfId="0" applyNumberFormat="1" applyAlignment="1">
      <alignment vertical="top"/>
    </xf>
    <xf numFmtId="0" fontId="0" fillId="33" borderId="13" xfId="0" applyFill="1" applyBorder="1" applyAlignment="1">
      <alignment vertical="top"/>
    </xf>
    <xf numFmtId="0" fontId="0" fillId="33" borderId="14" xfId="0" applyFill="1" applyBorder="1" applyAlignment="1">
      <alignment vertical="top"/>
    </xf>
    <xf numFmtId="0" fontId="13" fillId="35" borderId="10" xfId="0" applyFont="1" applyFill="1" applyBorder="1" applyAlignment="1">
      <alignment horizontal="left" vertical="top"/>
    </xf>
    <xf numFmtId="0" fontId="22" fillId="35" borderId="10" xfId="0" applyFont="1" applyFill="1" applyBorder="1" applyAlignment="1">
      <alignment horizontal="left" vertical="top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textRotation="90"/>
    </xf>
    <xf numFmtId="0" fontId="23" fillId="0" borderId="0" xfId="0" applyFont="1" applyAlignment="1">
      <alignment horizontal="center" vertical="center" wrapText="1"/>
    </xf>
    <xf numFmtId="0" fontId="0" fillId="38" borderId="10" xfId="0" applyFill="1" applyBorder="1"/>
    <xf numFmtId="0" fontId="0" fillId="0" borderId="10" xfId="0" applyBorder="1"/>
    <xf numFmtId="0" fontId="0" fillId="38" borderId="16" xfId="0" applyFill="1" applyBorder="1"/>
    <xf numFmtId="0" fontId="0" fillId="0" borderId="16" xfId="0" applyBorder="1"/>
    <xf numFmtId="0" fontId="0" fillId="33" borderId="10" xfId="0" applyFill="1" applyBorder="1"/>
    <xf numFmtId="0" fontId="0" fillId="33" borderId="15" xfId="0" applyFill="1" applyBorder="1"/>
    <xf numFmtId="0" fontId="13" fillId="35" borderId="17" xfId="0" applyFont="1" applyFill="1" applyBorder="1"/>
    <xf numFmtId="0" fontId="13" fillId="35" borderId="18" xfId="0" applyFont="1" applyFill="1" applyBorder="1"/>
    <xf numFmtId="0" fontId="13" fillId="0" borderId="17" xfId="0" applyFont="1" applyFill="1" applyBorder="1"/>
    <xf numFmtId="0" fontId="13" fillId="0" borderId="18" xfId="0" applyFont="1" applyFill="1" applyBorder="1"/>
    <xf numFmtId="0" fontId="0" fillId="0" borderId="10" xfId="0" applyFill="1" applyBorder="1"/>
    <xf numFmtId="0" fontId="0" fillId="0" borderId="0" xfId="0" applyFill="1"/>
    <xf numFmtId="0" fontId="0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36" borderId="11" xfId="0" applyFill="1" applyBorder="1"/>
    <xf numFmtId="0" fontId="23" fillId="0" borderId="19" xfId="0" applyFont="1" applyBorder="1" applyAlignment="1">
      <alignment horizontal="right" wrapText="1"/>
    </xf>
    <xf numFmtId="0" fontId="23" fillId="0" borderId="19" xfId="0" applyFont="1" applyBorder="1" applyAlignment="1">
      <alignment wrapText="1"/>
    </xf>
    <xf numFmtId="0" fontId="23" fillId="0" borderId="20" xfId="0" applyFont="1" applyBorder="1" applyAlignment="1">
      <alignment horizontal="right" wrapText="1"/>
    </xf>
    <xf numFmtId="0" fontId="23" fillId="0" borderId="20" xfId="0" applyFont="1" applyBorder="1" applyAlignment="1">
      <alignment wrapText="1"/>
    </xf>
    <xf numFmtId="0" fontId="0" fillId="0" borderId="0" xfId="0" applyNumberFormat="1" applyFill="1"/>
    <xf numFmtId="0" fontId="0" fillId="33" borderId="0" xfId="0" applyNumberFormat="1" applyFill="1"/>
    <xf numFmtId="0" fontId="13" fillId="35" borderId="0" xfId="0" applyFont="1" applyFill="1" applyBorder="1" applyAlignment="1">
      <alignment horizontal="left" vertical="top"/>
    </xf>
    <xf numFmtId="0" fontId="0" fillId="37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632833D-87FF-44EB-9884-984154DDB49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3">
    <dxf>
      <numFmt numFmtId="0" formatCode="General"/>
      <alignment horizontal="general" vertical="top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wrapText="0" indent="0" justifyLastLine="0" shrinkToFit="0" readingOrder="0"/>
    </dxf>
    <dxf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numFmt numFmtId="0" formatCode="General"/>
      <alignment horizontal="general" vertical="top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wrapText="0" indent="0" justifyLastLine="0" shrinkToFit="0" readingOrder="0"/>
      <border diagonalUp="0" diagonalDown="0">
        <left/>
        <right style="thin">
          <color theme="2" tint="-9.9948118533890809E-2"/>
        </right>
        <top/>
        <bottom/>
        <vertical style="thin">
          <color theme="2" tint="-9.9948118533890809E-2"/>
        </vertical>
        <horizontal/>
      </border>
    </dxf>
    <dxf>
      <alignment horizontal="general" vertical="top" wrapText="0" indent="0" justifyLastLine="0" shrinkToFit="0" readingOrder="0"/>
    </dxf>
    <dxf>
      <alignment horizontal="left" vertical="top" textRotation="9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90" wrapText="0" indent="0" justifyLastLine="0" shrinkToFit="0" readingOrder="0"/>
    </dxf>
  </dxfs>
  <tableStyles count="0" defaultTableStyle="TableStyleMedium2" defaultPivotStyle="PivotStyleLight16"/>
  <colors>
    <mruColors>
      <color rgb="FFCC0000"/>
      <color rgb="FF33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SUS UTA 4 VS UTA 9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Graphs'!$F$2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EC1-41E7-B033-F95AD9EB91B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EC1-41E7-B033-F95AD9EB91BA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Graphs'!$F$3:$F$10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1-41E7-B033-F95AD9EB91BA}"/>
            </c:ext>
          </c:extLst>
        </c:ser>
        <c:ser>
          <c:idx val="1"/>
          <c:order val="1"/>
          <c:tx>
            <c:strRef>
              <c:f>'SUS Graphs'!$G$2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D2-4F50-9260-04FA9103ABA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EC1-41E7-B033-F95AD9EB91B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EC1-41E7-B033-F95AD9EB91BA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1-41E7-B033-F95AD9EB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35256"/>
        <c:axId val="1098836856"/>
      </c:barChart>
      <c:catAx>
        <c:axId val="109883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836856"/>
        <c:crossesAt val="0"/>
        <c:auto val="1"/>
        <c:lblAlgn val="ctr"/>
        <c:lblOffset val="100"/>
        <c:noMultiLvlLbl val="0"/>
      </c:catAx>
      <c:valAx>
        <c:axId val="10988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number of physicians that obtained this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83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</a:t>
            </a:r>
            <a:r>
              <a:rPr lang="en-US" baseline="0"/>
              <a:t> Score </a:t>
            </a:r>
            <a:r>
              <a:rPr lang="en-US"/>
              <a:t>UTA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Graphs'!$G$2</c:f>
              <c:strCache>
                <c:ptCount val="1"/>
                <c:pt idx="0">
                  <c:v>UTA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3366FF"/>
              </a:solidFill>
              <a:ln w="5715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89-4986-BE75-5A8E037F9BD5}"/>
              </c:ext>
            </c:extLst>
          </c:dPt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9-4986-BE75-5A8E037F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932216"/>
        <c:axId val="804934136"/>
      </c:barChart>
      <c:catAx>
        <c:axId val="80493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</a:t>
                </a:r>
                <a:r>
                  <a:rPr lang="pt-PT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4136"/>
        <c:crosses val="autoZero"/>
        <c:auto val="1"/>
        <c:lblAlgn val="ctr"/>
        <c:lblOffset val="100"/>
        <c:noMultiLvlLbl val="0"/>
      </c:catAx>
      <c:valAx>
        <c:axId val="8049341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Total number of physicians that obtained this score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2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 Score UTA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 Graphs'!$F$2</c:f>
              <c:strCache>
                <c:ptCount val="1"/>
                <c:pt idx="0">
                  <c:v>UTA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'SUS Graphs'!$E$3:$E$10</c:f>
              <c:strCache>
                <c:ptCount val="8"/>
                <c:pt idx="0">
                  <c:v>60 - 64</c:v>
                </c:pt>
                <c:pt idx="1">
                  <c:v>65 - 69</c:v>
                </c:pt>
                <c:pt idx="2">
                  <c:v>70 - 74</c:v>
                </c:pt>
                <c:pt idx="3">
                  <c:v>75 - 79</c:v>
                </c:pt>
                <c:pt idx="4">
                  <c:v>80 - 84</c:v>
                </c:pt>
                <c:pt idx="5">
                  <c:v>85 - 89</c:v>
                </c:pt>
                <c:pt idx="6">
                  <c:v>90 - 94</c:v>
                </c:pt>
                <c:pt idx="7">
                  <c:v>95 - 100</c:v>
                </c:pt>
              </c:strCache>
            </c:strRef>
          </c:cat>
          <c:val>
            <c:numRef>
              <c:f>'SUS Graphs'!$F$3:$F$10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7-4DB8-A847-F57EB039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36944"/>
        <c:axId val="804936376"/>
      </c:barChart>
      <c:catAx>
        <c:axId val="82383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Sus Score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4936376"/>
        <c:crosses val="autoZero"/>
        <c:auto val="1"/>
        <c:lblAlgn val="ctr"/>
        <c:lblOffset val="100"/>
        <c:noMultiLvlLbl val="0"/>
      </c:catAx>
      <c:valAx>
        <c:axId val="8049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baseline="0">
                    <a:effectLst/>
                  </a:rPr>
                  <a:t>Total number of physicians that obtained this score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38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/>
    <cx:plotArea>
      <cx:plotAreaRegion>
        <cx:series layoutId="boxWhisker" uniqueId="{B8894FE2-9F40-49FA-AFAF-94DDE04B95C0}">
          <cx:tx>
            <cx:txData>
              <cx:f>_xlchart.v1.0</cx:f>
              <cx:v>SUS [I think that I would like to use this system frequently]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CE63130B-996D-4D3F-9595-791F96D19511}">
          <cx:tx>
            <cx:txData>
              <cx:f>_xlchart.v1.2</cx:f>
              <cx:v>SUS [I found the system unnecessarily complex]</cx:v>
            </cx:txData>
          </cx:tx>
          <cx:dataLabels>
            <cx:visibility seriesName="0" categoryName="0" value="1"/>
          </cx:dataLabels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6E19E051-ABA0-4C9A-96A3-4666672DFF37}">
          <cx:tx>
            <cx:txData>
              <cx:f>_xlchart.v1.4</cx:f>
              <cx:v>SUS [I thought the system was easy to use]</cx:v>
            </cx:txData>
          </cx:tx>
          <cx:dataLabels>
            <cx:visibility seriesName="0" categoryName="0" value="1"/>
          </cx:dataLabels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BF3C3AB2-E3DD-4B62-9D68-D7B3D8128AEA}">
          <cx:tx>
            <cx:txData>
              <cx:f>_xlchart.v1.6</cx:f>
              <cx:v>SUS [I think that I would need the support of a technical person to be able to use this system]</cx:v>
            </cx:txData>
          </cx:tx>
          <cx:dataLabels>
            <cx:visibility seriesName="0" categoryName="0" value="1"/>
            <cx:dataLabel idx="11">
              <cx:visibility seriesName="0" categoryName="0" value="0"/>
              <cx:separator>, </cx:separator>
            </cx:dataLabel>
          </cx:dataLabels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CB2227B8-E3F1-4B69-801E-4E2457F1BB3A}">
          <cx:tx>
            <cx:txData>
              <cx:f>_xlchart.v1.8</cx:f>
              <cx:v>SUS [I found the various functions in this system were well integrated]</cx:v>
            </cx:txData>
          </cx:tx>
          <cx:dataLabels>
            <cx:visibility seriesName="0" categoryName="0" value="1"/>
          </cx:dataLabels>
          <cx:dataId val="4"/>
          <cx:layoutPr>
            <cx:visibility meanLine="1" meanMarker="1" nonoutliers="1" outliers="1"/>
            <cx:statistics quartileMethod="inclusive"/>
          </cx:layoutPr>
        </cx:series>
        <cx:series layoutId="boxWhisker" uniqueId="{E44ED0DF-41DF-4270-87D0-7DF86B69F93E}">
          <cx:tx>
            <cx:txData>
              <cx:f>_xlchart.v1.10</cx:f>
              <cx:v>SUS [I thought there was too much inconsistency in this system]</cx:v>
            </cx:txData>
          </cx:tx>
          <cx:dataLabels>
            <cx:visibility seriesName="0" categoryName="0" value="1"/>
          </cx:dataLabels>
          <cx:dataId val="5"/>
          <cx:layoutPr>
            <cx:visibility meanLine="1" meanMarker="1" nonoutliers="1" outliers="1"/>
            <cx:statistics quartileMethod="inclusive"/>
          </cx:layoutPr>
        </cx:series>
        <cx:series layoutId="boxWhisker" uniqueId="{36F89730-5E78-444E-9306-89B262F5192B}">
          <cx:tx>
            <cx:txData>
              <cx:f>_xlchart.v1.12</cx:f>
              <cx:v>SUS [I would imagine that most people would learn to use this system very quickly]</cx:v>
            </cx:txData>
          </cx:tx>
          <cx:dataLabels>
            <cx:visibility seriesName="0" categoryName="0" value="1"/>
          </cx:dataLabels>
          <cx:dataId val="6"/>
          <cx:layoutPr>
            <cx:visibility meanLine="1" meanMarker="1" nonoutliers="1" outliers="1"/>
            <cx:statistics quartileMethod="inclusive"/>
          </cx:layoutPr>
        </cx:series>
        <cx:series layoutId="boxWhisker" uniqueId="{88B61C62-5739-4DA5-9A18-6EA27A1B3C54}">
          <cx:tx>
            <cx:txData>
              <cx:f>_xlchart.v1.14</cx:f>
              <cx:v>SUS [I found the system very cumbersome to use]</cx:v>
            </cx:txData>
          </cx:tx>
          <cx:dataLabels>
            <cx:visibility seriesName="0" categoryName="0" value="1"/>
          </cx:dataLabels>
          <cx:dataId val="7"/>
          <cx:layoutPr>
            <cx:visibility meanLine="1" meanMarker="1" nonoutliers="1" outliers="1"/>
            <cx:statistics quartileMethod="inclusive"/>
          </cx:layoutPr>
        </cx:series>
        <cx:series layoutId="boxWhisker" uniqueId="{6F7228D8-B2FF-438B-8616-F745C6B3D428}">
          <cx:tx>
            <cx:txData>
              <cx:f>_xlchart.v1.16</cx:f>
              <cx:v>SUS [I felt very confident using the system]</cx:v>
            </cx:txData>
          </cx:tx>
          <cx:dataLabels>
            <cx:visibility seriesName="0" categoryName="0" value="1"/>
          </cx:dataLabels>
          <cx:dataId val="8"/>
          <cx:layoutPr>
            <cx:visibility meanLine="1" meanMarker="1" nonoutliers="1" outliers="1"/>
            <cx:statistics quartileMethod="inclusive"/>
          </cx:layoutPr>
        </cx:series>
        <cx:series layoutId="boxWhisker" uniqueId="{E7C50158-E7F4-403F-BF2B-C7053E6F5CD2}">
          <cx:tx>
            <cx:txData>
              <cx:f>_xlchart.v1.18</cx:f>
              <cx:v>SUS [I needed to learn a lot of things before I could get going with this system]</cx:v>
            </cx:txData>
          </cx:tx>
          <cx:dataLabels>
            <cx:visibility seriesName="0" categoryName="0" value="1"/>
          </cx:dataLabels>
          <cx:dataId val="9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ax="5" min="1"/>
        <cx:majorGridlines/>
        <cx:tickLabels/>
      </cx:axis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34260</xdr:colOff>
      <xdr:row>16</xdr:row>
      <xdr:rowOff>183309</xdr:rowOff>
    </xdr:from>
    <xdr:to>
      <xdr:col>8</xdr:col>
      <xdr:colOff>250840</xdr:colOff>
      <xdr:row>38</xdr:row>
      <xdr:rowOff>99392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A9BB5A55-A41C-4FA9-BF26-9D8EAB9179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35" y="3250359"/>
              <a:ext cx="7579405" cy="41070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309560</xdr:colOff>
      <xdr:row>0</xdr:row>
      <xdr:rowOff>114300</xdr:rowOff>
    </xdr:from>
    <xdr:to>
      <xdr:col>20</xdr:col>
      <xdr:colOff>19049</xdr:colOff>
      <xdr:row>19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A064B-5B75-4416-AD88-E4E7F5C5F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20</xdr:row>
      <xdr:rowOff>38099</xdr:rowOff>
    </xdr:from>
    <xdr:to>
      <xdr:col>20</xdr:col>
      <xdr:colOff>9525</xdr:colOff>
      <xdr:row>39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19C66-87DD-4F29-92C8-A4A8DB4D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328611</xdr:colOff>
      <xdr:row>40</xdr:row>
      <xdr:rowOff>47625</xdr:rowOff>
    </xdr:from>
    <xdr:to>
      <xdr:col>19</xdr:col>
      <xdr:colOff>600074</xdr:colOff>
      <xdr:row>66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D8E36-B805-4AFB-B7F5-79BE78E4C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AEF84-C89A-4657-81CD-8ABB0768D964}" name="Tabela3" displayName="Tabela3" ref="A1:M32" totalsRowShown="0" headerRowDxfId="62" dataDxfId="61">
  <autoFilter ref="A1:M32" xr:uid="{C0D0D777-A5CA-441C-A2D4-90B59D3CD0B0}"/>
  <tableColumns count="13">
    <tableColumn id="1" xr3:uid="{78486C9B-727F-4ED5-8663-F8D8CCE4C943}" name="Users" dataDxfId="60"/>
    <tableColumn id="2" xr3:uid="{BEBCFEE6-634A-4CDD-A306-83B65C9166D7}" name="Option" dataDxfId="59"/>
    <tableColumn id="3" xr3:uid="{B93704A7-C7FB-4386-9A1C-91525D823ABD}" name="1" dataDxfId="58"/>
    <tableColumn id="4" xr3:uid="{8D1F9B33-F1AE-4365-B42E-A260176E6E81}" name="2" dataDxfId="57"/>
    <tableColumn id="5" xr3:uid="{5124E48E-8BD8-4B08-AEFC-41BC1BA72F1B}" name="3" dataDxfId="56"/>
    <tableColumn id="6" xr3:uid="{F96F5AFF-4CE9-4C12-99EB-FF3069BF55B6}" name="4" dataDxfId="55"/>
    <tableColumn id="7" xr3:uid="{999FC760-FB6E-4AB1-93CC-68CDC9DE50E2}" name="5" dataDxfId="54"/>
    <tableColumn id="8" xr3:uid="{8B63373A-10F5-420B-80C7-B4B2A8B45D2D}" name="6" dataDxfId="53"/>
    <tableColumn id="9" xr3:uid="{D4C00DCB-43D2-4C76-A775-827A9F071446}" name="7" dataDxfId="52"/>
    <tableColumn id="10" xr3:uid="{BD7A315D-5378-4CF4-9583-D62F1B7B28AA}" name="8" dataDxfId="51"/>
    <tableColumn id="11" xr3:uid="{FDF42C06-49AF-4111-B3B5-17BD3012FBF9}" name="9" dataDxfId="50"/>
    <tableColumn id="12" xr3:uid="{7F3970A9-3FFD-493D-89B1-1CF0806557E0}" name="10" dataDxfId="49"/>
    <tableColumn id="13" xr3:uid="{00DCEF7E-35EC-479D-A116-C99C2E3DAC55}" name="Group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4F0B68-B91E-4256-87FE-B99127C05A54}" name="Tabela4" displayName="Tabela4" ref="A1:K12" totalsRowShown="0" headerRowDxfId="47" headerRowBorderDxfId="46" tableBorderDxfId="45">
  <autoFilter ref="A1:K12" xr:uid="{7752A7B5-A85C-4FDA-9DA6-448A01BB7039}"/>
  <tableColumns count="11">
    <tableColumn id="1" xr3:uid="{5A80733B-2F6A-451D-8F79-ACF81D4FC915}" name="ID"/>
    <tableColumn id="2" xr3:uid="{4BC2DCCF-A9F8-4EEC-A7D1-0D93EE84342B}" name="SUS [I think that I would like to use this system frequently]"/>
    <tableColumn id="3" xr3:uid="{214EB947-952E-4390-8D75-D77FFA99D28F}" name="SUS [I found the system unnecessarily complex]"/>
    <tableColumn id="4" xr3:uid="{03C0F512-B5FC-476C-B073-F53B674D2698}" name="SUS [I thought the system was easy to use]"/>
    <tableColumn id="5" xr3:uid="{B87EF298-EE96-4495-A167-50619F6F1EF5}" name="SUS [I think that I would need the support of a technical person to be able to use this system]"/>
    <tableColumn id="6" xr3:uid="{31549EF8-229D-416B-98B8-3ECCAFB634C6}" name="SUS [I found the various functions in this system were well integrated]"/>
    <tableColumn id="7" xr3:uid="{DF155F20-B07E-44F2-9283-43CD4BB039BC}" name="SUS [I thought there was too much inconsistency in this system]"/>
    <tableColumn id="8" xr3:uid="{5B91AB94-EB78-45B9-B307-148168F63ACA}" name="SUS [I would imagine that most people would learn to use this system very quickly]"/>
    <tableColumn id="9" xr3:uid="{49A119AA-B11C-4EA2-9363-886BBDEAD2DD}" name="SUS [I found the system very cumbersome to use]"/>
    <tableColumn id="10" xr3:uid="{8ECFCF62-EB8C-4C42-841A-81B1D78B44FC}" name="SUS [I felt very confident using the system]"/>
    <tableColumn id="11" xr3:uid="{805C9770-8313-4084-A455-98F8B7CDB6B6}" name="SUS [I needed to learn a lot of things before I could get going with this system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863BEE-37A1-47F8-AB17-5CF7959CCB84}" name="Tabela7" displayName="Tabela7" ref="M1:W12" totalsRowShown="0" headerRowDxfId="44" dataDxfId="42" headerRowBorderDxfId="43" tableBorderDxfId="41">
  <autoFilter ref="M1:W12" xr:uid="{C885EEF9-D133-4BE2-99CA-4762235DAA12}"/>
  <tableColumns count="11">
    <tableColumn id="1" xr3:uid="{D171C8E0-7935-410E-AB31-A338DE50E9AB}" name="ID" dataDxfId="40"/>
    <tableColumn id="2" xr3:uid="{BFDD8F01-111F-498F-A43A-774E6B2E09D1}" name="SUS [I think that I would like to use this system frequently]" dataDxfId="39">
      <calculatedColumnFormula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calculatedColumnFormula>
    </tableColumn>
    <tableColumn id="3" xr3:uid="{F0A783FA-E9C5-4038-A98C-86F5B8E721B4}" name="SUS [I found the system unnecessarily complex]" dataDxfId="38">
      <calculatedColumnFormula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calculatedColumnFormula>
    </tableColumn>
    <tableColumn id="4" xr3:uid="{4D3EBAD2-F40D-434D-8D2C-E05CF9B47B53}" name="SUS [I thought the system was easy to use]" dataDxfId="37">
      <calculatedColumnFormula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calculatedColumnFormula>
    </tableColumn>
    <tableColumn id="5" xr3:uid="{66351996-F7C2-4909-A5C3-F985A1669C30}" name="SUS [I think that I would need the support of a technical person to be able to use this system]" dataDxfId="36">
      <calculatedColumnFormula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calculatedColumnFormula>
    </tableColumn>
    <tableColumn id="6" xr3:uid="{62C812C1-ABC7-4281-AC75-1340B356FB5E}" name="SUS [I found the various functions in this system were well integrated]" dataDxfId="35">
      <calculatedColumnFormula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calculatedColumnFormula>
    </tableColumn>
    <tableColumn id="7" xr3:uid="{19FAE184-D95E-4595-A907-4418C41C3CF8}" name="SUS [I thought there was too much inconsistency in this system]" dataDxfId="34">
      <calculatedColumnFormula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calculatedColumnFormula>
    </tableColumn>
    <tableColumn id="8" xr3:uid="{CAB8FF5C-BFE8-450E-B9BD-F31716F745A5}" name="SUS [I would imagine that most people would learn to use this system very quickly]" dataDxfId="33">
      <calculatedColumnFormula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calculatedColumnFormula>
    </tableColumn>
    <tableColumn id="9" xr3:uid="{0C0E94C5-EE9F-41FE-9D20-6F730188D101}" name="SUS [I found the system very cumbersome to use]" dataDxfId="32">
      <calculatedColumnFormula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calculatedColumnFormula>
    </tableColumn>
    <tableColumn id="10" xr3:uid="{40A9DC7C-E382-48FA-83C5-CA478A11DEC0}" name="SUS [I felt very confident using the system]" dataDxfId="31">
      <calculatedColumnFormula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calculatedColumnFormula>
    </tableColumn>
    <tableColumn id="11" xr3:uid="{1FF5C43D-1437-46F8-AE35-14A6539D33E6}" name="SUS [I needed to learn a lot of things before I could get going with this system]" dataDxfId="30">
      <calculatedColumnFormula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SUS" displayName="SUS" ref="A11:AB212" totalsRowShown="0" headerRowDxfId="29" dataDxfId="28">
  <autoFilter ref="A11:AB212" xr:uid="{00000000-0009-0000-0100-000001000000}"/>
  <sortState xmlns:xlrd2="http://schemas.microsoft.com/office/spreadsheetml/2017/richdata2" ref="A12:M25">
    <sortCondition ref="B11:B25"/>
  </sortState>
  <tableColumns count="28">
    <tableColumn id="1" xr3:uid="{00000000-0010-0000-0400-000001000000}" name="ID" dataDxfId="27"/>
    <tableColumn id="2" xr3:uid="{00000000-0010-0000-0400-000002000000}" name="Feature ID" dataDxfId="26"/>
    <tableColumn id="26" xr3:uid="{31F9ED4A-1C6E-4DE5-A6FE-FAAD03FE64BD}" name="NASA ID" dataDxfId="25">
      <calculatedColumnFormula>IF(SUS[[#This Row],[ID]]="","",_xlfn.CONCAT( TEXT(SUS[[#This Row],[ID]],"0"),SUS[[#This Row],[Feature ID]]))</calculatedColumnFormula>
    </tableColumn>
    <tableColumn id="3" xr3:uid="{00000000-0010-0000-0400-000003000000}" name="SUS 1 - I think that I would like to use this system frequently." dataDxfId="24"/>
    <tableColumn id="4" xr3:uid="{00000000-0010-0000-0400-000004000000}" name="SUS 2 - I found the system unnecessarily complex." dataDxfId="23"/>
    <tableColumn id="5" xr3:uid="{00000000-0010-0000-0400-000005000000}" name="SUS 3 - I thought the system was easy to use." dataDxfId="22"/>
    <tableColumn id="6" xr3:uid="{00000000-0010-0000-0400-000006000000}" name="SUS 4 - I think that I would need the support of a technical person to be able to use this system." dataDxfId="21"/>
    <tableColumn id="7" xr3:uid="{00000000-0010-0000-0400-000007000000}" name="SUS 5 - I found the various functions in this system were well integrated." dataDxfId="20"/>
    <tableColumn id="8" xr3:uid="{00000000-0010-0000-0400-000008000000}" name="SUS 6 - I thought there was too much inconsistency in this system." dataDxfId="19"/>
    <tableColumn id="9" xr3:uid="{00000000-0010-0000-0400-000009000000}" name="SUS 7 - I  would  imagine  that  most  people  would  learn  to  use  this  system  very quickly." dataDxfId="18"/>
    <tableColumn id="10" xr3:uid="{00000000-0010-0000-0400-00000A000000}" name="SUS 8 -  I found the system very cumbersome to use." dataDxfId="17"/>
    <tableColumn id="11" xr3:uid="{00000000-0010-0000-0400-00000B000000}" name="SUS 9 -  I felt very confident using the system." dataDxfId="16"/>
    <tableColumn id="12" xr3:uid="{00000000-0010-0000-0400-00000C000000}" name="SUS 10 - I needed to learn a lot of things before I could get going with this system." dataDxfId="15"/>
    <tableColumn id="13" xr3:uid="{00000000-0010-0000-0400-00000D000000}" name="SUS 1" dataDxfId="14">
      <calculatedColumnFormula>IF(SUS[[#This Row],[SUS 1 - I think that I would like to use this system frequently.]]="","",SUS[[#This Row],[SUS 1 - I think that I would like to use this system frequently.]]-1)</calculatedColumnFormula>
    </tableColumn>
    <tableColumn id="14" xr3:uid="{00000000-0010-0000-0400-00000E000000}" name="SUS 2" dataDxfId="13">
      <calculatedColumnFormula>IF(SUS[[#This Row],[SUS 2 - I found the system unnecessarily complex.]]="","",5-SUS[[#This Row],[SUS 2 - I found the system unnecessarily complex.]])</calculatedColumnFormula>
    </tableColumn>
    <tableColumn id="15" xr3:uid="{00000000-0010-0000-0400-00000F000000}" name="SUS 3" dataDxfId="12">
      <calculatedColumnFormula>IF(SUS[[#This Row],[SUS 3 - I thought the system was easy to use.]]="","",SUS[[#This Row],[SUS 3 - I thought the system was easy to use.]]-1)</calculatedColumnFormula>
    </tableColumn>
    <tableColumn id="16" xr3:uid="{00000000-0010-0000-0400-000010000000}" name="SUS 4" dataDxfId="11">
      <calculatedColumnFormula>IF(SUS[[#This Row],[SUS 4 - I think that I would need the support of a technical person to be able to use this system.]]="","",5-SUS[[#This Row],[SUS 4 - I think that I would need the support of a technical person to be able to use this system.]])</calculatedColumnFormula>
    </tableColumn>
    <tableColumn id="17" xr3:uid="{00000000-0010-0000-0400-000011000000}" name="SUS 5" dataDxfId="10">
      <calculatedColumnFormula>IF(SUS[[#This Row],[SUS 5 - I found the various functions in this system were well integrated.]]="","",SUS[[#This Row],[SUS 5 - I found the various functions in this system were well integrated.]]-1)</calculatedColumnFormula>
    </tableColumn>
    <tableColumn id="18" xr3:uid="{00000000-0010-0000-0400-000012000000}" name="SUS 6" dataDxfId="9">
      <calculatedColumnFormula>IF(SUS[[#This Row],[SUS 6 - I thought there was too much inconsistency in this system.]]="","",5-SUS[[#This Row],[SUS 6 - I thought there was too much inconsistency in this system.]])</calculatedColumnFormula>
    </tableColumn>
    <tableColumn id="19" xr3:uid="{00000000-0010-0000-0400-000013000000}" name="SUS 7" dataDxfId="8">
      <calculatedColumnFormula>IF(SUS[[#This Row],[SUS 7 - I  would  imagine  that  most  people  would  learn  to  use  this  system  very quickly.]]="","",SUS[[#This Row],[SUS 7 - I  would  imagine  that  most  people  would  learn  to  use  this  system  very quickly.]]-1)</calculatedColumnFormula>
    </tableColumn>
    <tableColumn id="20" xr3:uid="{00000000-0010-0000-0400-000014000000}" name="SUS 8" dataDxfId="7">
      <calculatedColumnFormula>IF(SUS[[#This Row],[SUS 8 -  I found the system very cumbersome to use.]]="","",5-SUS[[#This Row],[SUS 8 -  I found the system very cumbersome to use.]])</calculatedColumnFormula>
    </tableColumn>
    <tableColumn id="21" xr3:uid="{00000000-0010-0000-0400-000015000000}" name="SUS 9" dataDxfId="6">
      <calculatedColumnFormula>IF(SUS[[#This Row],[SUS 9 -  I felt very confident using the system.]]="","",SUS[[#This Row],[SUS 9 -  I felt very confident using the system.]]-1)</calculatedColumnFormula>
    </tableColumn>
    <tableColumn id="22" xr3:uid="{00000000-0010-0000-0400-000016000000}" name="SUS 10" dataDxfId="5">
      <calculatedColumnFormula>IF(SUS[[#This Row],[SUS 10 - I needed to learn a lot of things before I could get going with this system.]]="","",5-SUS[[#This Row],[SUS 10 - I needed to learn a lot of things before I could get going with this system.]])</calculatedColumnFormula>
    </tableColumn>
    <tableColumn id="23" xr3:uid="{00000000-0010-0000-0400-000017000000}" name="Sum" dataDxfId="4">
      <calculatedColumnFormula>IF(SUS[[#This Row],[ID]]="","",SUM(SUS[[#This Row],[SUS 1]:[SUS 10]]))</calculatedColumnFormula>
    </tableColumn>
    <tableColumn id="24" xr3:uid="{990E8DAC-C3B6-4761-AF0F-2D79BF01F1A4}" name="UTA 4" dataDxfId="3">
      <calculatedColumnFormula>IF(Y$11=SUS[[#This Row],[Feature ID]],2.5*SUS[[#This Row],[Sum]],"")</calculatedColumnFormula>
    </tableColumn>
    <tableColumn id="25" xr3:uid="{3ED0DF05-723E-439E-BC98-DE68FE210E25}" name="UTA 9" dataDxfId="2">
      <calculatedColumnFormula>IF(Z$11=SUS[[#This Row],[Feature ID]],2.5*SUS[[#This Row],[Sum]],"")</calculatedColumnFormula>
    </tableColumn>
    <tableColumn id="29" xr3:uid="{3268F215-FE85-41D9-8FB7-170EF7C2D774}" name="UTA 9 W/ Outliers" dataDxfId="1"/>
    <tableColumn id="27" xr3:uid="{9D1BC7D4-75AB-49AA-8E53-17CB773664BE}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382C-2389-485B-B8EB-74A6A8ED3D9E}">
  <dimension ref="A1:M32"/>
  <sheetViews>
    <sheetView workbookViewId="0">
      <selection activeCell="O16" sqref="O16"/>
    </sheetView>
  </sheetViews>
  <sheetFormatPr defaultRowHeight="15" x14ac:dyDescent="0.25"/>
  <sheetData>
    <row r="1" spans="1:13" ht="37.5" x14ac:dyDescent="0.25">
      <c r="A1" s="16" t="s">
        <v>39</v>
      </c>
      <c r="B1" s="16" t="s">
        <v>40</v>
      </c>
      <c r="C1" s="17" t="s">
        <v>41</v>
      </c>
      <c r="D1" s="17" t="s">
        <v>42</v>
      </c>
      <c r="E1" s="17" t="s">
        <v>43</v>
      </c>
      <c r="F1" s="17" t="s">
        <v>44</v>
      </c>
      <c r="G1" s="17" t="s">
        <v>45</v>
      </c>
      <c r="H1" s="17" t="s">
        <v>46</v>
      </c>
      <c r="I1" s="17" t="s">
        <v>47</v>
      </c>
      <c r="J1" s="17" t="s">
        <v>48</v>
      </c>
      <c r="K1" s="17" t="s">
        <v>49</v>
      </c>
      <c r="L1" s="17" t="s">
        <v>50</v>
      </c>
      <c r="M1" s="18" t="s">
        <v>51</v>
      </c>
    </row>
    <row r="2" spans="1:13" x14ac:dyDescent="0.25">
      <c r="A2" s="1">
        <v>1</v>
      </c>
      <c r="B2" s="1" t="s">
        <v>52</v>
      </c>
      <c r="C2" s="19">
        <v>5</v>
      </c>
      <c r="D2" s="19">
        <v>1</v>
      </c>
      <c r="E2" s="19">
        <v>5</v>
      </c>
      <c r="F2" s="19">
        <v>1</v>
      </c>
      <c r="G2" s="19">
        <v>4</v>
      </c>
      <c r="H2" s="19">
        <v>1</v>
      </c>
      <c r="I2" s="19">
        <v>4</v>
      </c>
      <c r="J2" s="19">
        <v>1</v>
      </c>
      <c r="K2" s="19">
        <v>5</v>
      </c>
      <c r="L2" s="19">
        <v>1</v>
      </c>
      <c r="M2" s="19" t="s">
        <v>53</v>
      </c>
    </row>
    <row r="3" spans="1:13" x14ac:dyDescent="0.25">
      <c r="A3" s="1">
        <v>2</v>
      </c>
      <c r="B3" s="1" t="s">
        <v>52</v>
      </c>
      <c r="C3" s="19">
        <v>4</v>
      </c>
      <c r="D3" s="19">
        <v>1</v>
      </c>
      <c r="E3" s="19">
        <v>4</v>
      </c>
      <c r="F3" s="19">
        <v>1</v>
      </c>
      <c r="G3" s="19">
        <v>4</v>
      </c>
      <c r="H3" s="19">
        <v>2</v>
      </c>
      <c r="I3" s="19">
        <v>5</v>
      </c>
      <c r="J3" s="19">
        <v>2</v>
      </c>
      <c r="K3" s="19">
        <v>5</v>
      </c>
      <c r="L3" s="19">
        <v>1</v>
      </c>
      <c r="M3" s="19" t="s">
        <v>54</v>
      </c>
    </row>
    <row r="4" spans="1:13" x14ac:dyDescent="0.25">
      <c r="A4" s="1">
        <v>3</v>
      </c>
      <c r="B4" s="1" t="s">
        <v>52</v>
      </c>
      <c r="C4" s="19">
        <v>4</v>
      </c>
      <c r="D4" s="19">
        <v>1</v>
      </c>
      <c r="E4" s="19">
        <v>4</v>
      </c>
      <c r="F4" s="19">
        <v>2</v>
      </c>
      <c r="G4" s="19">
        <v>4</v>
      </c>
      <c r="H4" s="19">
        <v>2</v>
      </c>
      <c r="I4" s="19">
        <v>5</v>
      </c>
      <c r="J4" s="19">
        <v>2</v>
      </c>
      <c r="K4" s="19">
        <v>4</v>
      </c>
      <c r="L4" s="19">
        <v>3</v>
      </c>
      <c r="M4" s="19" t="s">
        <v>54</v>
      </c>
    </row>
    <row r="5" spans="1:13" x14ac:dyDescent="0.25">
      <c r="A5" s="1">
        <v>4</v>
      </c>
      <c r="B5" s="1" t="s">
        <v>52</v>
      </c>
      <c r="C5" s="19">
        <v>5</v>
      </c>
      <c r="D5" s="19">
        <v>1</v>
      </c>
      <c r="E5" s="19">
        <v>5</v>
      </c>
      <c r="F5" s="19">
        <v>1</v>
      </c>
      <c r="G5" s="19">
        <v>5</v>
      </c>
      <c r="H5" s="19">
        <v>1</v>
      </c>
      <c r="I5" s="19">
        <v>5</v>
      </c>
      <c r="J5" s="19">
        <v>1</v>
      </c>
      <c r="K5" s="19">
        <v>5</v>
      </c>
      <c r="L5" s="19">
        <v>4</v>
      </c>
      <c r="M5" s="19" t="s">
        <v>54</v>
      </c>
    </row>
    <row r="6" spans="1:13" x14ac:dyDescent="0.25">
      <c r="A6" s="1">
        <v>5</v>
      </c>
      <c r="B6" s="1" t="s">
        <v>52</v>
      </c>
      <c r="C6" s="19">
        <v>4</v>
      </c>
      <c r="D6" s="19">
        <v>1</v>
      </c>
      <c r="E6" s="19">
        <v>5</v>
      </c>
      <c r="F6" s="19">
        <v>1</v>
      </c>
      <c r="G6" s="19">
        <v>4</v>
      </c>
      <c r="H6" s="19">
        <v>1</v>
      </c>
      <c r="I6" s="19">
        <v>4</v>
      </c>
      <c r="J6" s="19">
        <v>1</v>
      </c>
      <c r="K6" s="19">
        <v>4</v>
      </c>
      <c r="L6" s="19">
        <v>1</v>
      </c>
      <c r="M6" s="19" t="s">
        <v>54</v>
      </c>
    </row>
    <row r="7" spans="1:13" x14ac:dyDescent="0.25">
      <c r="A7" s="1">
        <v>6</v>
      </c>
      <c r="B7" s="1" t="s">
        <v>52</v>
      </c>
      <c r="C7" s="19">
        <v>5</v>
      </c>
      <c r="D7" s="19">
        <v>1</v>
      </c>
      <c r="E7" s="19">
        <v>5</v>
      </c>
      <c r="F7" s="19">
        <v>1</v>
      </c>
      <c r="G7" s="19">
        <v>5</v>
      </c>
      <c r="H7" s="19">
        <v>1</v>
      </c>
      <c r="I7" s="19">
        <v>5</v>
      </c>
      <c r="J7" s="19">
        <v>1</v>
      </c>
      <c r="K7" s="19">
        <v>5</v>
      </c>
      <c r="L7" s="19">
        <v>1</v>
      </c>
      <c r="M7" s="19" t="s">
        <v>54</v>
      </c>
    </row>
    <row r="8" spans="1:13" x14ac:dyDescent="0.25">
      <c r="A8" s="1">
        <v>7</v>
      </c>
      <c r="B8" s="1" t="s">
        <v>52</v>
      </c>
      <c r="C8" s="19">
        <v>4</v>
      </c>
      <c r="D8" s="19">
        <v>2</v>
      </c>
      <c r="E8" s="19">
        <v>4</v>
      </c>
      <c r="F8" s="19">
        <v>2</v>
      </c>
      <c r="G8" s="19">
        <v>2</v>
      </c>
      <c r="H8" s="19">
        <v>3</v>
      </c>
      <c r="I8" s="19">
        <v>5</v>
      </c>
      <c r="J8" s="19">
        <v>5</v>
      </c>
      <c r="K8" s="19">
        <v>5</v>
      </c>
      <c r="L8" s="19">
        <v>1</v>
      </c>
      <c r="M8" s="19" t="s">
        <v>55</v>
      </c>
    </row>
    <row r="9" spans="1:13" x14ac:dyDescent="0.25">
      <c r="A9" s="1">
        <v>8</v>
      </c>
      <c r="B9" s="1" t="s">
        <v>52</v>
      </c>
      <c r="C9" s="19">
        <v>3</v>
      </c>
      <c r="D9" s="19">
        <v>1</v>
      </c>
      <c r="E9" s="19">
        <v>5</v>
      </c>
      <c r="F9" s="19">
        <v>4</v>
      </c>
      <c r="G9" s="19">
        <v>5</v>
      </c>
      <c r="H9" s="19">
        <v>1</v>
      </c>
      <c r="I9" s="19">
        <v>5</v>
      </c>
      <c r="J9" s="19">
        <v>1</v>
      </c>
      <c r="K9" s="19">
        <v>4</v>
      </c>
      <c r="L9" s="19">
        <v>3</v>
      </c>
      <c r="M9" s="19" t="s">
        <v>53</v>
      </c>
    </row>
    <row r="10" spans="1:13" x14ac:dyDescent="0.25">
      <c r="A10" s="1">
        <v>9</v>
      </c>
      <c r="B10" s="1" t="s">
        <v>52</v>
      </c>
      <c r="C10" s="19">
        <v>4</v>
      </c>
      <c r="D10" s="19">
        <v>4</v>
      </c>
      <c r="E10" s="19">
        <v>4</v>
      </c>
      <c r="F10" s="19">
        <v>5</v>
      </c>
      <c r="G10" s="19">
        <v>5</v>
      </c>
      <c r="H10" s="19">
        <v>1</v>
      </c>
      <c r="I10" s="19">
        <v>4</v>
      </c>
      <c r="J10" s="19">
        <v>2</v>
      </c>
      <c r="K10" s="19">
        <v>5</v>
      </c>
      <c r="L10" s="19">
        <v>4</v>
      </c>
      <c r="M10" s="19" t="s">
        <v>55</v>
      </c>
    </row>
    <row r="11" spans="1:13" x14ac:dyDescent="0.25">
      <c r="A11" s="1">
        <v>10</v>
      </c>
      <c r="B11" s="1" t="s">
        <v>52</v>
      </c>
      <c r="C11" s="19">
        <v>5</v>
      </c>
      <c r="D11" s="19">
        <v>1</v>
      </c>
      <c r="E11" s="19">
        <v>5</v>
      </c>
      <c r="F11" s="19">
        <v>1</v>
      </c>
      <c r="G11" s="19">
        <v>5</v>
      </c>
      <c r="H11" s="19">
        <v>1</v>
      </c>
      <c r="I11" s="19">
        <v>4</v>
      </c>
      <c r="J11" s="19">
        <v>1</v>
      </c>
      <c r="K11" s="19">
        <v>4</v>
      </c>
      <c r="L11" s="19">
        <v>5</v>
      </c>
      <c r="M11" s="19" t="s">
        <v>53</v>
      </c>
    </row>
    <row r="12" spans="1:13" x14ac:dyDescent="0.25">
      <c r="A12" s="1">
        <v>11</v>
      </c>
      <c r="B12" s="1" t="s">
        <v>52</v>
      </c>
      <c r="C12" s="19">
        <v>2</v>
      </c>
      <c r="D12" s="19">
        <v>1</v>
      </c>
      <c r="E12" s="19">
        <v>5</v>
      </c>
      <c r="F12" s="19">
        <v>1</v>
      </c>
      <c r="G12" s="19">
        <v>5</v>
      </c>
      <c r="H12" s="19">
        <v>1</v>
      </c>
      <c r="I12" s="19">
        <v>1</v>
      </c>
      <c r="J12" s="19">
        <v>1</v>
      </c>
      <c r="K12" s="19">
        <v>5</v>
      </c>
      <c r="L12" s="19">
        <v>5</v>
      </c>
      <c r="M12" s="19" t="s">
        <v>56</v>
      </c>
    </row>
    <row r="13" spans="1:13" x14ac:dyDescent="0.25">
      <c r="A13" s="1">
        <v>12</v>
      </c>
      <c r="B13" s="1" t="s">
        <v>52</v>
      </c>
      <c r="C13" s="19">
        <v>3</v>
      </c>
      <c r="D13" s="19">
        <v>1</v>
      </c>
      <c r="E13" s="19">
        <v>5</v>
      </c>
      <c r="F13" s="19">
        <v>1</v>
      </c>
      <c r="G13" s="19">
        <v>5</v>
      </c>
      <c r="H13" s="19">
        <v>1</v>
      </c>
      <c r="I13" s="19">
        <v>5</v>
      </c>
      <c r="J13" s="19">
        <v>1</v>
      </c>
      <c r="K13" s="19">
        <v>5</v>
      </c>
      <c r="L13" s="19">
        <v>1</v>
      </c>
      <c r="M13" s="19" t="s">
        <v>56</v>
      </c>
    </row>
    <row r="14" spans="1:13" x14ac:dyDescent="0.25">
      <c r="A14" s="1">
        <v>13</v>
      </c>
      <c r="B14" s="1" t="s">
        <v>52</v>
      </c>
      <c r="C14" s="19">
        <v>5</v>
      </c>
      <c r="D14" s="19">
        <v>2</v>
      </c>
      <c r="E14" s="19">
        <v>4</v>
      </c>
      <c r="F14" s="19">
        <v>1</v>
      </c>
      <c r="G14" s="19">
        <v>5</v>
      </c>
      <c r="H14" s="19">
        <v>1</v>
      </c>
      <c r="I14" s="19">
        <v>5</v>
      </c>
      <c r="J14" s="19">
        <v>1</v>
      </c>
      <c r="K14" s="19">
        <v>5</v>
      </c>
      <c r="L14" s="19">
        <v>1</v>
      </c>
      <c r="M14" s="19" t="s">
        <v>56</v>
      </c>
    </row>
    <row r="15" spans="1:13" x14ac:dyDescent="0.25">
      <c r="A15" s="1">
        <v>14</v>
      </c>
      <c r="B15" s="1" t="s">
        <v>52</v>
      </c>
      <c r="C15" s="19">
        <v>5</v>
      </c>
      <c r="D15" s="19">
        <v>1</v>
      </c>
      <c r="E15" s="19">
        <v>5</v>
      </c>
      <c r="F15" s="19">
        <v>1</v>
      </c>
      <c r="G15" s="19">
        <v>4</v>
      </c>
      <c r="H15" s="19">
        <v>1</v>
      </c>
      <c r="I15" s="19">
        <v>4</v>
      </c>
      <c r="J15" s="19">
        <v>1</v>
      </c>
      <c r="K15" s="19">
        <v>5</v>
      </c>
      <c r="L15" s="19">
        <v>1</v>
      </c>
      <c r="M15" s="19" t="s">
        <v>56</v>
      </c>
    </row>
    <row r="16" spans="1:13" x14ac:dyDescent="0.25">
      <c r="A16" s="1">
        <v>15</v>
      </c>
      <c r="B16" s="1" t="s">
        <v>52</v>
      </c>
      <c r="C16" s="19">
        <v>5</v>
      </c>
      <c r="D16" s="19">
        <v>1</v>
      </c>
      <c r="E16" s="19">
        <v>4</v>
      </c>
      <c r="F16" s="19">
        <v>1</v>
      </c>
      <c r="G16" s="19">
        <v>4</v>
      </c>
      <c r="H16" s="19">
        <v>1</v>
      </c>
      <c r="I16" s="19">
        <v>4</v>
      </c>
      <c r="J16" s="19">
        <v>1</v>
      </c>
      <c r="K16" s="19">
        <v>5</v>
      </c>
      <c r="L16" s="19">
        <v>2</v>
      </c>
      <c r="M16" s="19" t="s">
        <v>54</v>
      </c>
    </row>
    <row r="17" spans="1:13" x14ac:dyDescent="0.25">
      <c r="A17" s="1">
        <v>16</v>
      </c>
      <c r="B17" s="1" t="s">
        <v>52</v>
      </c>
      <c r="C17" s="19">
        <v>3</v>
      </c>
      <c r="D17" s="19">
        <v>1</v>
      </c>
      <c r="E17" s="19">
        <v>5</v>
      </c>
      <c r="F17" s="19">
        <v>1</v>
      </c>
      <c r="G17" s="19">
        <v>5</v>
      </c>
      <c r="H17" s="19">
        <v>1</v>
      </c>
      <c r="I17" s="19">
        <v>5</v>
      </c>
      <c r="J17" s="19">
        <v>1</v>
      </c>
      <c r="K17" s="19">
        <v>5</v>
      </c>
      <c r="L17" s="19">
        <v>1</v>
      </c>
      <c r="M17" s="19" t="s">
        <v>54</v>
      </c>
    </row>
    <row r="18" spans="1:13" x14ac:dyDescent="0.25">
      <c r="A18" s="1">
        <v>17</v>
      </c>
      <c r="B18" s="1" t="s">
        <v>52</v>
      </c>
      <c r="C18" s="19">
        <v>4</v>
      </c>
      <c r="D18" s="19">
        <v>1</v>
      </c>
      <c r="E18" s="19">
        <v>4</v>
      </c>
      <c r="F18" s="19">
        <v>1</v>
      </c>
      <c r="G18" s="19">
        <v>5</v>
      </c>
      <c r="H18" s="19">
        <v>2</v>
      </c>
      <c r="I18" s="19">
        <v>3</v>
      </c>
      <c r="J18" s="19">
        <v>1</v>
      </c>
      <c r="K18" s="19">
        <v>5</v>
      </c>
      <c r="L18" s="19">
        <v>1</v>
      </c>
      <c r="M18" s="19" t="s">
        <v>56</v>
      </c>
    </row>
    <row r="19" spans="1:13" x14ac:dyDescent="0.25">
      <c r="A19" s="1">
        <v>18</v>
      </c>
      <c r="B19" s="1" t="s">
        <v>52</v>
      </c>
      <c r="C19" s="19">
        <v>4</v>
      </c>
      <c r="D19" s="19">
        <v>1</v>
      </c>
      <c r="E19" s="19">
        <v>5</v>
      </c>
      <c r="F19" s="19">
        <v>1</v>
      </c>
      <c r="G19" s="19">
        <v>5</v>
      </c>
      <c r="H19" s="19">
        <v>1</v>
      </c>
      <c r="I19" s="19">
        <v>5</v>
      </c>
      <c r="J19" s="19">
        <v>1</v>
      </c>
      <c r="K19" s="19">
        <v>5</v>
      </c>
      <c r="L19" s="19">
        <v>1</v>
      </c>
      <c r="M19" s="19" t="s">
        <v>54</v>
      </c>
    </row>
    <row r="20" spans="1:13" x14ac:dyDescent="0.25">
      <c r="A20" s="1">
        <v>19</v>
      </c>
      <c r="B20" s="1" t="s">
        <v>52</v>
      </c>
      <c r="C20" s="19">
        <v>4</v>
      </c>
      <c r="D20" s="19">
        <v>2</v>
      </c>
      <c r="E20" s="19">
        <v>5</v>
      </c>
      <c r="F20" s="19">
        <v>1</v>
      </c>
      <c r="G20" s="19">
        <v>4</v>
      </c>
      <c r="H20" s="19">
        <v>5</v>
      </c>
      <c r="I20" s="19">
        <v>3</v>
      </c>
      <c r="J20" s="19">
        <v>2</v>
      </c>
      <c r="K20" s="19">
        <v>3</v>
      </c>
      <c r="L20" s="19">
        <v>1</v>
      </c>
      <c r="M20" s="19" t="s">
        <v>56</v>
      </c>
    </row>
    <row r="21" spans="1:13" x14ac:dyDescent="0.25">
      <c r="A21" s="1">
        <v>20</v>
      </c>
      <c r="B21" s="1" t="s">
        <v>52</v>
      </c>
      <c r="C21" s="19">
        <v>1</v>
      </c>
      <c r="D21" s="19">
        <v>2</v>
      </c>
      <c r="E21" s="19">
        <v>5</v>
      </c>
      <c r="F21" s="19">
        <v>1</v>
      </c>
      <c r="G21" s="19">
        <v>5</v>
      </c>
      <c r="H21" s="19">
        <v>1</v>
      </c>
      <c r="I21" s="19">
        <v>4</v>
      </c>
      <c r="J21" s="19">
        <v>1</v>
      </c>
      <c r="K21" s="19">
        <v>4</v>
      </c>
      <c r="L21" s="19">
        <v>2</v>
      </c>
      <c r="M21" s="19" t="s">
        <v>53</v>
      </c>
    </row>
    <row r="22" spans="1:13" x14ac:dyDescent="0.25">
      <c r="A22" s="1">
        <v>21</v>
      </c>
      <c r="B22" s="1" t="s">
        <v>52</v>
      </c>
      <c r="C22" s="19">
        <v>5</v>
      </c>
      <c r="D22" s="19">
        <v>2</v>
      </c>
      <c r="E22" s="19">
        <v>5</v>
      </c>
      <c r="F22" s="19">
        <v>1</v>
      </c>
      <c r="G22" s="19">
        <v>4</v>
      </c>
      <c r="H22" s="19">
        <v>2</v>
      </c>
      <c r="I22" s="19">
        <v>4</v>
      </c>
      <c r="J22" s="19">
        <v>1</v>
      </c>
      <c r="K22" s="19">
        <v>4</v>
      </c>
      <c r="L22" s="19">
        <v>5</v>
      </c>
      <c r="M22" s="19" t="s">
        <v>53</v>
      </c>
    </row>
    <row r="23" spans="1:13" x14ac:dyDescent="0.25">
      <c r="A23" s="1">
        <v>22</v>
      </c>
      <c r="B23" s="1" t="s">
        <v>52</v>
      </c>
      <c r="C23" s="19">
        <v>4</v>
      </c>
      <c r="D23" s="19">
        <v>3</v>
      </c>
      <c r="E23" s="19">
        <v>4</v>
      </c>
      <c r="F23" s="19">
        <v>1</v>
      </c>
      <c r="G23" s="19">
        <v>5</v>
      </c>
      <c r="H23" s="19">
        <v>3</v>
      </c>
      <c r="I23" s="19">
        <v>5</v>
      </c>
      <c r="J23" s="19">
        <v>1</v>
      </c>
      <c r="K23" s="19">
        <v>5</v>
      </c>
      <c r="L23" s="19">
        <v>1</v>
      </c>
      <c r="M23" s="19" t="s">
        <v>56</v>
      </c>
    </row>
    <row r="24" spans="1:13" x14ac:dyDescent="0.25">
      <c r="A24" s="1">
        <v>23</v>
      </c>
      <c r="B24" s="1" t="s">
        <v>52</v>
      </c>
      <c r="C24" s="19">
        <v>2</v>
      </c>
      <c r="D24" s="19">
        <v>1</v>
      </c>
      <c r="E24" s="19">
        <v>4</v>
      </c>
      <c r="F24" s="19">
        <v>1</v>
      </c>
      <c r="G24" s="19">
        <v>5</v>
      </c>
      <c r="H24" s="19">
        <v>1</v>
      </c>
      <c r="I24" s="19">
        <v>4</v>
      </c>
      <c r="J24" s="19">
        <v>2</v>
      </c>
      <c r="K24" s="19">
        <v>4</v>
      </c>
      <c r="L24" s="19">
        <v>2</v>
      </c>
      <c r="M24" s="19" t="s">
        <v>56</v>
      </c>
    </row>
    <row r="25" spans="1:13" x14ac:dyDescent="0.25">
      <c r="A25" s="1">
        <v>24</v>
      </c>
      <c r="B25" s="1" t="s">
        <v>52</v>
      </c>
      <c r="C25" s="19">
        <v>5</v>
      </c>
      <c r="D25" s="19">
        <v>1</v>
      </c>
      <c r="E25" s="19">
        <v>5</v>
      </c>
      <c r="F25" s="19">
        <v>1</v>
      </c>
      <c r="G25" s="19">
        <v>5</v>
      </c>
      <c r="H25" s="19">
        <v>1</v>
      </c>
      <c r="I25" s="19">
        <v>5</v>
      </c>
      <c r="J25" s="19">
        <v>1</v>
      </c>
      <c r="K25" s="19">
        <v>5</v>
      </c>
      <c r="L25" s="19">
        <v>1</v>
      </c>
      <c r="M25" s="19" t="s">
        <v>56</v>
      </c>
    </row>
    <row r="26" spans="1:13" x14ac:dyDescent="0.25">
      <c r="A26" s="1">
        <v>25</v>
      </c>
      <c r="B26" s="1" t="s">
        <v>52</v>
      </c>
      <c r="C26" s="19">
        <v>5</v>
      </c>
      <c r="D26" s="19">
        <v>1</v>
      </c>
      <c r="E26" s="19">
        <v>4</v>
      </c>
      <c r="F26" s="19">
        <v>1</v>
      </c>
      <c r="G26" s="19">
        <v>5</v>
      </c>
      <c r="H26" s="19">
        <v>1</v>
      </c>
      <c r="I26" s="19">
        <v>5</v>
      </c>
      <c r="J26" s="19">
        <v>1</v>
      </c>
      <c r="K26" s="19">
        <v>4</v>
      </c>
      <c r="L26" s="19">
        <v>1</v>
      </c>
      <c r="M26" s="19" t="s">
        <v>56</v>
      </c>
    </row>
    <row r="27" spans="1:13" x14ac:dyDescent="0.25">
      <c r="A27" s="1">
        <v>26</v>
      </c>
      <c r="B27" s="1" t="s">
        <v>52</v>
      </c>
      <c r="C27" s="19">
        <v>5</v>
      </c>
      <c r="D27" s="19">
        <v>1</v>
      </c>
      <c r="E27" s="19">
        <v>5</v>
      </c>
      <c r="F27" s="19">
        <v>1</v>
      </c>
      <c r="G27" s="19">
        <v>5</v>
      </c>
      <c r="H27" s="19">
        <v>1</v>
      </c>
      <c r="I27" s="19">
        <v>5</v>
      </c>
      <c r="J27" s="19">
        <v>1</v>
      </c>
      <c r="K27" s="19">
        <v>5</v>
      </c>
      <c r="L27" s="19">
        <v>1</v>
      </c>
      <c r="M27" s="19" t="s">
        <v>56</v>
      </c>
    </row>
    <row r="28" spans="1:13" x14ac:dyDescent="0.25">
      <c r="A28" s="1">
        <v>27</v>
      </c>
      <c r="B28" s="1" t="s">
        <v>52</v>
      </c>
      <c r="C28" s="19">
        <v>3</v>
      </c>
      <c r="D28" s="19">
        <v>2</v>
      </c>
      <c r="E28" s="19">
        <v>4</v>
      </c>
      <c r="F28" s="19">
        <v>1</v>
      </c>
      <c r="G28" s="19">
        <v>5</v>
      </c>
      <c r="H28" s="19">
        <v>1</v>
      </c>
      <c r="I28" s="19">
        <v>5</v>
      </c>
      <c r="J28" s="19">
        <v>1</v>
      </c>
      <c r="K28" s="19">
        <v>3</v>
      </c>
      <c r="L28" s="19">
        <v>1</v>
      </c>
      <c r="M28" s="19" t="s">
        <v>53</v>
      </c>
    </row>
    <row r="29" spans="1:13" x14ac:dyDescent="0.25">
      <c r="A29" s="1">
        <v>28</v>
      </c>
      <c r="B29" s="1" t="s">
        <v>52</v>
      </c>
      <c r="C29" s="19">
        <v>3</v>
      </c>
      <c r="D29" s="19">
        <v>1</v>
      </c>
      <c r="E29" s="19">
        <v>3</v>
      </c>
      <c r="F29" s="19">
        <v>1</v>
      </c>
      <c r="G29" s="19">
        <v>5</v>
      </c>
      <c r="H29" s="19">
        <v>5</v>
      </c>
      <c r="I29" s="19">
        <v>5</v>
      </c>
      <c r="J29" s="19">
        <v>1</v>
      </c>
      <c r="K29" s="19">
        <v>5</v>
      </c>
      <c r="L29" s="19">
        <v>1</v>
      </c>
      <c r="M29" s="19" t="s">
        <v>55</v>
      </c>
    </row>
    <row r="30" spans="1:13" x14ac:dyDescent="0.25">
      <c r="A30" s="1">
        <v>29</v>
      </c>
      <c r="B30" s="1" t="s">
        <v>52</v>
      </c>
      <c r="C30" s="19">
        <v>5</v>
      </c>
      <c r="D30" s="19">
        <v>1</v>
      </c>
      <c r="E30" s="19">
        <v>5</v>
      </c>
      <c r="F30" s="19">
        <v>5</v>
      </c>
      <c r="G30" s="19">
        <v>5</v>
      </c>
      <c r="H30" s="19">
        <v>1</v>
      </c>
      <c r="I30" s="19">
        <v>5</v>
      </c>
      <c r="J30" s="19">
        <v>1</v>
      </c>
      <c r="K30" s="19">
        <v>5</v>
      </c>
      <c r="L30" s="19">
        <v>3</v>
      </c>
      <c r="M30" s="19" t="s">
        <v>53</v>
      </c>
    </row>
    <row r="31" spans="1:13" x14ac:dyDescent="0.25">
      <c r="A31" s="1">
        <v>30</v>
      </c>
      <c r="B31" s="1" t="s">
        <v>52</v>
      </c>
      <c r="C31" s="19">
        <v>5</v>
      </c>
      <c r="D31" s="19">
        <v>1</v>
      </c>
      <c r="E31" s="19">
        <v>5</v>
      </c>
      <c r="F31" s="19">
        <v>1</v>
      </c>
      <c r="G31" s="19">
        <v>5</v>
      </c>
      <c r="H31" s="19">
        <v>1</v>
      </c>
      <c r="I31" s="19">
        <v>5</v>
      </c>
      <c r="J31" s="19">
        <v>1</v>
      </c>
      <c r="K31" s="19">
        <v>5</v>
      </c>
      <c r="L31" s="19">
        <v>5</v>
      </c>
      <c r="M31" s="19" t="s">
        <v>56</v>
      </c>
    </row>
    <row r="32" spans="1:13" x14ac:dyDescent="0.25">
      <c r="A32" s="1">
        <v>31</v>
      </c>
      <c r="B32" s="1" t="s">
        <v>52</v>
      </c>
      <c r="C32" s="19">
        <v>5</v>
      </c>
      <c r="D32" s="19">
        <v>1</v>
      </c>
      <c r="E32" s="19">
        <v>5</v>
      </c>
      <c r="F32" s="19">
        <v>1</v>
      </c>
      <c r="G32" s="19">
        <v>5</v>
      </c>
      <c r="H32" s="19">
        <v>1</v>
      </c>
      <c r="I32" s="19">
        <v>5</v>
      </c>
      <c r="J32" s="19">
        <v>1</v>
      </c>
      <c r="K32" s="19">
        <v>5</v>
      </c>
      <c r="L32" s="19">
        <v>1</v>
      </c>
      <c r="M32" s="19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opLeftCell="A13" zoomScale="115" zoomScaleNormal="115" workbookViewId="0">
      <selection activeCell="K21" sqref="K21"/>
    </sheetView>
  </sheetViews>
  <sheetFormatPr defaultRowHeight="15" x14ac:dyDescent="0.25"/>
  <cols>
    <col min="1" max="1" width="5" bestFit="1" customWidth="1"/>
    <col min="2" max="2" width="15.28515625" customWidth="1"/>
    <col min="3" max="3" width="17.28515625" customWidth="1"/>
    <col min="4" max="4" width="13.7109375" customWidth="1"/>
    <col min="5" max="5" width="17.28515625" customWidth="1"/>
    <col min="6" max="6" width="15.7109375" customWidth="1"/>
    <col min="7" max="7" width="16.28515625" customWidth="1"/>
    <col min="8" max="8" width="14.85546875" customWidth="1"/>
    <col min="9" max="9" width="16.7109375" customWidth="1"/>
    <col min="10" max="10" width="13.28515625" customWidth="1"/>
    <col min="11" max="11" width="17.28515625" customWidth="1"/>
    <col min="12" max="12" width="15.7109375" customWidth="1"/>
    <col min="13" max="13" width="5" bestFit="1" customWidth="1"/>
    <col min="14" max="14" width="15.42578125" customWidth="1"/>
    <col min="15" max="15" width="17.5703125" customWidth="1"/>
    <col min="16" max="16" width="14.28515625" customWidth="1"/>
    <col min="17" max="17" width="16.140625" customWidth="1"/>
    <col min="18" max="18" width="14" customWidth="1"/>
    <col min="19" max="20" width="15" customWidth="1"/>
    <col min="21" max="21" width="17.140625" customWidth="1"/>
    <col min="22" max="22" width="14.28515625" customWidth="1"/>
    <col min="23" max="23" width="16.7109375" customWidth="1"/>
    <col min="24" max="27" width="15.7109375" customWidth="1"/>
  </cols>
  <sheetData>
    <row r="1" spans="1:27" x14ac:dyDescent="0.25">
      <c r="A1" s="26" t="s">
        <v>0</v>
      </c>
      <c r="B1" s="26" t="s">
        <v>57</v>
      </c>
      <c r="C1" s="26" t="s">
        <v>58</v>
      </c>
      <c r="D1" s="26" t="s">
        <v>59</v>
      </c>
      <c r="E1" s="26" t="s">
        <v>60</v>
      </c>
      <c r="F1" s="26" t="s">
        <v>61</v>
      </c>
      <c r="G1" s="26" t="s">
        <v>62</v>
      </c>
      <c r="H1" s="26" t="s">
        <v>63</v>
      </c>
      <c r="I1" s="26" t="s">
        <v>64</v>
      </c>
      <c r="J1" s="26" t="s">
        <v>65</v>
      </c>
      <c r="K1" s="27" t="s">
        <v>66</v>
      </c>
      <c r="M1" s="28" t="s">
        <v>0</v>
      </c>
      <c r="N1" s="28" t="s">
        <v>57</v>
      </c>
      <c r="O1" s="28" t="s">
        <v>58</v>
      </c>
      <c r="P1" s="28" t="s">
        <v>59</v>
      </c>
      <c r="Q1" s="28" t="s">
        <v>60</v>
      </c>
      <c r="R1" s="28" t="s">
        <v>61</v>
      </c>
      <c r="S1" s="28" t="s">
        <v>62</v>
      </c>
      <c r="T1" s="28" t="s">
        <v>63</v>
      </c>
      <c r="U1" s="28" t="s">
        <v>64</v>
      </c>
      <c r="V1" s="28" t="s">
        <v>65</v>
      </c>
      <c r="W1" s="29" t="s">
        <v>66</v>
      </c>
    </row>
    <row r="2" spans="1:27" x14ac:dyDescent="0.25">
      <c r="A2" s="20">
        <v>3</v>
      </c>
      <c r="B2" s="20" t="s">
        <v>67</v>
      </c>
      <c r="C2" s="20" t="s">
        <v>68</v>
      </c>
      <c r="D2" s="20" t="s">
        <v>69</v>
      </c>
      <c r="E2" s="20" t="s">
        <v>68</v>
      </c>
      <c r="F2" s="20" t="s">
        <v>69</v>
      </c>
      <c r="G2" s="20" t="s">
        <v>68</v>
      </c>
      <c r="H2" s="20" t="s">
        <v>67</v>
      </c>
      <c r="I2" s="20" t="s">
        <v>68</v>
      </c>
      <c r="J2" s="20" t="s">
        <v>69</v>
      </c>
      <c r="K2" s="22" t="s">
        <v>68</v>
      </c>
      <c r="M2" s="30">
        <v>3</v>
      </c>
      <c r="N2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2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2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2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2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2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2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2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2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2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3" spans="1:27" x14ac:dyDescent="0.25">
      <c r="A3" s="21">
        <v>36</v>
      </c>
      <c r="B3" s="21" t="s">
        <v>69</v>
      </c>
      <c r="C3" s="21" t="s">
        <v>68</v>
      </c>
      <c r="D3" s="21" t="s">
        <v>67</v>
      </c>
      <c r="E3" s="21" t="s">
        <v>70</v>
      </c>
      <c r="F3" s="21" t="s">
        <v>69</v>
      </c>
      <c r="G3" s="21" t="s">
        <v>68</v>
      </c>
      <c r="H3" s="21" t="s">
        <v>69</v>
      </c>
      <c r="I3" s="21" t="s">
        <v>68</v>
      </c>
      <c r="J3" s="21" t="s">
        <v>69</v>
      </c>
      <c r="K3" s="23" t="s">
        <v>68</v>
      </c>
      <c r="M3" s="30">
        <v>36</v>
      </c>
      <c r="N3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3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3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3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3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3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3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3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3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3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4" spans="1:27" x14ac:dyDescent="0.25">
      <c r="A4" s="20">
        <v>2</v>
      </c>
      <c r="B4" s="20" t="s">
        <v>69</v>
      </c>
      <c r="C4" s="20" t="s">
        <v>68</v>
      </c>
      <c r="D4" s="20" t="s">
        <v>69</v>
      </c>
      <c r="E4" s="20" t="s">
        <v>70</v>
      </c>
      <c r="F4" s="20" t="s">
        <v>69</v>
      </c>
      <c r="G4" s="20" t="s">
        <v>68</v>
      </c>
      <c r="H4" s="20" t="s">
        <v>69</v>
      </c>
      <c r="I4" s="20" t="s">
        <v>68</v>
      </c>
      <c r="J4" s="20" t="s">
        <v>67</v>
      </c>
      <c r="K4" s="22" t="s">
        <v>68</v>
      </c>
      <c r="M4" s="30">
        <v>2</v>
      </c>
      <c r="N4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4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4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4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4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4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4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4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4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4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5" spans="1:27" x14ac:dyDescent="0.25">
      <c r="A5" s="21">
        <v>11</v>
      </c>
      <c r="B5" s="21" t="s">
        <v>67</v>
      </c>
      <c r="C5" s="21" t="s">
        <v>68</v>
      </c>
      <c r="D5" s="21" t="s">
        <v>69</v>
      </c>
      <c r="E5" s="21" t="s">
        <v>70</v>
      </c>
      <c r="F5" s="21" t="s">
        <v>67</v>
      </c>
      <c r="G5" s="21" t="s">
        <v>68</v>
      </c>
      <c r="H5" s="21" t="s">
        <v>67</v>
      </c>
      <c r="I5" s="21" t="s">
        <v>68</v>
      </c>
      <c r="J5" s="21" t="s">
        <v>69</v>
      </c>
      <c r="K5" s="23" t="s">
        <v>68</v>
      </c>
      <c r="M5" s="30">
        <v>11</v>
      </c>
      <c r="N5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5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5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5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5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5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5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5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5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5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6" spans="1:27" x14ac:dyDescent="0.25">
      <c r="A6" s="20">
        <v>37</v>
      </c>
      <c r="B6" s="20" t="s">
        <v>67</v>
      </c>
      <c r="C6" s="20" t="s">
        <v>70</v>
      </c>
      <c r="D6" s="20" t="s">
        <v>71</v>
      </c>
      <c r="E6" s="20" t="s">
        <v>70</v>
      </c>
      <c r="F6" s="20" t="s">
        <v>67</v>
      </c>
      <c r="G6" s="20" t="s">
        <v>70</v>
      </c>
      <c r="H6" s="20" t="s">
        <v>69</v>
      </c>
      <c r="I6" s="20" t="s">
        <v>71</v>
      </c>
      <c r="J6" s="20" t="s">
        <v>67</v>
      </c>
      <c r="K6" s="22" t="s">
        <v>68</v>
      </c>
      <c r="M6" s="30">
        <v>37</v>
      </c>
      <c r="N6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6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6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3</v>
      </c>
      <c r="Q6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6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6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6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6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3</v>
      </c>
      <c r="V6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6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7" spans="1:27" x14ac:dyDescent="0.25">
      <c r="A7" s="21">
        <v>15</v>
      </c>
      <c r="B7" s="21" t="s">
        <v>69</v>
      </c>
      <c r="C7" s="21" t="s">
        <v>70</v>
      </c>
      <c r="D7" s="21" t="s">
        <v>67</v>
      </c>
      <c r="E7" s="21" t="s">
        <v>70</v>
      </c>
      <c r="F7" s="21" t="s">
        <v>69</v>
      </c>
      <c r="G7" s="21" t="s">
        <v>68</v>
      </c>
      <c r="H7" s="21" t="s">
        <v>69</v>
      </c>
      <c r="I7" s="21" t="s">
        <v>68</v>
      </c>
      <c r="J7" s="21" t="s">
        <v>69</v>
      </c>
      <c r="K7" s="23" t="s">
        <v>68</v>
      </c>
      <c r="M7" s="30">
        <v>15</v>
      </c>
      <c r="N7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7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7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7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2</v>
      </c>
      <c r="R7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7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7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7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7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7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8" spans="1:27" x14ac:dyDescent="0.25">
      <c r="A8" s="20">
        <v>5</v>
      </c>
      <c r="B8" s="20" t="s">
        <v>67</v>
      </c>
      <c r="C8" s="20" t="s">
        <v>70</v>
      </c>
      <c r="D8" s="20" t="s">
        <v>69</v>
      </c>
      <c r="E8" s="20" t="s">
        <v>68</v>
      </c>
      <c r="F8" s="20" t="s">
        <v>69</v>
      </c>
      <c r="G8" s="20" t="s">
        <v>68</v>
      </c>
      <c r="H8" s="20" t="s">
        <v>67</v>
      </c>
      <c r="I8" s="20" t="s">
        <v>68</v>
      </c>
      <c r="J8" s="20" t="s">
        <v>67</v>
      </c>
      <c r="K8" s="22" t="s">
        <v>68</v>
      </c>
      <c r="M8" s="30">
        <v>5</v>
      </c>
      <c r="N8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8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8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8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8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8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8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8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8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8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9" spans="1:27" x14ac:dyDescent="0.25">
      <c r="A9" s="21">
        <v>8</v>
      </c>
      <c r="B9" s="21" t="s">
        <v>69</v>
      </c>
      <c r="C9" s="21" t="s">
        <v>68</v>
      </c>
      <c r="D9" s="21" t="s">
        <v>69</v>
      </c>
      <c r="E9" s="21" t="s">
        <v>68</v>
      </c>
      <c r="F9" s="21" t="s">
        <v>69</v>
      </c>
      <c r="G9" s="21" t="s">
        <v>68</v>
      </c>
      <c r="H9" s="21" t="s">
        <v>69</v>
      </c>
      <c r="I9" s="21" t="s">
        <v>68</v>
      </c>
      <c r="J9" s="21" t="s">
        <v>69</v>
      </c>
      <c r="K9" s="23" t="s">
        <v>68</v>
      </c>
      <c r="M9" s="30">
        <v>8</v>
      </c>
      <c r="N9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9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9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9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9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9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9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9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9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9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10" spans="1:27" ht="15.75" thickBot="1" x14ac:dyDescent="0.3">
      <c r="A10">
        <v>6</v>
      </c>
      <c r="B10" t="s">
        <v>67</v>
      </c>
      <c r="C10" t="s">
        <v>68</v>
      </c>
      <c r="D10" t="s">
        <v>67</v>
      </c>
      <c r="E10" t="s">
        <v>68</v>
      </c>
      <c r="F10" t="s">
        <v>67</v>
      </c>
      <c r="G10" t="s">
        <v>70</v>
      </c>
      <c r="H10" t="s">
        <v>67</v>
      </c>
      <c r="I10" t="s">
        <v>68</v>
      </c>
      <c r="J10" t="s">
        <v>67</v>
      </c>
      <c r="K10" t="s">
        <v>70</v>
      </c>
      <c r="M10" s="31">
        <v>6</v>
      </c>
      <c r="N10" s="30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10" s="30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10" s="3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10" s="30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10" s="30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10" s="30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10" s="30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4</v>
      </c>
      <c r="U10" s="30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10" s="30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10" s="30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2</v>
      </c>
    </row>
    <row r="11" spans="1:27" ht="15.75" thickBot="1" x14ac:dyDescent="0.3">
      <c r="A11" s="36">
        <v>44</v>
      </c>
      <c r="B11" s="37" t="s">
        <v>67</v>
      </c>
      <c r="C11" s="37" t="s">
        <v>70</v>
      </c>
      <c r="D11" s="37" t="s">
        <v>67</v>
      </c>
      <c r="E11" s="37" t="s">
        <v>71</v>
      </c>
      <c r="F11" s="37" t="s">
        <v>67</v>
      </c>
      <c r="G11" s="37" t="s">
        <v>70</v>
      </c>
      <c r="H11" s="37" t="s">
        <v>71</v>
      </c>
      <c r="I11" s="37" t="s">
        <v>70</v>
      </c>
      <c r="J11" s="37" t="s">
        <v>67</v>
      </c>
      <c r="K11" s="37" t="s">
        <v>70</v>
      </c>
      <c r="M11" s="31">
        <v>44</v>
      </c>
      <c r="N11" s="31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4</v>
      </c>
      <c r="O11" s="31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2</v>
      </c>
      <c r="P11" s="4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4</v>
      </c>
      <c r="Q11" s="31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3</v>
      </c>
      <c r="R11" s="31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4</v>
      </c>
      <c r="S11" s="31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2</v>
      </c>
      <c r="T11" s="31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3</v>
      </c>
      <c r="U11" s="31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2</v>
      </c>
      <c r="V11" s="31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4</v>
      </c>
      <c r="W11" s="31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2</v>
      </c>
    </row>
    <row r="12" spans="1:27" x14ac:dyDescent="0.25">
      <c r="A12" s="38">
        <v>33</v>
      </c>
      <c r="B12" s="39" t="s">
        <v>69</v>
      </c>
      <c r="C12" s="39" t="s">
        <v>68</v>
      </c>
      <c r="D12" s="39" t="s">
        <v>69</v>
      </c>
      <c r="E12" s="39" t="s">
        <v>68</v>
      </c>
      <c r="F12" s="39" t="s">
        <v>69</v>
      </c>
      <c r="G12" s="39" t="s">
        <v>68</v>
      </c>
      <c r="H12" s="39" t="s">
        <v>69</v>
      </c>
      <c r="I12" s="39" t="s">
        <v>68</v>
      </c>
      <c r="J12" s="39" t="s">
        <v>69</v>
      </c>
      <c r="K12" s="39" t="s">
        <v>68</v>
      </c>
      <c r="M12" s="31">
        <v>33</v>
      </c>
      <c r="N12" s="31">
        <f>IF(Tabela4[[#This Row],[SUS '[I think that I would like to use this system frequently']]]="Strongly agree",5,IF(Tabela4[[#This Row],[SUS '[I think that I would like to use this system frequently']]]="Agree",4,IF(Tabela4[[#This Row],[SUS '[I think that I would like to use this system frequently']]]="Neutral",3,IF(Tabela4[[#This Row],[SUS '[I think that I would like to use this system frequently']]]="Disagree",2,IF(Tabela4[[#This Row],[SUS '[I think that I would like to use this system frequently']]]="Strongly disagree",1,0)))))</f>
        <v>5</v>
      </c>
      <c r="O12" s="31">
        <f>IF(Tabela4[[#This Row],[SUS '[I found the system unnecessarily complex']]]="Strongly agree",5,IF(Tabela4[[#This Row],[SUS '[I found the system unnecessarily complex']]]="Agree",4,IF(Tabela4[[#This Row],[SUS '[I found the system unnecessarily complex']]]="Neutral",3,IF(Tabela4[[#This Row],[SUS '[I found the system unnecessarily complex']]]="Disagree",2,IF(Tabela4[[#This Row],[SUS '[I found the system unnecessarily complex']]]="Strongly disagree",1,0)))))</f>
        <v>1</v>
      </c>
      <c r="P12" s="40">
        <f>IF(Tabela4[[#This Row],[SUS '[I thought the system was easy to use']]]="Strongly agree",5,IF(Tabela4[[#This Row],[SUS '[I thought the system was easy to use']]]="Agree",4,IF(Tabela4[[#This Row],[SUS '[I thought the system was easy to use']]]="Neutral",3,IF(Tabela4[[#This Row],[SUS '[I thought the system was easy to use']]]="Disagree",2,IF(Tabela4[[#This Row],[SUS '[I thought the system was easy to use']]]="Strongly disagree",1,0)))))</f>
        <v>5</v>
      </c>
      <c r="Q12" s="31">
        <f>IF(Tabela4[[#This Row],[SUS '[I think that I would need the support of a technical person to be able to use this system']]]="Strongly agree",5,IF(Tabela4[[#This Row],[SUS '[I think that I would need the support of a technical person to be able to use this system']]]="Agree",4,IF(Tabela4[[#This Row],[SUS '[I think that I would need the support of a technical person to be able to use this system']]]="Neutral",3,IF(Tabela4[[#This Row],[SUS '[I think that I would need the support of a technical person to be able to use this system']]]="Disagree",2,IF(Tabela4[[#This Row],[SUS '[I think that I would need the support of a technical person to be able to use this system']]]="Strongly disagree",1,0)))))</f>
        <v>1</v>
      </c>
      <c r="R12" s="31">
        <f>IF(Tabela4[[#This Row],[SUS '[I found the various functions in this system were well integrated']]]="Strongly agree",5,IF(Tabela4[[#This Row],[SUS '[I found the various functions in this system were well integrated']]]="Agree",4,IF(Tabela4[[#This Row],[SUS '[I found the various functions in this system were well integrated']]]="Neutral",3,IF(Tabela4[[#This Row],[SUS '[I found the various functions in this system were well integrated']]]="Disagree",2,IF(Tabela4[[#This Row],[SUS '[I found the various functions in this system were well integrated']]]="Strongly disagree",1,0)))))</f>
        <v>5</v>
      </c>
      <c r="S12" s="31">
        <f>IF(Tabela4[[#This Row],[SUS '[I thought there was too much inconsistency in this system']]]="Strongly agree",5,IF(Tabela4[[#This Row],[SUS '[I thought there was too much inconsistency in this system']]]="Agree",4,IF(Tabela4[[#This Row],[SUS '[I thought there was too much inconsistency in this system']]]="Neutral",3,IF(Tabela4[[#This Row],[SUS '[I thought there was too much inconsistency in this system']]]="Disagree",2,IF(Tabela4[[#This Row],[SUS '[I thought there was too much inconsistency in this system']]]="Strongly disagree",1,0)))))</f>
        <v>1</v>
      </c>
      <c r="T12" s="31">
        <f>IF(Tabela4[[#This Row],[SUS '[I would imagine that most people would learn to use this system very quickly']]]="Strongly agree",5,IF(Tabela4[[#This Row],[SUS '[I would imagine that most people would learn to use this system very quickly']]]="Agree",4,IF(Tabela4[[#This Row],[SUS '[I would imagine that most people would learn to use this system very quickly']]]="Neutral",3,IF(Tabela4[[#This Row],[SUS '[I would imagine that most people would learn to use this system very quickly']]]="Disagree",2,IF(Tabela4[[#This Row],[SUS '[I would imagine that most people would learn to use this system very quickly']]]="Strongly disagree",1,0)))))</f>
        <v>5</v>
      </c>
      <c r="U12" s="31">
        <f>IF(Tabela4[[#This Row],[SUS '[I found the system very cumbersome to use']]]="Strongly agree",5,IF(Tabela4[[#This Row],[SUS '[I found the system very cumbersome to use']]]="Agree",4,IF(Tabela4[[#This Row],[SUS '[I found the system very cumbersome to use']]]="Neutral",3,IF(Tabela4[[#This Row],[SUS '[I found the system very cumbersome to use']]]="Disagree",2,IF(Tabela4[[#This Row],[SUS '[I found the system very cumbersome to use']]]="Strongly disagree",1,0)))))</f>
        <v>1</v>
      </c>
      <c r="V12" s="31">
        <f>IF(Tabela4[[#This Row],[SUS '[I felt very confident using the system']]]="Strongly agree",5,IF(Tabela4[[#This Row],[SUS '[I felt very confident using the system']]]="Agree",4,IF(Tabela4[[#This Row],[SUS '[I felt very confident using the system']]]="Neutral",3,IF(Tabela4[[#This Row],[SUS '[I felt very confident using the system']]]="Disagree",2,IF(Tabela4[[#This Row],[SUS '[I felt very confident using the system']]]="Strongly disagree",1,0)))))</f>
        <v>5</v>
      </c>
      <c r="W12" s="31">
        <f>IF(Tabela4[[#This Row],[SUS '[I needed to learn a lot of things before I could get going with this system']]]="Strongly agree",5,IF(Tabela4[[#This Row],[SUS '[I needed to learn a lot of things before I could get going with this system']]]="Agree",4,IF(Tabela4[[#This Row],[SUS '[I needed to learn a lot of things before I could get going with this system']]]="Neutral",3,IF(Tabela4[[#This Row],[SUS '[I needed to learn a lot of things before I could get going with this system']]]="Disagree",2,IF(Tabela4[[#This Row],[SUS '[I needed to learn a lot of things before I could get going with this system']]]="Strongly disagree",1,0)))))</f>
        <v>1</v>
      </c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</sheetData>
  <phoneticPr fontId="18" type="noConversion"/>
  <pageMargins left="0.7" right="0.7" top="0.75" bottom="0.75" header="0.3" footer="0.3"/>
  <pageSetup paperSize="9" orientation="portrait" horizontalDpi="4294967293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12"/>
  <sheetViews>
    <sheetView tabSelected="1" topLeftCell="J10" workbookViewId="0">
      <selection activeCell="AE9" sqref="AE9"/>
    </sheetView>
  </sheetViews>
  <sheetFormatPr defaultRowHeight="15" x14ac:dyDescent="0.25"/>
  <cols>
    <col min="1" max="1" width="3.7109375" style="7" bestFit="1" customWidth="1"/>
    <col min="2" max="2" width="8.5703125" style="7" bestFit="1" customWidth="1"/>
    <col min="3" max="3" width="10.5703125" style="7" bestFit="1" customWidth="1"/>
    <col min="4" max="23" width="3.7109375" style="7" bestFit="1" customWidth="1"/>
    <col min="26" max="26" width="10.140625" bestFit="1" customWidth="1"/>
    <col min="27" max="27" width="10.140625" style="1" customWidth="1"/>
    <col min="28" max="28" width="21.85546875" style="1" bestFit="1" customWidth="1"/>
    <col min="30" max="30" width="18.7109375" bestFit="1" customWidth="1"/>
    <col min="31" max="31" width="19.140625" bestFit="1" customWidth="1"/>
    <col min="33" max="34" width="16.42578125" bestFit="1" customWidth="1"/>
    <col min="35" max="36" width="19.140625" bestFit="1" customWidth="1"/>
    <col min="37" max="37" width="9" bestFit="1" customWidth="1"/>
    <col min="38" max="38" width="10.85546875" bestFit="1" customWidth="1"/>
  </cols>
  <sheetData>
    <row r="1" spans="1:38" ht="23.25" x14ac:dyDescent="0.35">
      <c r="B1" s="5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C1" s="1"/>
      <c r="AD1" s="1"/>
      <c r="AE1" s="1"/>
      <c r="AF1" s="1"/>
    </row>
    <row r="2" spans="1:38" ht="15.75" x14ac:dyDescent="0.25">
      <c r="B2" s="6" t="s">
        <v>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4" t="s">
        <v>0</v>
      </c>
      <c r="AA2" s="4"/>
      <c r="AB2" s="4"/>
      <c r="AC2" s="1" t="s">
        <v>31</v>
      </c>
      <c r="AD2" s="1"/>
      <c r="AE2" s="1"/>
      <c r="AF2" s="1"/>
    </row>
    <row r="3" spans="1:38" x14ac:dyDescent="0.25">
      <c r="B3" s="1" t="s">
        <v>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4" t="s">
        <v>1</v>
      </c>
      <c r="AA3" s="4"/>
      <c r="AB3" s="4"/>
      <c r="AC3" s="1" t="s">
        <v>29</v>
      </c>
      <c r="AD3" s="1"/>
      <c r="AE3" s="1"/>
      <c r="AF3" s="1"/>
    </row>
    <row r="4" spans="1:38" ht="15.75" x14ac:dyDescent="0.25">
      <c r="B4" s="6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C4" s="1"/>
      <c r="AD4" s="1"/>
      <c r="AE4" s="1"/>
      <c r="AF4" s="1"/>
    </row>
    <row r="5" spans="1:3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C5" s="1"/>
      <c r="AD5" s="1"/>
      <c r="AE5" s="1"/>
      <c r="AF5" s="1"/>
    </row>
    <row r="6" spans="1:3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C6" s="1"/>
      <c r="AD6" s="1"/>
      <c r="AE6" s="1"/>
      <c r="AF6" s="1"/>
    </row>
    <row r="7" spans="1:3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C7" s="1"/>
      <c r="AD7" s="1"/>
      <c r="AE7" s="1"/>
      <c r="AF7" s="1"/>
    </row>
    <row r="8" spans="1:3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C8" s="1"/>
      <c r="AD8" s="1"/>
      <c r="AE8" s="1"/>
      <c r="AF8" s="1"/>
    </row>
    <row r="9" spans="1:38" x14ac:dyDescent="0.25">
      <c r="AH9" s="1"/>
      <c r="AI9" s="1"/>
      <c r="AJ9" s="1"/>
      <c r="AK9" s="1"/>
    </row>
    <row r="10" spans="1:38" ht="21" x14ac:dyDescent="0.25">
      <c r="Y10" s="15" t="s">
        <v>38</v>
      </c>
      <c r="Z10" s="14"/>
      <c r="AA10" s="42"/>
      <c r="AB10" s="42"/>
      <c r="AE10" s="1"/>
      <c r="AH10" s="1"/>
      <c r="AI10" s="1"/>
      <c r="AJ10" s="1"/>
      <c r="AK10" s="1"/>
    </row>
    <row r="11" spans="1:38" ht="90.75" customHeight="1" x14ac:dyDescent="0.25">
      <c r="A11" s="8" t="s">
        <v>0</v>
      </c>
      <c r="B11" s="8" t="s">
        <v>1</v>
      </c>
      <c r="C11" s="8" t="s">
        <v>37</v>
      </c>
      <c r="D11" s="8" t="s">
        <v>2</v>
      </c>
      <c r="E11" s="8" t="s">
        <v>3</v>
      </c>
      <c r="F11" s="8" t="s">
        <v>4</v>
      </c>
      <c r="G11" s="8" t="s">
        <v>5</v>
      </c>
      <c r="H11" s="8" t="s">
        <v>6</v>
      </c>
      <c r="I11" s="8" t="s">
        <v>7</v>
      </c>
      <c r="J11" s="8" t="s">
        <v>8</v>
      </c>
      <c r="K11" s="8" t="s">
        <v>9</v>
      </c>
      <c r="L11" s="8" t="s">
        <v>10</v>
      </c>
      <c r="M11" s="8" t="s">
        <v>11</v>
      </c>
      <c r="N11" s="9" t="s">
        <v>12</v>
      </c>
      <c r="O11" s="9" t="s">
        <v>13</v>
      </c>
      <c r="P11" s="9" t="s">
        <v>14</v>
      </c>
      <c r="Q11" s="9" t="s">
        <v>15</v>
      </c>
      <c r="R11" s="9" t="s">
        <v>16</v>
      </c>
      <c r="S11" s="9" t="s">
        <v>17</v>
      </c>
      <c r="T11" s="9" t="s">
        <v>18</v>
      </c>
      <c r="U11" s="9" t="s">
        <v>19</v>
      </c>
      <c r="V11" s="9" t="s">
        <v>20</v>
      </c>
      <c r="W11" s="9" t="s">
        <v>21</v>
      </c>
      <c r="X11" s="9" t="s">
        <v>22</v>
      </c>
      <c r="Y11" s="9" t="s">
        <v>52</v>
      </c>
      <c r="Z11" s="9" t="s">
        <v>72</v>
      </c>
      <c r="AA11" s="9" t="s">
        <v>94</v>
      </c>
      <c r="AB11" s="9" t="s">
        <v>91</v>
      </c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5">
      <c r="A12" s="12">
        <v>1</v>
      </c>
      <c r="B12" s="13" t="s">
        <v>52</v>
      </c>
      <c r="C12" s="13" t="str">
        <f>IF(SUS[[#This Row],[ID]]="","",_xlfn.CONCAT( TEXT(SUS[[#This Row],[ID]],"0"),SUS[[#This Row],[Feature ID]]))</f>
        <v>1UTA 4</v>
      </c>
      <c r="D12" s="13">
        <v>5</v>
      </c>
      <c r="E12" s="13">
        <v>1</v>
      </c>
      <c r="F12" s="13">
        <v>5</v>
      </c>
      <c r="G12" s="13">
        <v>1</v>
      </c>
      <c r="H12" s="13">
        <v>4</v>
      </c>
      <c r="I12" s="13">
        <v>1</v>
      </c>
      <c r="J12" s="13">
        <v>4</v>
      </c>
      <c r="K12" s="13">
        <v>1</v>
      </c>
      <c r="L12" s="13">
        <v>5</v>
      </c>
      <c r="M12" s="13">
        <v>1</v>
      </c>
      <c r="N12" s="7">
        <f>IF(SUS[[#This Row],[SUS 1 - I think that I would like to use this system frequently.]]="","",SUS[[#This Row],[SUS 1 - I think that I would like to use this system frequently.]]-1)</f>
        <v>4</v>
      </c>
      <c r="O12" s="7">
        <f>IF(SUS[[#This Row],[SUS 2 - I found the system unnecessarily complex.]]="","",5-SUS[[#This Row],[SUS 2 - I found the system unnecessarily complex.]])</f>
        <v>4</v>
      </c>
      <c r="P12" s="7">
        <f>IF(SUS[[#This Row],[SUS 3 - I thought the system was easy to use.]]="","",SUS[[#This Row],[SUS 3 - I thought the system was easy to use.]]-1)</f>
        <v>4</v>
      </c>
      <c r="Q12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2" s="7">
        <f>IF(SUS[[#This Row],[SUS 5 - I found the various functions in this system were well integrated.]]="","",SUS[[#This Row],[SUS 5 - I found the various functions in this system were well integrated.]]-1)</f>
        <v>3</v>
      </c>
      <c r="S12" s="7">
        <f>IF(SUS[[#This Row],[SUS 6 - I thought there was too much inconsistency in this system.]]="","",5-SUS[[#This Row],[SUS 6 - I thought there was too much inconsistency in this system.]])</f>
        <v>4</v>
      </c>
      <c r="T12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12" s="7">
        <f>IF(SUS[[#This Row],[SUS 8 -  I found the system very cumbersome to use.]]="","",5-SUS[[#This Row],[SUS 8 -  I found the system very cumbersome to use.]])</f>
        <v>4</v>
      </c>
      <c r="V12" s="7">
        <f>IF(SUS[[#This Row],[SUS 9 -  I felt very confident using the system.]]="","",SUS[[#This Row],[SUS 9 -  I felt very confident using the system.]]-1)</f>
        <v>4</v>
      </c>
      <c r="W12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2" s="7">
        <f>IF(SUS[[#This Row],[ID]]="","",SUM(SUS[[#This Row],[SUS 1]:[SUS 10]]))</f>
        <v>38</v>
      </c>
      <c r="Y12" s="7">
        <f>IF(Y$11=SUS[[#This Row],[Feature ID]],2.5*SUS[[#This Row],[Sum]],"")</f>
        <v>95</v>
      </c>
      <c r="Z12" s="7" t="str">
        <f>IF(Z$11=SUS[[#This Row],[Feature ID]],2.5*SUS[[#This Row],[Sum]],"")</f>
        <v/>
      </c>
      <c r="AA12" s="7"/>
      <c r="AB12" s="11"/>
      <c r="AD12" s="2"/>
      <c r="AE12" s="43" t="str">
        <f>SUS[[#Headers],[UTA 4]]</f>
        <v>UTA 4</v>
      </c>
      <c r="AF12" s="43" t="str">
        <f>SUS[[#Headers],[UTA 9]]</f>
        <v>UTA 9</v>
      </c>
      <c r="AG12" s="43" t="s">
        <v>95</v>
      </c>
      <c r="AH12" s="43" t="s">
        <v>96</v>
      </c>
      <c r="AJ12" s="1"/>
      <c r="AK12" s="1" t="s">
        <v>85</v>
      </c>
      <c r="AL12" s="1" t="s">
        <v>84</v>
      </c>
    </row>
    <row r="13" spans="1:38" x14ac:dyDescent="0.25">
      <c r="A13" s="12">
        <v>2</v>
      </c>
      <c r="B13" s="13" t="s">
        <v>52</v>
      </c>
      <c r="C13" s="13" t="str">
        <f>IF(SUS[[#This Row],[ID]]="","",_xlfn.CONCAT( TEXT(SUS[[#This Row],[ID]],"0"),SUS[[#This Row],[Feature ID]]))</f>
        <v>2UTA 4</v>
      </c>
      <c r="D13" s="13">
        <v>4</v>
      </c>
      <c r="E13" s="13">
        <v>1</v>
      </c>
      <c r="F13" s="13">
        <v>4</v>
      </c>
      <c r="G13" s="13">
        <v>1</v>
      </c>
      <c r="H13" s="13">
        <v>4</v>
      </c>
      <c r="I13" s="13">
        <v>2</v>
      </c>
      <c r="J13" s="13">
        <v>5</v>
      </c>
      <c r="K13" s="13">
        <v>2</v>
      </c>
      <c r="L13" s="13">
        <v>5</v>
      </c>
      <c r="M13" s="13">
        <v>1</v>
      </c>
      <c r="N13" s="7">
        <f>IF(SUS[[#This Row],[SUS 1 - I think that I would like to use this system frequently.]]="","",SUS[[#This Row],[SUS 1 - I think that I would like to use this system frequently.]]-1)</f>
        <v>3</v>
      </c>
      <c r="O13" s="7">
        <f>IF(SUS[[#This Row],[SUS 2 - I found the system unnecessarily complex.]]="","",5-SUS[[#This Row],[SUS 2 - I found the system unnecessarily complex.]])</f>
        <v>4</v>
      </c>
      <c r="P13" s="7">
        <f>IF(SUS[[#This Row],[SUS 3 - I thought the system was easy to use.]]="","",SUS[[#This Row],[SUS 3 - I thought the system was easy to use.]]-1)</f>
        <v>3</v>
      </c>
      <c r="Q13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3" s="7">
        <f>IF(SUS[[#This Row],[SUS 5 - I found the various functions in this system were well integrated.]]="","",SUS[[#This Row],[SUS 5 - I found the various functions in this system were well integrated.]]-1)</f>
        <v>3</v>
      </c>
      <c r="S13" s="7">
        <f>IF(SUS[[#This Row],[SUS 6 - I thought there was too much inconsistency in this system.]]="","",5-SUS[[#This Row],[SUS 6 - I thought there was too much inconsistency in this system.]])</f>
        <v>3</v>
      </c>
      <c r="T13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3" s="7">
        <f>IF(SUS[[#This Row],[SUS 8 -  I found the system very cumbersome to use.]]="","",5-SUS[[#This Row],[SUS 8 -  I found the system very cumbersome to use.]])</f>
        <v>3</v>
      </c>
      <c r="V13" s="7">
        <f>IF(SUS[[#This Row],[SUS 9 -  I felt very confident using the system.]]="","",SUS[[#This Row],[SUS 9 -  I felt very confident using the system.]]-1)</f>
        <v>4</v>
      </c>
      <c r="W13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3" s="7">
        <f>IF(SUS[[#This Row],[ID]]="","",SUM(SUS[[#This Row],[SUS 1]:[SUS 10]]))</f>
        <v>35</v>
      </c>
      <c r="Y13" s="7">
        <f>IF(Y$11=SUS[[#This Row],[Feature ID]],2.5*SUS[[#This Row],[Sum]],"")</f>
        <v>87.5</v>
      </c>
      <c r="Z13" s="7" t="str">
        <f>IF(Z$11=SUS[[#This Row],[Feature ID]],2.5*SUS[[#This Row],[Sum]],"")</f>
        <v/>
      </c>
      <c r="AA13" s="7"/>
      <c r="AB13" s="11"/>
      <c r="AD13" s="35" t="s">
        <v>23</v>
      </c>
      <c r="AE13" s="10">
        <f>AVERAGEIF(SUS[UTA 4],"&gt;0")</f>
        <v>86.935483870967744</v>
      </c>
      <c r="AF13" s="10">
        <f>AVERAGEIF(SUS[UTA 9],"&gt;0")</f>
        <v>88.75</v>
      </c>
      <c r="AG13" s="10">
        <f>AVERAGEIF(SUS[UTA 4],"&gt;0")</f>
        <v>86.935483870967744</v>
      </c>
      <c r="AH13" s="10">
        <f>AVERAGEIF(SUS[UTA 9 W/ Outliers],"&gt;0")</f>
        <v>91.5</v>
      </c>
      <c r="AJ13" s="35" t="s">
        <v>83</v>
      </c>
      <c r="AK13" s="34">
        <f>AE21-1.5*AE18</f>
        <v>57.5</v>
      </c>
      <c r="AL13" s="10">
        <f>COUNTIF(SUS[UTA 4],"&lt;"&amp;AK13)</f>
        <v>0</v>
      </c>
    </row>
    <row r="14" spans="1:38" x14ac:dyDescent="0.25">
      <c r="A14" s="12">
        <v>3</v>
      </c>
      <c r="B14" s="13" t="s">
        <v>52</v>
      </c>
      <c r="C14" s="13" t="str">
        <f>IF(SUS[[#This Row],[ID]]="","",_xlfn.CONCAT( TEXT(SUS[[#This Row],[ID]],"0"),SUS[[#This Row],[Feature ID]]))</f>
        <v>3UTA 4</v>
      </c>
      <c r="D14" s="13">
        <v>4</v>
      </c>
      <c r="E14" s="13">
        <v>1</v>
      </c>
      <c r="F14" s="13">
        <v>4</v>
      </c>
      <c r="G14" s="13">
        <v>2</v>
      </c>
      <c r="H14" s="13">
        <v>4</v>
      </c>
      <c r="I14" s="13">
        <v>2</v>
      </c>
      <c r="J14" s="13">
        <v>5</v>
      </c>
      <c r="K14" s="13">
        <v>2</v>
      </c>
      <c r="L14" s="13">
        <v>4</v>
      </c>
      <c r="M14" s="13">
        <v>3</v>
      </c>
      <c r="N14" s="7">
        <f>IF(SUS[[#This Row],[SUS 1 - I think that I would like to use this system frequently.]]="","",SUS[[#This Row],[SUS 1 - I think that I would like to use this system frequently.]]-1)</f>
        <v>3</v>
      </c>
      <c r="O14" s="7">
        <f>IF(SUS[[#This Row],[SUS 2 - I found the system unnecessarily complex.]]="","",5-SUS[[#This Row],[SUS 2 - I found the system unnecessarily complex.]])</f>
        <v>4</v>
      </c>
      <c r="P14" s="7">
        <f>IF(SUS[[#This Row],[SUS 3 - I thought the system was easy to use.]]="","",SUS[[#This Row],[SUS 3 - I thought the system was easy to use.]]-1)</f>
        <v>3</v>
      </c>
      <c r="Q14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14" s="7">
        <f>IF(SUS[[#This Row],[SUS 5 - I found the various functions in this system were well integrated.]]="","",SUS[[#This Row],[SUS 5 - I found the various functions in this system were well integrated.]]-1)</f>
        <v>3</v>
      </c>
      <c r="S14" s="7">
        <f>IF(SUS[[#This Row],[SUS 6 - I thought there was too much inconsistency in this system.]]="","",5-SUS[[#This Row],[SUS 6 - I thought there was too much inconsistency in this system.]])</f>
        <v>3</v>
      </c>
      <c r="T14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4" s="7">
        <f>IF(SUS[[#This Row],[SUS 8 -  I found the system very cumbersome to use.]]="","",5-SUS[[#This Row],[SUS 8 -  I found the system very cumbersome to use.]])</f>
        <v>3</v>
      </c>
      <c r="V14" s="7">
        <f>IF(SUS[[#This Row],[SUS 9 -  I felt very confident using the system.]]="","",SUS[[#This Row],[SUS 9 -  I felt very confident using the system.]]-1)</f>
        <v>3</v>
      </c>
      <c r="W14" s="7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14" s="7">
        <f>IF(SUS[[#This Row],[ID]]="","",SUM(SUS[[#This Row],[SUS 1]:[SUS 10]]))</f>
        <v>31</v>
      </c>
      <c r="Y14" s="7">
        <f>IF(Y$11=SUS[[#This Row],[Feature ID]],2.5*SUS[[#This Row],[Sum]],"")</f>
        <v>77.5</v>
      </c>
      <c r="Z14" s="7" t="str">
        <f>IF(Z$11=SUS[[#This Row],[Feature ID]],2.5*SUS[[#This Row],[Sum]],"")</f>
        <v/>
      </c>
      <c r="AA14" s="7"/>
      <c r="AB14" s="11"/>
      <c r="AD14" s="35" t="s">
        <v>26</v>
      </c>
      <c r="AE14" s="10">
        <f>MEDIAN(SUS[UTA 4])</f>
        <v>87.5</v>
      </c>
      <c r="AF14" s="10">
        <f>MEDIAN(SUS[UTA 9])</f>
        <v>91.25</v>
      </c>
      <c r="AG14" s="10">
        <f>MEDIAN(SUS[UTA 4])</f>
        <v>87.5</v>
      </c>
      <c r="AH14" s="10">
        <f>MEDIAN(SUS[UTA 9 W/ Outliers])</f>
        <v>93.75</v>
      </c>
      <c r="AJ14" s="35" t="s">
        <v>82</v>
      </c>
      <c r="AK14" s="34">
        <f>AF21-1.5*AF18</f>
        <v>68.4375</v>
      </c>
      <c r="AL14" s="10">
        <f>COUNTIF(SUS[UTA 9],"&lt;"&amp;AK14)</f>
        <v>1</v>
      </c>
    </row>
    <row r="15" spans="1:38" x14ac:dyDescent="0.25">
      <c r="A15" s="12">
        <v>4</v>
      </c>
      <c r="B15" s="13" t="s">
        <v>52</v>
      </c>
      <c r="C15" s="13" t="str">
        <f>IF(SUS[[#This Row],[ID]]="","",_xlfn.CONCAT( TEXT(SUS[[#This Row],[ID]],"0"),SUS[[#This Row],[Feature ID]]))</f>
        <v>4UTA 4</v>
      </c>
      <c r="D15" s="13">
        <v>5</v>
      </c>
      <c r="E15" s="13">
        <v>1</v>
      </c>
      <c r="F15" s="13">
        <v>5</v>
      </c>
      <c r="G15" s="13">
        <v>1</v>
      </c>
      <c r="H15" s="13">
        <v>5</v>
      </c>
      <c r="I15" s="13">
        <v>1</v>
      </c>
      <c r="J15" s="13">
        <v>5</v>
      </c>
      <c r="K15" s="13">
        <v>1</v>
      </c>
      <c r="L15" s="13">
        <v>5</v>
      </c>
      <c r="M15" s="13">
        <v>4</v>
      </c>
      <c r="N15" s="7">
        <f>IF(SUS[[#This Row],[SUS 1 - I think that I would like to use this system frequently.]]="","",SUS[[#This Row],[SUS 1 - I think that I would like to use this system frequently.]]-1)</f>
        <v>4</v>
      </c>
      <c r="O15" s="7">
        <f>IF(SUS[[#This Row],[SUS 2 - I found the system unnecessarily complex.]]="","",5-SUS[[#This Row],[SUS 2 - I found the system unnecessarily complex.]])</f>
        <v>4</v>
      </c>
      <c r="P15" s="7">
        <f>IF(SUS[[#This Row],[SUS 3 - I thought the system was easy to use.]]="","",SUS[[#This Row],[SUS 3 - I thought the system was easy to use.]]-1)</f>
        <v>4</v>
      </c>
      <c r="Q15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5" s="7">
        <f>IF(SUS[[#This Row],[SUS 5 - I found the various functions in this system were well integrated.]]="","",SUS[[#This Row],[SUS 5 - I found the various functions in this system were well integrated.]]-1)</f>
        <v>4</v>
      </c>
      <c r="S15" s="7">
        <f>IF(SUS[[#This Row],[SUS 6 - I thought there was too much inconsistency in this system.]]="","",5-SUS[[#This Row],[SUS 6 - I thought there was too much inconsistency in this system.]])</f>
        <v>4</v>
      </c>
      <c r="T15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5" s="7">
        <f>IF(SUS[[#This Row],[SUS 8 -  I found the system very cumbersome to use.]]="","",5-SUS[[#This Row],[SUS 8 -  I found the system very cumbersome to use.]])</f>
        <v>4</v>
      </c>
      <c r="V15" s="7">
        <f>IF(SUS[[#This Row],[SUS 9 -  I felt very confident using the system.]]="","",SUS[[#This Row],[SUS 9 -  I felt very confident using the system.]]-1)</f>
        <v>4</v>
      </c>
      <c r="W15" s="7">
        <f>IF(SUS[[#This Row],[SUS 10 - I needed to learn a lot of things before I could get going with this system.]]="","",5-SUS[[#This Row],[SUS 10 - I needed to learn a lot of things before I could get going with this system.]])</f>
        <v>1</v>
      </c>
      <c r="X15" s="7">
        <f>IF(SUS[[#This Row],[ID]]="","",SUM(SUS[[#This Row],[SUS 1]:[SUS 10]]))</f>
        <v>37</v>
      </c>
      <c r="Y15" s="7">
        <f>IF(Y$11=SUS[[#This Row],[Feature ID]],2.5*SUS[[#This Row],[Sum]],"")</f>
        <v>92.5</v>
      </c>
      <c r="Z15" s="7" t="str">
        <f>IF(Z$11=SUS[[#This Row],[Feature ID]],2.5*SUS[[#This Row],[Sum]],"")</f>
        <v/>
      </c>
      <c r="AA15" s="7"/>
      <c r="AB15" s="11"/>
      <c r="AD15" s="35" t="s">
        <v>27</v>
      </c>
      <c r="AE15" s="10">
        <f>_xlfn.STDEV.P(SUS[UTA 4])</f>
        <v>9.8109073069326129</v>
      </c>
      <c r="AF15" s="10">
        <f>_xlfn.STDEV.S(SUS[UTA 9])</f>
        <v>10.68812944865055</v>
      </c>
      <c r="AG15" s="10">
        <f>_xlfn.STDEV.P(SUS[UTA 4])</f>
        <v>9.8109073069326129</v>
      </c>
      <c r="AH15" s="10">
        <f>_xlfn.STDEV.P(SUS[UTA 9 W/ Outliers])</f>
        <v>7.3484692283495345</v>
      </c>
      <c r="AJ15" s="35" t="s">
        <v>88</v>
      </c>
      <c r="AK15" s="34">
        <f>AE19+1.5*AE18</f>
        <v>117.5</v>
      </c>
      <c r="AL15" s="10">
        <f>COUNTIF(SUS[UTA 4],"&gt;"&amp;AK15)</f>
        <v>0</v>
      </c>
    </row>
    <row r="16" spans="1:38" x14ac:dyDescent="0.25">
      <c r="A16" s="12">
        <v>5</v>
      </c>
      <c r="B16" s="13" t="s">
        <v>52</v>
      </c>
      <c r="C16" s="13" t="str">
        <f>IF(SUS[[#This Row],[ID]]="","",_xlfn.CONCAT( TEXT(SUS[[#This Row],[ID]],"0"),SUS[[#This Row],[Feature ID]]))</f>
        <v>5UTA 4</v>
      </c>
      <c r="D16" s="13">
        <v>4</v>
      </c>
      <c r="E16" s="13">
        <v>1</v>
      </c>
      <c r="F16" s="13">
        <v>5</v>
      </c>
      <c r="G16" s="13">
        <v>1</v>
      </c>
      <c r="H16" s="13">
        <v>4</v>
      </c>
      <c r="I16" s="13">
        <v>1</v>
      </c>
      <c r="J16" s="13">
        <v>4</v>
      </c>
      <c r="K16" s="13">
        <v>1</v>
      </c>
      <c r="L16" s="13">
        <v>4</v>
      </c>
      <c r="M16" s="13">
        <v>1</v>
      </c>
      <c r="N16" s="7">
        <f>IF(SUS[[#This Row],[SUS 1 - I think that I would like to use this system frequently.]]="","",SUS[[#This Row],[SUS 1 - I think that I would like to use this system frequently.]]-1)</f>
        <v>3</v>
      </c>
      <c r="O16" s="7">
        <f>IF(SUS[[#This Row],[SUS 2 - I found the system unnecessarily complex.]]="","",5-SUS[[#This Row],[SUS 2 - I found the system unnecessarily complex.]])</f>
        <v>4</v>
      </c>
      <c r="P16" s="7">
        <f>IF(SUS[[#This Row],[SUS 3 - I thought the system was easy to use.]]="","",SUS[[#This Row],[SUS 3 - I thought the system was easy to use.]]-1)</f>
        <v>4</v>
      </c>
      <c r="Q16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6" s="7">
        <f>IF(SUS[[#This Row],[SUS 5 - I found the various functions in this system were well integrated.]]="","",SUS[[#This Row],[SUS 5 - I found the various functions in this system were well integrated.]]-1)</f>
        <v>3</v>
      </c>
      <c r="S16" s="7">
        <f>IF(SUS[[#This Row],[SUS 6 - I thought there was too much inconsistency in this system.]]="","",5-SUS[[#This Row],[SUS 6 - I thought there was too much inconsistency in this system.]])</f>
        <v>4</v>
      </c>
      <c r="T16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16" s="7">
        <f>IF(SUS[[#This Row],[SUS 8 -  I found the system very cumbersome to use.]]="","",5-SUS[[#This Row],[SUS 8 -  I found the system very cumbersome to use.]])</f>
        <v>4</v>
      </c>
      <c r="V16" s="7">
        <f>IF(SUS[[#This Row],[SUS 9 -  I felt very confident using the system.]]="","",SUS[[#This Row],[SUS 9 -  I felt very confident using the system.]]-1)</f>
        <v>3</v>
      </c>
      <c r="W16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6" s="7">
        <f>IF(SUS[[#This Row],[ID]]="","",SUM(SUS[[#This Row],[SUS 1]:[SUS 10]]))</f>
        <v>36</v>
      </c>
      <c r="Y16" s="7">
        <f>IF(Y$11=SUS[[#This Row],[Feature ID]],2.5*SUS[[#This Row],[Sum]],"")</f>
        <v>90</v>
      </c>
      <c r="Z16" s="7" t="str">
        <f>IF(Z$11=SUS[[#This Row],[Feature ID]],2.5*SUS[[#This Row],[Sum]],"")</f>
        <v/>
      </c>
      <c r="AA16" s="7"/>
      <c r="AB16" s="11"/>
      <c r="AD16" s="35" t="s">
        <v>24</v>
      </c>
      <c r="AE16" s="10">
        <f>MIN(SUS[UTA 4])</f>
        <v>65</v>
      </c>
      <c r="AF16" s="10">
        <f>MIN(SUS[UTA 9])</f>
        <v>67.5</v>
      </c>
      <c r="AG16" s="10">
        <f>MIN(SUS[UTA 4])</f>
        <v>65</v>
      </c>
      <c r="AH16" s="10">
        <f>MIN(SUS[UTA 9 W/ Outliers])</f>
        <v>75</v>
      </c>
      <c r="AJ16" s="35" t="s">
        <v>89</v>
      </c>
      <c r="AK16" s="34">
        <f>AF19+1.5*AF18</f>
        <v>110.9375</v>
      </c>
      <c r="AL16" s="10">
        <f>COUNTIF(SUS[UTA 9],"&gt;"&amp;AK16)</f>
        <v>0</v>
      </c>
    </row>
    <row r="17" spans="1:38" x14ac:dyDescent="0.25">
      <c r="A17" s="12">
        <v>6</v>
      </c>
      <c r="B17" s="13" t="s">
        <v>52</v>
      </c>
      <c r="C17" s="13" t="str">
        <f>IF(SUS[[#This Row],[ID]]="","",_xlfn.CONCAT( TEXT(SUS[[#This Row],[ID]],"0"),SUS[[#This Row],[Feature ID]]))</f>
        <v>6UTA 4</v>
      </c>
      <c r="D17" s="13">
        <v>5</v>
      </c>
      <c r="E17" s="13">
        <v>1</v>
      </c>
      <c r="F17" s="13">
        <v>5</v>
      </c>
      <c r="G17" s="13">
        <v>1</v>
      </c>
      <c r="H17" s="13">
        <v>5</v>
      </c>
      <c r="I17" s="13">
        <v>1</v>
      </c>
      <c r="J17" s="13">
        <v>5</v>
      </c>
      <c r="K17" s="13">
        <v>1</v>
      </c>
      <c r="L17" s="13">
        <v>5</v>
      </c>
      <c r="M17" s="13">
        <v>1</v>
      </c>
      <c r="N17" s="7">
        <f>IF(SUS[[#This Row],[SUS 1 - I think that I would like to use this system frequently.]]="","",SUS[[#This Row],[SUS 1 - I think that I would like to use this system frequently.]]-1)</f>
        <v>4</v>
      </c>
      <c r="O17" s="7">
        <f>IF(SUS[[#This Row],[SUS 2 - I found the system unnecessarily complex.]]="","",5-SUS[[#This Row],[SUS 2 - I found the system unnecessarily complex.]])</f>
        <v>4</v>
      </c>
      <c r="P17" s="7">
        <f>IF(SUS[[#This Row],[SUS 3 - I thought the system was easy to use.]]="","",SUS[[#This Row],[SUS 3 - I thought the system was easy to use.]]-1)</f>
        <v>4</v>
      </c>
      <c r="Q17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17" s="7">
        <f>IF(SUS[[#This Row],[SUS 5 - I found the various functions in this system were well integrated.]]="","",SUS[[#This Row],[SUS 5 - I found the various functions in this system were well integrated.]]-1)</f>
        <v>4</v>
      </c>
      <c r="S17" s="7">
        <f>IF(SUS[[#This Row],[SUS 6 - I thought there was too much inconsistency in this system.]]="","",5-SUS[[#This Row],[SUS 6 - I thought there was too much inconsistency in this system.]])</f>
        <v>4</v>
      </c>
      <c r="T17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7" s="7">
        <f>IF(SUS[[#This Row],[SUS 8 -  I found the system very cumbersome to use.]]="","",5-SUS[[#This Row],[SUS 8 -  I found the system very cumbersome to use.]])</f>
        <v>4</v>
      </c>
      <c r="V17" s="7">
        <f>IF(SUS[[#This Row],[SUS 9 -  I felt very confident using the system.]]="","",SUS[[#This Row],[SUS 9 -  I felt very confident using the system.]]-1)</f>
        <v>4</v>
      </c>
      <c r="W17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7" s="7">
        <f>IF(SUS[[#This Row],[ID]]="","",SUM(SUS[[#This Row],[SUS 1]:[SUS 10]]))</f>
        <v>40</v>
      </c>
      <c r="Y17" s="7">
        <f>IF(Y$11=SUS[[#This Row],[Feature ID]],2.5*SUS[[#This Row],[Sum]],"")</f>
        <v>100</v>
      </c>
      <c r="Z17" s="7" t="str">
        <f>IF(Z$11=SUS[[#This Row],[Feature ID]],2.5*SUS[[#This Row],[Sum]],"")</f>
        <v/>
      </c>
      <c r="AA17" s="7"/>
      <c r="AB17" s="11"/>
      <c r="AD17" s="35" t="s">
        <v>25</v>
      </c>
      <c r="AE17" s="10">
        <f>MAX(SUS[UTA 4])</f>
        <v>100</v>
      </c>
      <c r="AF17" s="10">
        <f>MAX(SUS[UTA 9])</f>
        <v>100</v>
      </c>
      <c r="AG17" s="10">
        <f>MAX(SUS[UTA 4])</f>
        <v>100</v>
      </c>
      <c r="AH17" s="10">
        <f>MAX(SUS[UTA 9 W/ Outliers])</f>
        <v>100</v>
      </c>
      <c r="AI17" s="1"/>
      <c r="AJ17" s="1" t="s">
        <v>73</v>
      </c>
      <c r="AK17" s="1"/>
      <c r="AL17" s="1"/>
    </row>
    <row r="18" spans="1:38" x14ac:dyDescent="0.25">
      <c r="A18" s="12">
        <v>7</v>
      </c>
      <c r="B18" s="13" t="s">
        <v>52</v>
      </c>
      <c r="C18" s="13" t="str">
        <f>IF(SUS[[#This Row],[ID]]="","",_xlfn.CONCAT( TEXT(SUS[[#This Row],[ID]],"0"),SUS[[#This Row],[Feature ID]]))</f>
        <v>7UTA 4</v>
      </c>
      <c r="D18" s="13">
        <v>4</v>
      </c>
      <c r="E18" s="13">
        <v>2</v>
      </c>
      <c r="F18" s="13">
        <v>4</v>
      </c>
      <c r="G18" s="13">
        <v>2</v>
      </c>
      <c r="H18" s="13">
        <v>2</v>
      </c>
      <c r="I18" s="13">
        <v>3</v>
      </c>
      <c r="J18" s="13">
        <v>5</v>
      </c>
      <c r="K18" s="13">
        <v>5</v>
      </c>
      <c r="L18" s="13">
        <v>5</v>
      </c>
      <c r="M18" s="13">
        <v>1</v>
      </c>
      <c r="N18" s="7">
        <f>IF(SUS[[#This Row],[SUS 1 - I think that I would like to use this system frequently.]]="","",SUS[[#This Row],[SUS 1 - I think that I would like to use this system frequently.]]-1)</f>
        <v>3</v>
      </c>
      <c r="O18" s="7">
        <f>IF(SUS[[#This Row],[SUS 2 - I found the system unnecessarily complex.]]="","",5-SUS[[#This Row],[SUS 2 - I found the system unnecessarily complex.]])</f>
        <v>3</v>
      </c>
      <c r="P18" s="7">
        <f>IF(SUS[[#This Row],[SUS 3 - I thought the system was easy to use.]]="","",SUS[[#This Row],[SUS 3 - I thought the system was easy to use.]]-1)</f>
        <v>3</v>
      </c>
      <c r="Q18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18" s="7">
        <f>IF(SUS[[#This Row],[SUS 5 - I found the various functions in this system were well integrated.]]="","",SUS[[#This Row],[SUS 5 - I found the various functions in this system were well integrated.]]-1)</f>
        <v>1</v>
      </c>
      <c r="S18" s="7">
        <f>IF(SUS[[#This Row],[SUS 6 - I thought there was too much inconsistency in this system.]]="","",5-SUS[[#This Row],[SUS 6 - I thought there was too much inconsistency in this system.]])</f>
        <v>2</v>
      </c>
      <c r="T18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8" s="7">
        <f>IF(SUS[[#This Row],[SUS 8 -  I found the system very cumbersome to use.]]="","",5-SUS[[#This Row],[SUS 8 -  I found the system very cumbersome to use.]])</f>
        <v>0</v>
      </c>
      <c r="V18" s="7">
        <f>IF(SUS[[#This Row],[SUS 9 -  I felt very confident using the system.]]="","",SUS[[#This Row],[SUS 9 -  I felt very confident using the system.]]-1)</f>
        <v>4</v>
      </c>
      <c r="W18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18" s="7">
        <f>IF(SUS[[#This Row],[ID]]="","",SUM(SUS[[#This Row],[SUS 1]:[SUS 10]]))</f>
        <v>27</v>
      </c>
      <c r="Y18" s="7">
        <f>IF(Y$11=SUS[[#This Row],[Feature ID]],2.5*SUS[[#This Row],[Sum]],"")</f>
        <v>67.5</v>
      </c>
      <c r="Z18" s="7" t="str">
        <f>IF(Z$11=SUS[[#This Row],[Feature ID]],2.5*SUS[[#This Row],[Sum]],"")</f>
        <v/>
      </c>
      <c r="AA18" s="7"/>
      <c r="AB18" s="11"/>
      <c r="AD18" s="35" t="s">
        <v>86</v>
      </c>
      <c r="AE18" s="10">
        <f>AE19-AE21</f>
        <v>15</v>
      </c>
      <c r="AF18" s="10">
        <f>AF19-AF21</f>
        <v>10.625</v>
      </c>
      <c r="AG18" s="10">
        <f>AG19-AG21</f>
        <v>15</v>
      </c>
      <c r="AH18" s="10">
        <f>AH19-AH21</f>
        <v>5</v>
      </c>
      <c r="AI18" s="1"/>
      <c r="AL18" s="1"/>
    </row>
    <row r="19" spans="1:38" x14ac:dyDescent="0.25">
      <c r="A19" s="12">
        <v>8</v>
      </c>
      <c r="B19" s="13" t="s">
        <v>52</v>
      </c>
      <c r="C19" s="13" t="str">
        <f>IF(SUS[[#This Row],[ID]]="","",_xlfn.CONCAT( TEXT(SUS[[#This Row],[ID]],"0"),SUS[[#This Row],[Feature ID]]))</f>
        <v>8UTA 4</v>
      </c>
      <c r="D19" s="13">
        <v>3</v>
      </c>
      <c r="E19" s="13">
        <v>1</v>
      </c>
      <c r="F19" s="13">
        <v>5</v>
      </c>
      <c r="G19" s="13">
        <v>4</v>
      </c>
      <c r="H19" s="13">
        <v>5</v>
      </c>
      <c r="I19" s="13">
        <v>1</v>
      </c>
      <c r="J19" s="13">
        <v>5</v>
      </c>
      <c r="K19" s="13">
        <v>1</v>
      </c>
      <c r="L19" s="13">
        <v>4</v>
      </c>
      <c r="M19" s="13">
        <v>3</v>
      </c>
      <c r="N19" s="7">
        <f>IF(SUS[[#This Row],[SUS 1 - I think that I would like to use this system frequently.]]="","",SUS[[#This Row],[SUS 1 - I think that I would like to use this system frequently.]]-1)</f>
        <v>2</v>
      </c>
      <c r="O19" s="7">
        <f>IF(SUS[[#This Row],[SUS 2 - I found the system unnecessarily complex.]]="","",5-SUS[[#This Row],[SUS 2 - I found the system unnecessarily complex.]])</f>
        <v>4</v>
      </c>
      <c r="P19" s="7">
        <f>IF(SUS[[#This Row],[SUS 3 - I thought the system was easy to use.]]="","",SUS[[#This Row],[SUS 3 - I thought the system was easy to use.]]-1)</f>
        <v>4</v>
      </c>
      <c r="Q19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1</v>
      </c>
      <c r="R19" s="7">
        <f>IF(SUS[[#This Row],[SUS 5 - I found the various functions in this system were well integrated.]]="","",SUS[[#This Row],[SUS 5 - I found the various functions in this system were well integrated.]]-1)</f>
        <v>4</v>
      </c>
      <c r="S19" s="7">
        <f>IF(SUS[[#This Row],[SUS 6 - I thought there was too much inconsistency in this system.]]="","",5-SUS[[#This Row],[SUS 6 - I thought there was too much inconsistency in this system.]])</f>
        <v>4</v>
      </c>
      <c r="T19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19" s="7">
        <f>IF(SUS[[#This Row],[SUS 8 -  I found the system very cumbersome to use.]]="","",5-SUS[[#This Row],[SUS 8 -  I found the system very cumbersome to use.]])</f>
        <v>4</v>
      </c>
      <c r="V19" s="7">
        <f>IF(SUS[[#This Row],[SUS 9 -  I felt very confident using the system.]]="","",SUS[[#This Row],[SUS 9 -  I felt very confident using the system.]]-1)</f>
        <v>3</v>
      </c>
      <c r="W19" s="7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19" s="7">
        <f>IF(SUS[[#This Row],[ID]]="","",SUM(SUS[[#This Row],[SUS 1]:[SUS 10]]))</f>
        <v>32</v>
      </c>
      <c r="Y19" s="7">
        <f>IF(Y$11=SUS[[#This Row],[Feature ID]],2.5*SUS[[#This Row],[Sum]],"")</f>
        <v>80</v>
      </c>
      <c r="Z19" s="7" t="str">
        <f>IF(Z$11=SUS[[#This Row],[Feature ID]],2.5*SUS[[#This Row],[Sum]],"")</f>
        <v/>
      </c>
      <c r="AA19" s="7"/>
      <c r="AB19" s="11"/>
      <c r="AD19" s="35" t="s">
        <v>33</v>
      </c>
      <c r="AE19" s="10">
        <f>QUARTILE(SUS[UTA 4],3)</f>
        <v>95</v>
      </c>
      <c r="AF19" s="10">
        <f>QUARTILE(SUS[UTA 9],3)</f>
        <v>95</v>
      </c>
      <c r="AG19" s="10">
        <f>QUARTILE(SUS[UTA 4],3)</f>
        <v>95</v>
      </c>
      <c r="AH19" s="10">
        <f>QUARTILE(SUS[UTA 9 W/ Outliers],3)</f>
        <v>95</v>
      </c>
      <c r="AI19" s="1"/>
      <c r="AL19" s="1"/>
    </row>
    <row r="20" spans="1:38" x14ac:dyDescent="0.25">
      <c r="A20" s="12">
        <v>9</v>
      </c>
      <c r="B20" s="13" t="s">
        <v>52</v>
      </c>
      <c r="C20" s="13" t="str">
        <f>IF(SUS[[#This Row],[ID]]="","",_xlfn.CONCAT( TEXT(SUS[[#This Row],[ID]],"0"),SUS[[#This Row],[Feature ID]]))</f>
        <v>9UTA 4</v>
      </c>
      <c r="D20" s="13">
        <v>4</v>
      </c>
      <c r="E20" s="13">
        <v>4</v>
      </c>
      <c r="F20" s="13">
        <v>4</v>
      </c>
      <c r="G20" s="13">
        <v>5</v>
      </c>
      <c r="H20" s="13">
        <v>5</v>
      </c>
      <c r="I20" s="13">
        <v>1</v>
      </c>
      <c r="J20" s="13">
        <v>4</v>
      </c>
      <c r="K20" s="13">
        <v>2</v>
      </c>
      <c r="L20" s="13">
        <v>5</v>
      </c>
      <c r="M20" s="13">
        <v>4</v>
      </c>
      <c r="N20" s="7">
        <f>IF(SUS[[#This Row],[SUS 1 - I think that I would like to use this system frequently.]]="","",SUS[[#This Row],[SUS 1 - I think that I would like to use this system frequently.]]-1)</f>
        <v>3</v>
      </c>
      <c r="O20" s="7">
        <f>IF(SUS[[#This Row],[SUS 2 - I found the system unnecessarily complex.]]="","",5-SUS[[#This Row],[SUS 2 - I found the system unnecessarily complex.]])</f>
        <v>1</v>
      </c>
      <c r="P20" s="7">
        <f>IF(SUS[[#This Row],[SUS 3 - I thought the system was easy to use.]]="","",SUS[[#This Row],[SUS 3 - I thought the system was easy to use.]]-1)</f>
        <v>3</v>
      </c>
      <c r="Q20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0</v>
      </c>
      <c r="R20" s="7">
        <f>IF(SUS[[#This Row],[SUS 5 - I found the various functions in this system were well integrated.]]="","",SUS[[#This Row],[SUS 5 - I found the various functions in this system were well integrated.]]-1)</f>
        <v>4</v>
      </c>
      <c r="S20" s="7">
        <f>IF(SUS[[#This Row],[SUS 6 - I thought there was too much inconsistency in this system.]]="","",5-SUS[[#This Row],[SUS 6 - I thought there was too much inconsistency in this system.]])</f>
        <v>4</v>
      </c>
      <c r="T20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0" s="7">
        <f>IF(SUS[[#This Row],[SUS 8 -  I found the system very cumbersome to use.]]="","",5-SUS[[#This Row],[SUS 8 -  I found the system very cumbersome to use.]])</f>
        <v>3</v>
      </c>
      <c r="V20" s="7">
        <f>IF(SUS[[#This Row],[SUS 9 -  I felt very confident using the system.]]="","",SUS[[#This Row],[SUS 9 -  I felt very confident using the system.]]-1)</f>
        <v>4</v>
      </c>
      <c r="W20" s="7">
        <f>IF(SUS[[#This Row],[SUS 10 - I needed to learn a lot of things before I could get going with this system.]]="","",5-SUS[[#This Row],[SUS 10 - I needed to learn a lot of things before I could get going with this system.]])</f>
        <v>1</v>
      </c>
      <c r="X20" s="7">
        <f>IF(SUS[[#This Row],[ID]]="","",SUM(SUS[[#This Row],[SUS 1]:[SUS 10]]))</f>
        <v>26</v>
      </c>
      <c r="Y20" s="7">
        <f>IF(Y$11=SUS[[#This Row],[Feature ID]],2.5*SUS[[#This Row],[Sum]],"")</f>
        <v>65</v>
      </c>
      <c r="Z20" s="7" t="str">
        <f>IF(Z$11=SUS[[#This Row],[Feature ID]],2.5*SUS[[#This Row],[Sum]],"")</f>
        <v/>
      </c>
      <c r="AA20" s="7"/>
      <c r="AB20" s="11"/>
      <c r="AD20" s="35" t="s">
        <v>34</v>
      </c>
      <c r="AE20" s="10">
        <f>QUARTILE(SUS[UTA 4],2)</f>
        <v>87.5</v>
      </c>
      <c r="AF20" s="10">
        <f>QUARTILE(SUS[UTA 9],2)</f>
        <v>91.25</v>
      </c>
      <c r="AG20" s="10">
        <f>QUARTILE(SUS[UTA 4],2)</f>
        <v>87.5</v>
      </c>
      <c r="AH20" s="10">
        <f>QUARTILE(SUS[UTA 9 W/ Outliers],2)</f>
        <v>93.75</v>
      </c>
      <c r="AI20" s="33"/>
      <c r="AJ20" s="1"/>
      <c r="AK20" s="1"/>
      <c r="AL20" s="1"/>
    </row>
    <row r="21" spans="1:38" x14ac:dyDescent="0.25">
      <c r="A21" s="12">
        <v>10</v>
      </c>
      <c r="B21" s="13" t="s">
        <v>52</v>
      </c>
      <c r="C21" s="13" t="str">
        <f>IF(SUS[[#This Row],[ID]]="","",_xlfn.CONCAT( TEXT(SUS[[#This Row],[ID]],"0"),SUS[[#This Row],[Feature ID]]))</f>
        <v>10UTA 4</v>
      </c>
      <c r="D21" s="13">
        <v>5</v>
      </c>
      <c r="E21" s="13">
        <v>1</v>
      </c>
      <c r="F21" s="13">
        <v>5</v>
      </c>
      <c r="G21" s="13">
        <v>1</v>
      </c>
      <c r="H21" s="13">
        <v>5</v>
      </c>
      <c r="I21" s="13">
        <v>1</v>
      </c>
      <c r="J21" s="13">
        <v>4</v>
      </c>
      <c r="K21" s="13">
        <v>1</v>
      </c>
      <c r="L21" s="13">
        <v>4</v>
      </c>
      <c r="M21" s="13">
        <v>5</v>
      </c>
      <c r="N21" s="7">
        <f>IF(SUS[[#This Row],[SUS 1 - I think that I would like to use this system frequently.]]="","",SUS[[#This Row],[SUS 1 - I think that I would like to use this system frequently.]]-1)</f>
        <v>4</v>
      </c>
      <c r="O21" s="7">
        <f>IF(SUS[[#This Row],[SUS 2 - I found the system unnecessarily complex.]]="","",5-SUS[[#This Row],[SUS 2 - I found the system unnecessarily complex.]])</f>
        <v>4</v>
      </c>
      <c r="P21" s="7">
        <f>IF(SUS[[#This Row],[SUS 3 - I thought the system was easy to use.]]="","",SUS[[#This Row],[SUS 3 - I thought the system was easy to use.]]-1)</f>
        <v>4</v>
      </c>
      <c r="Q21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1" s="7">
        <f>IF(SUS[[#This Row],[SUS 5 - I found the various functions in this system were well integrated.]]="","",SUS[[#This Row],[SUS 5 - I found the various functions in this system were well integrated.]]-1)</f>
        <v>4</v>
      </c>
      <c r="S21" s="7">
        <f>IF(SUS[[#This Row],[SUS 6 - I thought there was too much inconsistency in this system.]]="","",5-SUS[[#This Row],[SUS 6 - I thought there was too much inconsistency in this system.]])</f>
        <v>4</v>
      </c>
      <c r="T21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1" s="7">
        <f>IF(SUS[[#This Row],[SUS 8 -  I found the system very cumbersome to use.]]="","",5-SUS[[#This Row],[SUS 8 -  I found the system very cumbersome to use.]])</f>
        <v>4</v>
      </c>
      <c r="V21" s="7">
        <f>IF(SUS[[#This Row],[SUS 9 -  I felt very confident using the system.]]="","",SUS[[#This Row],[SUS 9 -  I felt very confident using the system.]]-1)</f>
        <v>3</v>
      </c>
      <c r="W21" s="7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21" s="7">
        <f>IF(SUS[[#This Row],[ID]]="","",SUM(SUS[[#This Row],[SUS 1]:[SUS 10]]))</f>
        <v>34</v>
      </c>
      <c r="Y21" s="7">
        <f>IF(Y$11=SUS[[#This Row],[Feature ID]],2.5*SUS[[#This Row],[Sum]],"")</f>
        <v>85</v>
      </c>
      <c r="Z21" s="7" t="str">
        <f>IF(Z$11=SUS[[#This Row],[Feature ID]],2.5*SUS[[#This Row],[Sum]],"")</f>
        <v/>
      </c>
      <c r="AA21" s="7"/>
      <c r="AB21" s="11"/>
      <c r="AD21" s="35" t="s">
        <v>35</v>
      </c>
      <c r="AE21" s="10">
        <f>QUARTILE(SUS[UTA 4],1)</f>
        <v>80</v>
      </c>
      <c r="AF21" s="10">
        <f>QUARTILE(SUS[UTA 9],1)</f>
        <v>84.375</v>
      </c>
      <c r="AG21" s="10">
        <f>QUARTILE(SUS[UTA 4],1)</f>
        <v>80</v>
      </c>
      <c r="AH21" s="10">
        <f>QUARTILE(SUS[UTA 9 W/ Outliers],1)</f>
        <v>90</v>
      </c>
      <c r="AI21" s="1"/>
      <c r="AJ21" s="1"/>
      <c r="AK21" s="1"/>
      <c r="AL21" s="1"/>
    </row>
    <row r="22" spans="1:38" x14ac:dyDescent="0.25">
      <c r="A22" s="12">
        <v>11</v>
      </c>
      <c r="B22" s="13" t="s">
        <v>52</v>
      </c>
      <c r="C22" s="13" t="str">
        <f>IF(SUS[[#This Row],[ID]]="","",_xlfn.CONCAT( TEXT(SUS[[#This Row],[ID]],"0"),SUS[[#This Row],[Feature ID]]))</f>
        <v>11UTA 4</v>
      </c>
      <c r="D22" s="13">
        <v>2</v>
      </c>
      <c r="E22" s="13">
        <v>1</v>
      </c>
      <c r="F22" s="13">
        <v>5</v>
      </c>
      <c r="G22" s="13">
        <v>1</v>
      </c>
      <c r="H22" s="13">
        <v>5</v>
      </c>
      <c r="I22" s="13">
        <v>1</v>
      </c>
      <c r="J22" s="13">
        <v>1</v>
      </c>
      <c r="K22" s="13">
        <v>1</v>
      </c>
      <c r="L22" s="13">
        <v>5</v>
      </c>
      <c r="M22" s="13">
        <v>5</v>
      </c>
      <c r="N22" s="7">
        <f>IF(SUS[[#This Row],[SUS 1 - I think that I would like to use this system frequently.]]="","",SUS[[#This Row],[SUS 1 - I think that I would like to use this system frequently.]]-1)</f>
        <v>1</v>
      </c>
      <c r="O22" s="7">
        <f>IF(SUS[[#This Row],[SUS 2 - I found the system unnecessarily complex.]]="","",5-SUS[[#This Row],[SUS 2 - I found the system unnecessarily complex.]])</f>
        <v>4</v>
      </c>
      <c r="P22" s="7">
        <f>IF(SUS[[#This Row],[SUS 3 - I thought the system was easy to use.]]="","",SUS[[#This Row],[SUS 3 - I thought the system was easy to use.]]-1)</f>
        <v>4</v>
      </c>
      <c r="Q22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2" s="7">
        <f>IF(SUS[[#This Row],[SUS 5 - I found the various functions in this system were well integrated.]]="","",SUS[[#This Row],[SUS 5 - I found the various functions in this system were well integrated.]]-1)</f>
        <v>4</v>
      </c>
      <c r="S22" s="7">
        <f>IF(SUS[[#This Row],[SUS 6 - I thought there was too much inconsistency in this system.]]="","",5-SUS[[#This Row],[SUS 6 - I thought there was too much inconsistency in this system.]])</f>
        <v>4</v>
      </c>
      <c r="T22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0</v>
      </c>
      <c r="U22" s="7">
        <f>IF(SUS[[#This Row],[SUS 8 -  I found the system very cumbersome to use.]]="","",5-SUS[[#This Row],[SUS 8 -  I found the system very cumbersome to use.]])</f>
        <v>4</v>
      </c>
      <c r="V22" s="7">
        <f>IF(SUS[[#This Row],[SUS 9 -  I felt very confident using the system.]]="","",SUS[[#This Row],[SUS 9 -  I felt very confident using the system.]]-1)</f>
        <v>4</v>
      </c>
      <c r="W22" s="7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22" s="7">
        <f>IF(SUS[[#This Row],[ID]]="","",SUM(SUS[[#This Row],[SUS 1]:[SUS 10]]))</f>
        <v>29</v>
      </c>
      <c r="Y22" s="7">
        <f>IF(Y$11=SUS[[#This Row],[Feature ID]],2.5*SUS[[#This Row],[Sum]],"")</f>
        <v>72.5</v>
      </c>
      <c r="Z22" s="7" t="str">
        <f>IF(Z$11=SUS[[#This Row],[Feature ID]],2.5*SUS[[#This Row],[Sum]],"")</f>
        <v/>
      </c>
      <c r="AA22" s="7"/>
      <c r="AB22" s="11"/>
      <c r="AD22" s="1"/>
      <c r="AI22" s="1"/>
      <c r="AJ22" s="1"/>
      <c r="AK22" s="1"/>
      <c r="AL22" s="1"/>
    </row>
    <row r="23" spans="1:38" x14ac:dyDescent="0.25">
      <c r="A23" s="12">
        <v>12</v>
      </c>
      <c r="B23" s="13" t="s">
        <v>52</v>
      </c>
      <c r="C23" s="13" t="str">
        <f>IF(SUS[[#This Row],[ID]]="","",_xlfn.CONCAT( TEXT(SUS[[#This Row],[ID]],"0"),SUS[[#This Row],[Feature ID]]))</f>
        <v>12UTA 4</v>
      </c>
      <c r="D23" s="13">
        <v>3</v>
      </c>
      <c r="E23" s="13">
        <v>1</v>
      </c>
      <c r="F23" s="13">
        <v>5</v>
      </c>
      <c r="G23" s="13">
        <v>1</v>
      </c>
      <c r="H23" s="13">
        <v>5</v>
      </c>
      <c r="I23" s="13">
        <v>1</v>
      </c>
      <c r="J23" s="13">
        <v>5</v>
      </c>
      <c r="K23" s="13">
        <v>1</v>
      </c>
      <c r="L23" s="13">
        <v>5</v>
      </c>
      <c r="M23" s="13">
        <v>1</v>
      </c>
      <c r="N23" s="7">
        <f>IF(SUS[[#This Row],[SUS 1 - I think that I would like to use this system frequently.]]="","",SUS[[#This Row],[SUS 1 - I think that I would like to use this system frequently.]]-1)</f>
        <v>2</v>
      </c>
      <c r="O23" s="7">
        <f>IF(SUS[[#This Row],[SUS 2 - I found the system unnecessarily complex.]]="","",5-SUS[[#This Row],[SUS 2 - I found the system unnecessarily complex.]])</f>
        <v>4</v>
      </c>
      <c r="P23" s="7">
        <f>IF(SUS[[#This Row],[SUS 3 - I thought the system was easy to use.]]="","",SUS[[#This Row],[SUS 3 - I thought the system was easy to use.]]-1)</f>
        <v>4</v>
      </c>
      <c r="Q23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3" s="7">
        <f>IF(SUS[[#This Row],[SUS 5 - I found the various functions in this system were well integrated.]]="","",SUS[[#This Row],[SUS 5 - I found the various functions in this system were well integrated.]]-1)</f>
        <v>4</v>
      </c>
      <c r="S23" s="7">
        <f>IF(SUS[[#This Row],[SUS 6 - I thought there was too much inconsistency in this system.]]="","",5-SUS[[#This Row],[SUS 6 - I thought there was too much inconsistency in this system.]])</f>
        <v>4</v>
      </c>
      <c r="T23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3" s="7">
        <f>IF(SUS[[#This Row],[SUS 8 -  I found the system very cumbersome to use.]]="","",5-SUS[[#This Row],[SUS 8 -  I found the system very cumbersome to use.]])</f>
        <v>4</v>
      </c>
      <c r="V23" s="7">
        <f>IF(SUS[[#This Row],[SUS 9 -  I felt very confident using the system.]]="","",SUS[[#This Row],[SUS 9 -  I felt very confident using the system.]]-1)</f>
        <v>4</v>
      </c>
      <c r="W23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3" s="7">
        <f>IF(SUS[[#This Row],[ID]]="","",SUM(SUS[[#This Row],[SUS 1]:[SUS 10]]))</f>
        <v>38</v>
      </c>
      <c r="Y23" s="7">
        <f>IF(Y$11=SUS[[#This Row],[Feature ID]],2.5*SUS[[#This Row],[Sum]],"")</f>
        <v>95</v>
      </c>
      <c r="Z23" s="7" t="str">
        <f>IF(Z$11=SUS[[#This Row],[Feature ID]],2.5*SUS[[#This Row],[Sum]],"")</f>
        <v/>
      </c>
      <c r="AA23" s="7"/>
      <c r="AB23" s="1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s="12">
        <v>13</v>
      </c>
      <c r="B24" s="13" t="s">
        <v>52</v>
      </c>
      <c r="C24" s="13" t="str">
        <f>IF(SUS[[#This Row],[ID]]="","",_xlfn.CONCAT( TEXT(SUS[[#This Row],[ID]],"0"),SUS[[#This Row],[Feature ID]]))</f>
        <v>13UTA 4</v>
      </c>
      <c r="D24" s="13">
        <v>5</v>
      </c>
      <c r="E24" s="13">
        <v>2</v>
      </c>
      <c r="F24" s="13">
        <v>4</v>
      </c>
      <c r="G24" s="13">
        <v>1</v>
      </c>
      <c r="H24" s="13">
        <v>5</v>
      </c>
      <c r="I24" s="13">
        <v>1</v>
      </c>
      <c r="J24" s="13">
        <v>5</v>
      </c>
      <c r="K24" s="13">
        <v>1</v>
      </c>
      <c r="L24" s="13">
        <v>5</v>
      </c>
      <c r="M24" s="13">
        <v>1</v>
      </c>
      <c r="N24" s="7">
        <f>IF(SUS[[#This Row],[SUS 1 - I think that I would like to use this system frequently.]]="","",SUS[[#This Row],[SUS 1 - I think that I would like to use this system frequently.]]-1)</f>
        <v>4</v>
      </c>
      <c r="O24" s="7">
        <f>IF(SUS[[#This Row],[SUS 2 - I found the system unnecessarily complex.]]="","",5-SUS[[#This Row],[SUS 2 - I found the system unnecessarily complex.]])</f>
        <v>3</v>
      </c>
      <c r="P24" s="7">
        <f>IF(SUS[[#This Row],[SUS 3 - I thought the system was easy to use.]]="","",SUS[[#This Row],[SUS 3 - I thought the system was easy to use.]]-1)</f>
        <v>3</v>
      </c>
      <c r="Q24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4" s="7">
        <f>IF(SUS[[#This Row],[SUS 5 - I found the various functions in this system were well integrated.]]="","",SUS[[#This Row],[SUS 5 - I found the various functions in this system were well integrated.]]-1)</f>
        <v>4</v>
      </c>
      <c r="S24" s="7">
        <f>IF(SUS[[#This Row],[SUS 6 - I thought there was too much inconsistency in this system.]]="","",5-SUS[[#This Row],[SUS 6 - I thought there was too much inconsistency in this system.]])</f>
        <v>4</v>
      </c>
      <c r="T24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4" s="7">
        <f>IF(SUS[[#This Row],[SUS 8 -  I found the system very cumbersome to use.]]="","",5-SUS[[#This Row],[SUS 8 -  I found the system very cumbersome to use.]])</f>
        <v>4</v>
      </c>
      <c r="V24" s="7">
        <f>IF(SUS[[#This Row],[SUS 9 -  I felt very confident using the system.]]="","",SUS[[#This Row],[SUS 9 -  I felt very confident using the system.]]-1)</f>
        <v>4</v>
      </c>
      <c r="W24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4" s="7">
        <f>IF(SUS[[#This Row],[ID]]="","",SUM(SUS[[#This Row],[SUS 1]:[SUS 10]]))</f>
        <v>38</v>
      </c>
      <c r="Y24" s="7">
        <f>IF(Y$11=SUS[[#This Row],[Feature ID]],2.5*SUS[[#This Row],[Sum]],"")</f>
        <v>95</v>
      </c>
      <c r="Z24" s="7" t="str">
        <f>IF(Z$11=SUS[[#This Row],[Feature ID]],2.5*SUS[[#This Row],[Sum]],"")</f>
        <v/>
      </c>
      <c r="AA24" s="7"/>
      <c r="AB24" s="1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s="12">
        <v>14</v>
      </c>
      <c r="B25" s="13" t="s">
        <v>52</v>
      </c>
      <c r="C25" s="13" t="str">
        <f>IF(SUS[[#This Row],[ID]]="","",_xlfn.CONCAT( TEXT(SUS[[#This Row],[ID]],"0"),SUS[[#This Row],[Feature ID]]))</f>
        <v>14UTA 4</v>
      </c>
      <c r="D25" s="13">
        <v>5</v>
      </c>
      <c r="E25" s="13">
        <v>1</v>
      </c>
      <c r="F25" s="13">
        <v>5</v>
      </c>
      <c r="G25" s="13">
        <v>1</v>
      </c>
      <c r="H25" s="13">
        <v>4</v>
      </c>
      <c r="I25" s="13">
        <v>1</v>
      </c>
      <c r="J25" s="13">
        <v>4</v>
      </c>
      <c r="K25" s="13">
        <v>1</v>
      </c>
      <c r="L25" s="13">
        <v>5</v>
      </c>
      <c r="M25" s="13">
        <v>1</v>
      </c>
      <c r="N25" s="7">
        <f>IF(SUS[[#This Row],[SUS 1 - I think that I would like to use this system frequently.]]="","",SUS[[#This Row],[SUS 1 - I think that I would like to use this system frequently.]]-1)</f>
        <v>4</v>
      </c>
      <c r="O25" s="7">
        <f>IF(SUS[[#This Row],[SUS 2 - I found the system unnecessarily complex.]]="","",5-SUS[[#This Row],[SUS 2 - I found the system unnecessarily complex.]])</f>
        <v>4</v>
      </c>
      <c r="P25" s="7">
        <f>IF(SUS[[#This Row],[SUS 3 - I thought the system was easy to use.]]="","",SUS[[#This Row],[SUS 3 - I thought the system was easy to use.]]-1)</f>
        <v>4</v>
      </c>
      <c r="Q25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5" s="7">
        <f>IF(SUS[[#This Row],[SUS 5 - I found the various functions in this system were well integrated.]]="","",SUS[[#This Row],[SUS 5 - I found the various functions in this system were well integrated.]]-1)</f>
        <v>3</v>
      </c>
      <c r="S25" s="7">
        <f>IF(SUS[[#This Row],[SUS 6 - I thought there was too much inconsistency in this system.]]="","",5-SUS[[#This Row],[SUS 6 - I thought there was too much inconsistency in this system.]])</f>
        <v>4</v>
      </c>
      <c r="T25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5" s="7">
        <f>IF(SUS[[#This Row],[SUS 8 -  I found the system very cumbersome to use.]]="","",5-SUS[[#This Row],[SUS 8 -  I found the system very cumbersome to use.]])</f>
        <v>4</v>
      </c>
      <c r="V25" s="7">
        <f>IF(SUS[[#This Row],[SUS 9 -  I felt very confident using the system.]]="","",SUS[[#This Row],[SUS 9 -  I felt very confident using the system.]]-1)</f>
        <v>4</v>
      </c>
      <c r="W25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5" s="7">
        <f>IF(SUS[[#This Row],[ID]]="","",SUM(SUS[[#This Row],[SUS 1]:[SUS 10]]))</f>
        <v>38</v>
      </c>
      <c r="Y25" s="7">
        <f>IF(Y$11=SUS[[#This Row],[Feature ID]],2.5*SUS[[#This Row],[Sum]],"")</f>
        <v>95</v>
      </c>
      <c r="Z25" s="7" t="str">
        <f>IF(Z$11=SUS[[#This Row],[Feature ID]],2.5*SUS[[#This Row],[Sum]],"")</f>
        <v/>
      </c>
      <c r="AA25" s="7"/>
      <c r="AB25" s="1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s="12">
        <v>15</v>
      </c>
      <c r="B26" s="13" t="s">
        <v>52</v>
      </c>
      <c r="C26" s="13" t="str">
        <f>IF(SUS[[#This Row],[ID]]="","",_xlfn.CONCAT( TEXT(SUS[[#This Row],[ID]],"0"),SUS[[#This Row],[Feature ID]]))</f>
        <v>15UTA 4</v>
      </c>
      <c r="D26" s="13">
        <v>5</v>
      </c>
      <c r="E26" s="13">
        <v>1</v>
      </c>
      <c r="F26" s="13">
        <v>4</v>
      </c>
      <c r="G26" s="13">
        <v>1</v>
      </c>
      <c r="H26" s="13">
        <v>4</v>
      </c>
      <c r="I26" s="13">
        <v>1</v>
      </c>
      <c r="J26" s="13">
        <v>4</v>
      </c>
      <c r="K26" s="13">
        <v>1</v>
      </c>
      <c r="L26" s="13">
        <v>5</v>
      </c>
      <c r="M26" s="13">
        <v>2</v>
      </c>
      <c r="N26" s="11">
        <f>IF(SUS[[#This Row],[SUS 1 - I think that I would like to use this system frequently.]]="","",SUS[[#This Row],[SUS 1 - I think that I would like to use this system frequently.]]-1)</f>
        <v>4</v>
      </c>
      <c r="O26" s="7">
        <f>IF(SUS[[#This Row],[SUS 2 - I found the system unnecessarily complex.]]="","",5-SUS[[#This Row],[SUS 2 - I found the system unnecessarily complex.]])</f>
        <v>4</v>
      </c>
      <c r="P26" s="7">
        <f>IF(SUS[[#This Row],[SUS 3 - I thought the system was easy to use.]]="","",SUS[[#This Row],[SUS 3 - I thought the system was easy to use.]]-1)</f>
        <v>3</v>
      </c>
      <c r="Q26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6" s="7">
        <f>IF(SUS[[#This Row],[SUS 5 - I found the various functions in this system were well integrated.]]="","",SUS[[#This Row],[SUS 5 - I found the various functions in this system were well integrated.]]-1)</f>
        <v>3</v>
      </c>
      <c r="S26" s="7">
        <f>IF(SUS[[#This Row],[SUS 6 - I thought there was too much inconsistency in this system.]]="","",5-SUS[[#This Row],[SUS 6 - I thought there was too much inconsistency in this system.]])</f>
        <v>4</v>
      </c>
      <c r="T26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26" s="7">
        <f>IF(SUS[[#This Row],[SUS 8 -  I found the system very cumbersome to use.]]="","",5-SUS[[#This Row],[SUS 8 -  I found the system very cumbersome to use.]])</f>
        <v>4</v>
      </c>
      <c r="V26" s="7">
        <f>IF(SUS[[#This Row],[SUS 9 -  I felt very confident using the system.]]="","",SUS[[#This Row],[SUS 9 -  I felt very confident using the system.]]-1)</f>
        <v>4</v>
      </c>
      <c r="W26" s="7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26" s="11">
        <f>IF(SUS[[#This Row],[ID]]="","",SUM(SUS[[#This Row],[SUS 1]:[SUS 10]]))</f>
        <v>36</v>
      </c>
      <c r="Y26" s="7">
        <f>IF(Y$11=SUS[[#This Row],[Feature ID]],2.5*SUS[[#This Row],[Sum]],"")</f>
        <v>90</v>
      </c>
      <c r="Z26" s="7" t="str">
        <f>IF(Z$11=SUS[[#This Row],[Feature ID]],2.5*SUS[[#This Row],[Sum]],"")</f>
        <v/>
      </c>
      <c r="AA26" s="7"/>
      <c r="AB26" s="11"/>
      <c r="AI26" s="1"/>
      <c r="AJ26" s="1"/>
      <c r="AK26" s="1"/>
      <c r="AL26" s="1"/>
    </row>
    <row r="27" spans="1:38" x14ac:dyDescent="0.25">
      <c r="A27" s="12">
        <v>16</v>
      </c>
      <c r="B27" s="13" t="s">
        <v>52</v>
      </c>
      <c r="C27" s="13" t="str">
        <f>IF(SUS[[#This Row],[ID]]="","",_xlfn.CONCAT( TEXT(SUS[[#This Row],[ID]],"0"),SUS[[#This Row],[Feature ID]]))</f>
        <v>16UTA 4</v>
      </c>
      <c r="D27" s="13">
        <v>3</v>
      </c>
      <c r="E27" s="13">
        <v>1</v>
      </c>
      <c r="F27" s="13">
        <v>5</v>
      </c>
      <c r="G27" s="13">
        <v>1</v>
      </c>
      <c r="H27" s="13">
        <v>5</v>
      </c>
      <c r="I27" s="13">
        <v>1</v>
      </c>
      <c r="J27" s="13">
        <v>5</v>
      </c>
      <c r="K27" s="13">
        <v>1</v>
      </c>
      <c r="L27" s="13">
        <v>5</v>
      </c>
      <c r="M27" s="13">
        <v>1</v>
      </c>
      <c r="N27" s="11">
        <f>IF(SUS[[#This Row],[SUS 1 - I think that I would like to use this system frequently.]]="","",SUS[[#This Row],[SUS 1 - I think that I would like to use this system frequently.]]-1)</f>
        <v>2</v>
      </c>
      <c r="O27" s="7">
        <f>IF(SUS[[#This Row],[SUS 2 - I found the system unnecessarily complex.]]="","",5-SUS[[#This Row],[SUS 2 - I found the system unnecessarily complex.]])</f>
        <v>4</v>
      </c>
      <c r="P27" s="7">
        <f>IF(SUS[[#This Row],[SUS 3 - I thought the system was easy to use.]]="","",SUS[[#This Row],[SUS 3 - I thought the system was easy to use.]]-1)</f>
        <v>4</v>
      </c>
      <c r="Q27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7" s="7">
        <f>IF(SUS[[#This Row],[SUS 5 - I found the various functions in this system were well integrated.]]="","",SUS[[#This Row],[SUS 5 - I found the various functions in this system were well integrated.]]-1)</f>
        <v>4</v>
      </c>
      <c r="S27" s="7">
        <f>IF(SUS[[#This Row],[SUS 6 - I thought there was too much inconsistency in this system.]]="","",5-SUS[[#This Row],[SUS 6 - I thought there was too much inconsistency in this system.]])</f>
        <v>4</v>
      </c>
      <c r="T27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7" s="7">
        <f>IF(SUS[[#This Row],[SUS 8 -  I found the system very cumbersome to use.]]="","",5-SUS[[#This Row],[SUS 8 -  I found the system very cumbersome to use.]])</f>
        <v>4</v>
      </c>
      <c r="V27" s="7">
        <f>IF(SUS[[#This Row],[SUS 9 -  I felt very confident using the system.]]="","",SUS[[#This Row],[SUS 9 -  I felt very confident using the system.]]-1)</f>
        <v>4</v>
      </c>
      <c r="W27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7" s="11">
        <f>IF(SUS[[#This Row],[ID]]="","",SUM(SUS[[#This Row],[SUS 1]:[SUS 10]]))</f>
        <v>38</v>
      </c>
      <c r="Y27" s="7">
        <f>IF(Y$11=SUS[[#This Row],[Feature ID]],2.5*SUS[[#This Row],[Sum]],"")</f>
        <v>95</v>
      </c>
      <c r="Z27" s="7" t="str">
        <f>IF(Z$11=SUS[[#This Row],[Feature ID]],2.5*SUS[[#This Row],[Sum]],"")</f>
        <v/>
      </c>
      <c r="AA27" s="7"/>
      <c r="AB27" s="11"/>
      <c r="AD27" s="1"/>
      <c r="AE27" s="1"/>
      <c r="AF27" s="1"/>
      <c r="AI27" s="1"/>
      <c r="AJ27" s="1"/>
      <c r="AK27" s="1"/>
      <c r="AL27" s="1"/>
    </row>
    <row r="28" spans="1:38" x14ac:dyDescent="0.25">
      <c r="A28" s="12">
        <v>17</v>
      </c>
      <c r="B28" s="13" t="s">
        <v>52</v>
      </c>
      <c r="C28" s="13" t="str">
        <f>IF(SUS[[#This Row],[ID]]="","",_xlfn.CONCAT( TEXT(SUS[[#This Row],[ID]],"0"),SUS[[#This Row],[Feature ID]]))</f>
        <v>17UTA 4</v>
      </c>
      <c r="D28" s="13">
        <v>4</v>
      </c>
      <c r="E28" s="13">
        <v>1</v>
      </c>
      <c r="F28" s="13">
        <v>4</v>
      </c>
      <c r="G28" s="13">
        <v>1</v>
      </c>
      <c r="H28" s="13">
        <v>5</v>
      </c>
      <c r="I28" s="13">
        <v>2</v>
      </c>
      <c r="J28" s="13">
        <v>3</v>
      </c>
      <c r="K28" s="13">
        <v>1</v>
      </c>
      <c r="L28" s="13">
        <v>5</v>
      </c>
      <c r="M28" s="13">
        <v>1</v>
      </c>
      <c r="N28" s="11">
        <f>IF(SUS[[#This Row],[SUS 1 - I think that I would like to use this system frequently.]]="","",SUS[[#This Row],[SUS 1 - I think that I would like to use this system frequently.]]-1)</f>
        <v>3</v>
      </c>
      <c r="O28" s="7">
        <f>IF(SUS[[#This Row],[SUS 2 - I found the system unnecessarily complex.]]="","",5-SUS[[#This Row],[SUS 2 - I found the system unnecessarily complex.]])</f>
        <v>4</v>
      </c>
      <c r="P28" s="7">
        <f>IF(SUS[[#This Row],[SUS 3 - I thought the system was easy to use.]]="","",SUS[[#This Row],[SUS 3 - I thought the system was easy to use.]]-1)</f>
        <v>3</v>
      </c>
      <c r="Q28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8" s="7">
        <f>IF(SUS[[#This Row],[SUS 5 - I found the various functions in this system were well integrated.]]="","",SUS[[#This Row],[SUS 5 - I found the various functions in this system were well integrated.]]-1)</f>
        <v>4</v>
      </c>
      <c r="S28" s="7">
        <f>IF(SUS[[#This Row],[SUS 6 - I thought there was too much inconsistency in this system.]]="","",5-SUS[[#This Row],[SUS 6 - I thought there was too much inconsistency in this system.]])</f>
        <v>3</v>
      </c>
      <c r="T28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28" s="7">
        <f>IF(SUS[[#This Row],[SUS 8 -  I found the system very cumbersome to use.]]="","",5-SUS[[#This Row],[SUS 8 -  I found the system very cumbersome to use.]])</f>
        <v>4</v>
      </c>
      <c r="V28" s="7">
        <f>IF(SUS[[#This Row],[SUS 9 -  I felt very confident using the system.]]="","",SUS[[#This Row],[SUS 9 -  I felt very confident using the system.]]-1)</f>
        <v>4</v>
      </c>
      <c r="W28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8" s="11">
        <f>IF(SUS[[#This Row],[ID]]="","",SUM(SUS[[#This Row],[SUS 1]:[SUS 10]]))</f>
        <v>35</v>
      </c>
      <c r="Y28" s="7">
        <f>IF(Y$11=SUS[[#This Row],[Feature ID]],2.5*SUS[[#This Row],[Sum]],"")</f>
        <v>87.5</v>
      </c>
      <c r="Z28" s="7" t="str">
        <f>IF(Z$11=SUS[[#This Row],[Feature ID]],2.5*SUS[[#This Row],[Sum]],"")</f>
        <v/>
      </c>
      <c r="AA28" s="7"/>
      <c r="AB28" s="11"/>
      <c r="AD28" s="1"/>
      <c r="AE28" s="1"/>
      <c r="AF28" s="1"/>
    </row>
    <row r="29" spans="1:38" x14ac:dyDescent="0.25">
      <c r="A29" s="12">
        <v>18</v>
      </c>
      <c r="B29" s="13" t="s">
        <v>52</v>
      </c>
      <c r="C29" s="13" t="str">
        <f>IF(SUS[[#This Row],[ID]]="","",_xlfn.CONCAT( TEXT(SUS[[#This Row],[ID]],"0"),SUS[[#This Row],[Feature ID]]))</f>
        <v>18UTA 4</v>
      </c>
      <c r="D29" s="13">
        <v>4</v>
      </c>
      <c r="E29" s="13">
        <v>1</v>
      </c>
      <c r="F29" s="13">
        <v>5</v>
      </c>
      <c r="G29" s="13">
        <v>1</v>
      </c>
      <c r="H29" s="13">
        <v>5</v>
      </c>
      <c r="I29" s="13">
        <v>1</v>
      </c>
      <c r="J29" s="13">
        <v>5</v>
      </c>
      <c r="K29" s="13">
        <v>1</v>
      </c>
      <c r="L29" s="13">
        <v>5</v>
      </c>
      <c r="M29" s="13">
        <v>1</v>
      </c>
      <c r="N29" s="11">
        <f>IF(SUS[[#This Row],[SUS 1 - I think that I would like to use this system frequently.]]="","",SUS[[#This Row],[SUS 1 - I think that I would like to use this system frequently.]]-1)</f>
        <v>3</v>
      </c>
      <c r="O29" s="7">
        <f>IF(SUS[[#This Row],[SUS 2 - I found the system unnecessarily complex.]]="","",5-SUS[[#This Row],[SUS 2 - I found the system unnecessarily complex.]])</f>
        <v>4</v>
      </c>
      <c r="P29" s="7">
        <f>IF(SUS[[#This Row],[SUS 3 - I thought the system was easy to use.]]="","",SUS[[#This Row],[SUS 3 - I thought the system was easy to use.]]-1)</f>
        <v>4</v>
      </c>
      <c r="Q29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29" s="7">
        <f>IF(SUS[[#This Row],[SUS 5 - I found the various functions in this system were well integrated.]]="","",SUS[[#This Row],[SUS 5 - I found the various functions in this system were well integrated.]]-1)</f>
        <v>4</v>
      </c>
      <c r="S29" s="7">
        <f>IF(SUS[[#This Row],[SUS 6 - I thought there was too much inconsistency in this system.]]="","",5-SUS[[#This Row],[SUS 6 - I thought there was too much inconsistency in this system.]])</f>
        <v>4</v>
      </c>
      <c r="T29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29" s="7">
        <f>IF(SUS[[#This Row],[SUS 8 -  I found the system very cumbersome to use.]]="","",5-SUS[[#This Row],[SUS 8 -  I found the system very cumbersome to use.]])</f>
        <v>4</v>
      </c>
      <c r="V29" s="7">
        <f>IF(SUS[[#This Row],[SUS 9 -  I felt very confident using the system.]]="","",SUS[[#This Row],[SUS 9 -  I felt very confident using the system.]]-1)</f>
        <v>4</v>
      </c>
      <c r="W29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29" s="11">
        <f>IF(SUS[[#This Row],[ID]]="","",SUM(SUS[[#This Row],[SUS 1]:[SUS 10]]))</f>
        <v>39</v>
      </c>
      <c r="Y29" s="7">
        <f>IF(Y$11=SUS[[#This Row],[Feature ID]],2.5*SUS[[#This Row],[Sum]],"")</f>
        <v>97.5</v>
      </c>
      <c r="Z29" s="7" t="str">
        <f>IF(Z$11=SUS[[#This Row],[Feature ID]],2.5*SUS[[#This Row],[Sum]],"")</f>
        <v/>
      </c>
      <c r="AA29" s="7"/>
      <c r="AB29" s="11"/>
      <c r="AD29" s="1"/>
      <c r="AE29" s="1"/>
      <c r="AF29" s="1"/>
    </row>
    <row r="30" spans="1:38" x14ac:dyDescent="0.25">
      <c r="A30" s="12">
        <v>19</v>
      </c>
      <c r="B30" s="13" t="s">
        <v>52</v>
      </c>
      <c r="C30" s="13" t="str">
        <f>IF(SUS[[#This Row],[ID]]="","",_xlfn.CONCAT( TEXT(SUS[[#This Row],[ID]],"0"),SUS[[#This Row],[Feature ID]]))</f>
        <v>19UTA 4</v>
      </c>
      <c r="D30" s="13">
        <v>4</v>
      </c>
      <c r="E30" s="13">
        <v>2</v>
      </c>
      <c r="F30" s="13">
        <v>5</v>
      </c>
      <c r="G30" s="13">
        <v>1</v>
      </c>
      <c r="H30" s="13">
        <v>4</v>
      </c>
      <c r="I30" s="13">
        <v>5</v>
      </c>
      <c r="J30" s="13">
        <v>3</v>
      </c>
      <c r="K30" s="13">
        <v>2</v>
      </c>
      <c r="L30" s="13">
        <v>3</v>
      </c>
      <c r="M30" s="13">
        <v>1</v>
      </c>
      <c r="N30" s="11">
        <f>IF(SUS[[#This Row],[SUS 1 - I think that I would like to use this system frequently.]]="","",SUS[[#This Row],[SUS 1 - I think that I would like to use this system frequently.]]-1)</f>
        <v>3</v>
      </c>
      <c r="O30" s="7">
        <f>IF(SUS[[#This Row],[SUS 2 - I found the system unnecessarily complex.]]="","",5-SUS[[#This Row],[SUS 2 - I found the system unnecessarily complex.]])</f>
        <v>3</v>
      </c>
      <c r="P30" s="7">
        <f>IF(SUS[[#This Row],[SUS 3 - I thought the system was easy to use.]]="","",SUS[[#This Row],[SUS 3 - I thought the system was easy to use.]]-1)</f>
        <v>4</v>
      </c>
      <c r="Q30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0" s="7">
        <f>IF(SUS[[#This Row],[SUS 5 - I found the various functions in this system were well integrated.]]="","",SUS[[#This Row],[SUS 5 - I found the various functions in this system were well integrated.]]-1)</f>
        <v>3</v>
      </c>
      <c r="S30" s="7">
        <f>IF(SUS[[#This Row],[SUS 6 - I thought there was too much inconsistency in this system.]]="","",5-SUS[[#This Row],[SUS 6 - I thought there was too much inconsistency in this system.]])</f>
        <v>0</v>
      </c>
      <c r="T30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30" s="7">
        <f>IF(SUS[[#This Row],[SUS 8 -  I found the system very cumbersome to use.]]="","",5-SUS[[#This Row],[SUS 8 -  I found the system very cumbersome to use.]])</f>
        <v>3</v>
      </c>
      <c r="V30" s="7">
        <f>IF(SUS[[#This Row],[SUS 9 -  I felt very confident using the system.]]="","",SUS[[#This Row],[SUS 9 -  I felt very confident using the system.]]-1)</f>
        <v>2</v>
      </c>
      <c r="W30" s="7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0" s="11">
        <f>IF(SUS[[#This Row],[ID]]="","",SUM(SUS[[#This Row],[SUS 1]:[SUS 10]]))</f>
        <v>28</v>
      </c>
      <c r="Y30" s="7">
        <f>IF(Y$11=SUS[[#This Row],[Feature ID]],2.5*SUS[[#This Row],[Sum]],"")</f>
        <v>70</v>
      </c>
      <c r="Z30" s="7" t="str">
        <f>IF(Z$11=SUS[[#This Row],[Feature ID]],2.5*SUS[[#This Row],[Sum]],"")</f>
        <v/>
      </c>
      <c r="AA30" s="7"/>
      <c r="AB30" s="11"/>
      <c r="AD30" s="1"/>
      <c r="AE30" s="1"/>
      <c r="AF30" s="1"/>
    </row>
    <row r="31" spans="1:38" x14ac:dyDescent="0.25">
      <c r="A31" s="12">
        <v>20</v>
      </c>
      <c r="B31" s="13" t="s">
        <v>52</v>
      </c>
      <c r="C31" s="13" t="str">
        <f>IF(SUS[[#This Row],[ID]]="","",_xlfn.CONCAT( TEXT(SUS[[#This Row],[ID]],"0"),SUS[[#This Row],[Feature ID]]))</f>
        <v>20UTA 4</v>
      </c>
      <c r="D31" s="13">
        <v>1</v>
      </c>
      <c r="E31" s="13">
        <v>2</v>
      </c>
      <c r="F31" s="13">
        <v>5</v>
      </c>
      <c r="G31" s="13">
        <v>1</v>
      </c>
      <c r="H31" s="13">
        <v>5</v>
      </c>
      <c r="I31" s="13">
        <v>1</v>
      </c>
      <c r="J31" s="13">
        <v>4</v>
      </c>
      <c r="K31" s="13">
        <v>1</v>
      </c>
      <c r="L31" s="13">
        <v>4</v>
      </c>
      <c r="M31" s="13">
        <v>2</v>
      </c>
      <c r="N31" s="11">
        <f>IF(SUS[[#This Row],[SUS 1 - I think that I would like to use this system frequently.]]="","",SUS[[#This Row],[SUS 1 - I think that I would like to use this system frequently.]]-1)</f>
        <v>0</v>
      </c>
      <c r="O31" s="7">
        <f>IF(SUS[[#This Row],[SUS 2 - I found the system unnecessarily complex.]]="","",5-SUS[[#This Row],[SUS 2 - I found the system unnecessarily complex.]])</f>
        <v>3</v>
      </c>
      <c r="P31" s="7">
        <f>IF(SUS[[#This Row],[SUS 3 - I thought the system was easy to use.]]="","",SUS[[#This Row],[SUS 3 - I thought the system was easy to use.]]-1)</f>
        <v>4</v>
      </c>
      <c r="Q31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1" s="7">
        <f>IF(SUS[[#This Row],[SUS 5 - I found the various functions in this system were well integrated.]]="","",SUS[[#This Row],[SUS 5 - I found the various functions in this system were well integrated.]]-1)</f>
        <v>4</v>
      </c>
      <c r="S31" s="7">
        <f>IF(SUS[[#This Row],[SUS 6 - I thought there was too much inconsistency in this system.]]="","",5-SUS[[#This Row],[SUS 6 - I thought there was too much inconsistency in this system.]])</f>
        <v>4</v>
      </c>
      <c r="T31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1" s="7">
        <f>IF(SUS[[#This Row],[SUS 8 -  I found the system very cumbersome to use.]]="","",5-SUS[[#This Row],[SUS 8 -  I found the system very cumbersome to use.]])</f>
        <v>4</v>
      </c>
      <c r="V31" s="7">
        <f>IF(SUS[[#This Row],[SUS 9 -  I felt very confident using the system.]]="","",SUS[[#This Row],[SUS 9 -  I felt very confident using the system.]]-1)</f>
        <v>3</v>
      </c>
      <c r="W31" s="7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31" s="11">
        <f>IF(SUS[[#This Row],[ID]]="","",SUM(SUS[[#This Row],[SUS 1]:[SUS 10]]))</f>
        <v>32</v>
      </c>
      <c r="Y31" s="7">
        <f>IF(Y$11=SUS[[#This Row],[Feature ID]],2.5*SUS[[#This Row],[Sum]],"")</f>
        <v>80</v>
      </c>
      <c r="Z31" s="7" t="str">
        <f>IF(Z$11=SUS[[#This Row],[Feature ID]],2.5*SUS[[#This Row],[Sum]],"")</f>
        <v/>
      </c>
      <c r="AA31" s="7"/>
      <c r="AB31" s="11"/>
      <c r="AD31" s="1"/>
      <c r="AE31" s="1"/>
      <c r="AF31" s="1"/>
    </row>
    <row r="32" spans="1:38" x14ac:dyDescent="0.25">
      <c r="A32" s="12">
        <v>21</v>
      </c>
      <c r="B32" s="13" t="s">
        <v>52</v>
      </c>
      <c r="C32" s="13" t="str">
        <f>IF(SUS[[#This Row],[ID]]="","",_xlfn.CONCAT( TEXT(SUS[[#This Row],[ID]],"0"),SUS[[#This Row],[Feature ID]]))</f>
        <v>21UTA 4</v>
      </c>
      <c r="D32" s="13">
        <v>5</v>
      </c>
      <c r="E32" s="13">
        <v>2</v>
      </c>
      <c r="F32" s="13">
        <v>5</v>
      </c>
      <c r="G32" s="13">
        <v>1</v>
      </c>
      <c r="H32" s="13">
        <v>4</v>
      </c>
      <c r="I32" s="13">
        <v>2</v>
      </c>
      <c r="J32" s="13">
        <v>4</v>
      </c>
      <c r="K32" s="13">
        <v>1</v>
      </c>
      <c r="L32" s="13">
        <v>4</v>
      </c>
      <c r="M32" s="13">
        <v>5</v>
      </c>
      <c r="N32" s="11">
        <f>IF(SUS[[#This Row],[SUS 1 - I think that I would like to use this system frequently.]]="","",SUS[[#This Row],[SUS 1 - I think that I would like to use this system frequently.]]-1)</f>
        <v>4</v>
      </c>
      <c r="O32" s="7">
        <f>IF(SUS[[#This Row],[SUS 2 - I found the system unnecessarily complex.]]="","",5-SUS[[#This Row],[SUS 2 - I found the system unnecessarily complex.]])</f>
        <v>3</v>
      </c>
      <c r="P32" s="7">
        <f>IF(SUS[[#This Row],[SUS 3 - I thought the system was easy to use.]]="","",SUS[[#This Row],[SUS 3 - I thought the system was easy to use.]]-1)</f>
        <v>4</v>
      </c>
      <c r="Q32" s="7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2" s="7">
        <f>IF(SUS[[#This Row],[SUS 5 - I found the various functions in this system were well integrated.]]="","",SUS[[#This Row],[SUS 5 - I found the various functions in this system were well integrated.]]-1)</f>
        <v>3</v>
      </c>
      <c r="S32" s="7">
        <f>IF(SUS[[#This Row],[SUS 6 - I thought there was too much inconsistency in this system.]]="","",5-SUS[[#This Row],[SUS 6 - I thought there was too much inconsistency in this system.]])</f>
        <v>3</v>
      </c>
      <c r="T32" s="7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2" s="7">
        <f>IF(SUS[[#This Row],[SUS 8 -  I found the system very cumbersome to use.]]="","",5-SUS[[#This Row],[SUS 8 -  I found the system very cumbersome to use.]])</f>
        <v>4</v>
      </c>
      <c r="V32" s="7">
        <f>IF(SUS[[#This Row],[SUS 9 -  I felt very confident using the system.]]="","",SUS[[#This Row],[SUS 9 -  I felt very confident using the system.]]-1)</f>
        <v>3</v>
      </c>
      <c r="W32" s="7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32" s="11">
        <f>IF(SUS[[#This Row],[ID]]="","",SUM(SUS[[#This Row],[SUS 1]:[SUS 10]]))</f>
        <v>31</v>
      </c>
      <c r="Y32" s="7">
        <f>IF(Y$11=SUS[[#This Row],[Feature ID]],2.5*SUS[[#This Row],[Sum]],"")</f>
        <v>77.5</v>
      </c>
      <c r="Z32" s="7" t="str">
        <f>IF(Z$11=SUS[[#This Row],[Feature ID]],2.5*SUS[[#This Row],[Sum]],"")</f>
        <v/>
      </c>
      <c r="AA32" s="7"/>
      <c r="AB32" s="11"/>
      <c r="AD32" s="1"/>
      <c r="AE32" s="1"/>
      <c r="AF32" s="1"/>
    </row>
    <row r="33" spans="1:32" x14ac:dyDescent="0.25">
      <c r="A33" s="12">
        <v>22</v>
      </c>
      <c r="B33" s="13" t="s">
        <v>52</v>
      </c>
      <c r="C33" s="13" t="str">
        <f>IF(SUS[[#This Row],[ID]]="","",_xlfn.CONCAT( TEXT(SUS[[#This Row],[ID]],"0"),SUS[[#This Row],[Feature ID]]))</f>
        <v>22UTA 4</v>
      </c>
      <c r="D33" s="13">
        <v>4</v>
      </c>
      <c r="E33" s="13">
        <v>3</v>
      </c>
      <c r="F33" s="13">
        <v>4</v>
      </c>
      <c r="G33" s="13">
        <v>1</v>
      </c>
      <c r="H33" s="13">
        <v>5</v>
      </c>
      <c r="I33" s="13">
        <v>3</v>
      </c>
      <c r="J33" s="13">
        <v>5</v>
      </c>
      <c r="K33" s="13">
        <v>1</v>
      </c>
      <c r="L33" s="13">
        <v>5</v>
      </c>
      <c r="M33" s="13">
        <v>1</v>
      </c>
      <c r="N33" s="11">
        <f>IF(SUS[[#This Row],[SUS 1 - I think that I would like to use this system frequently.]]="","",SUS[[#This Row],[SUS 1 - I think that I would like to use this system frequently.]]-1)</f>
        <v>3</v>
      </c>
      <c r="O33" s="11">
        <f>IF(SUS[[#This Row],[SUS 2 - I found the system unnecessarily complex.]]="","",5-SUS[[#This Row],[SUS 2 - I found the system unnecessarily complex.]])</f>
        <v>2</v>
      </c>
      <c r="P33" s="11">
        <f>IF(SUS[[#This Row],[SUS 3 - I thought the system was easy to use.]]="","",SUS[[#This Row],[SUS 3 - I thought the system was easy to use.]]-1)</f>
        <v>3</v>
      </c>
      <c r="Q33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3" s="11">
        <f>IF(SUS[[#This Row],[SUS 5 - I found the various functions in this system were well integrated.]]="","",SUS[[#This Row],[SUS 5 - I found the various functions in this system were well integrated.]]-1)</f>
        <v>4</v>
      </c>
      <c r="S33" s="11">
        <f>IF(SUS[[#This Row],[SUS 6 - I thought there was too much inconsistency in this system.]]="","",5-SUS[[#This Row],[SUS 6 - I thought there was too much inconsistency in this system.]])</f>
        <v>2</v>
      </c>
      <c r="T33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3" s="11">
        <f>IF(SUS[[#This Row],[SUS 8 -  I found the system very cumbersome to use.]]="","",5-SUS[[#This Row],[SUS 8 -  I found the system very cumbersome to use.]])</f>
        <v>4</v>
      </c>
      <c r="V33" s="11">
        <f>IF(SUS[[#This Row],[SUS 9 -  I felt very confident using the system.]]="","",SUS[[#This Row],[SUS 9 -  I felt very confident using the system.]]-1)</f>
        <v>4</v>
      </c>
      <c r="W33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3" s="11">
        <f>IF(SUS[[#This Row],[ID]]="","",SUM(SUS[[#This Row],[SUS 1]:[SUS 10]]))</f>
        <v>34</v>
      </c>
      <c r="Y33" s="7">
        <f>IF(Y$11=SUS[[#This Row],[Feature ID]],2.5*SUS[[#This Row],[Sum]],"")</f>
        <v>85</v>
      </c>
      <c r="Z33" s="7" t="str">
        <f>IF(Z$11=SUS[[#This Row],[Feature ID]],2.5*SUS[[#This Row],[Sum]],"")</f>
        <v/>
      </c>
      <c r="AA33" s="7"/>
      <c r="AB33" s="11"/>
      <c r="AD33" s="1"/>
      <c r="AE33" s="1"/>
      <c r="AF33" s="1"/>
    </row>
    <row r="34" spans="1:32" x14ac:dyDescent="0.25">
      <c r="A34" s="12">
        <v>23</v>
      </c>
      <c r="B34" s="13" t="s">
        <v>52</v>
      </c>
      <c r="C34" s="13" t="str">
        <f>IF(SUS[[#This Row],[ID]]="","",_xlfn.CONCAT( TEXT(SUS[[#This Row],[ID]],"0"),SUS[[#This Row],[Feature ID]]))</f>
        <v>23UTA 4</v>
      </c>
      <c r="D34" s="13">
        <v>2</v>
      </c>
      <c r="E34" s="13">
        <v>1</v>
      </c>
      <c r="F34" s="13">
        <v>4</v>
      </c>
      <c r="G34" s="13">
        <v>1</v>
      </c>
      <c r="H34" s="13">
        <v>5</v>
      </c>
      <c r="I34" s="13">
        <v>1</v>
      </c>
      <c r="J34" s="13">
        <v>4</v>
      </c>
      <c r="K34" s="13">
        <v>2</v>
      </c>
      <c r="L34" s="13">
        <v>4</v>
      </c>
      <c r="M34" s="13">
        <v>2</v>
      </c>
      <c r="N34" s="11">
        <f>IF(SUS[[#This Row],[SUS 1 - I think that I would like to use this system frequently.]]="","",SUS[[#This Row],[SUS 1 - I think that I would like to use this system frequently.]]-1)</f>
        <v>1</v>
      </c>
      <c r="O34" s="11">
        <f>IF(SUS[[#This Row],[SUS 2 - I found the system unnecessarily complex.]]="","",5-SUS[[#This Row],[SUS 2 - I found the system unnecessarily complex.]])</f>
        <v>4</v>
      </c>
      <c r="P34" s="11">
        <f>IF(SUS[[#This Row],[SUS 3 - I thought the system was easy to use.]]="","",SUS[[#This Row],[SUS 3 - I thought the system was easy to use.]]-1)</f>
        <v>3</v>
      </c>
      <c r="Q34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4" s="11">
        <f>IF(SUS[[#This Row],[SUS 5 - I found the various functions in this system were well integrated.]]="","",SUS[[#This Row],[SUS 5 - I found the various functions in this system were well integrated.]]-1)</f>
        <v>4</v>
      </c>
      <c r="S34" s="11">
        <f>IF(SUS[[#This Row],[SUS 6 - I thought there was too much inconsistency in this system.]]="","",5-SUS[[#This Row],[SUS 6 - I thought there was too much inconsistency in this system.]])</f>
        <v>4</v>
      </c>
      <c r="T34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34" s="11">
        <f>IF(SUS[[#This Row],[SUS 8 -  I found the system very cumbersome to use.]]="","",5-SUS[[#This Row],[SUS 8 -  I found the system very cumbersome to use.]])</f>
        <v>3</v>
      </c>
      <c r="V34" s="11">
        <f>IF(SUS[[#This Row],[SUS 9 -  I felt very confident using the system.]]="","",SUS[[#This Row],[SUS 9 -  I felt very confident using the system.]]-1)</f>
        <v>3</v>
      </c>
      <c r="W34" s="11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34" s="11">
        <f>IF(SUS[[#This Row],[ID]]="","",SUM(SUS[[#This Row],[SUS 1]:[SUS 10]]))</f>
        <v>32</v>
      </c>
      <c r="Y34" s="7">
        <f>IF(Y$11=SUS[[#This Row],[Feature ID]],2.5*SUS[[#This Row],[Sum]],"")</f>
        <v>80</v>
      </c>
      <c r="Z34" s="7" t="str">
        <f>IF(Z$11=SUS[[#This Row],[Feature ID]],2.5*SUS[[#This Row],[Sum]],"")</f>
        <v/>
      </c>
      <c r="AA34" s="7"/>
      <c r="AB34" s="11"/>
      <c r="AD34" s="1"/>
      <c r="AE34" s="1"/>
      <c r="AF34" s="1"/>
    </row>
    <row r="35" spans="1:32" x14ac:dyDescent="0.25">
      <c r="A35" s="12">
        <v>24</v>
      </c>
      <c r="B35" s="13" t="s">
        <v>52</v>
      </c>
      <c r="C35" s="13" t="str">
        <f>IF(SUS[[#This Row],[ID]]="","",_xlfn.CONCAT( TEXT(SUS[[#This Row],[ID]],"0"),SUS[[#This Row],[Feature ID]]))</f>
        <v>24UTA 4</v>
      </c>
      <c r="D35" s="13">
        <v>5</v>
      </c>
      <c r="E35" s="13">
        <v>1</v>
      </c>
      <c r="F35" s="13">
        <v>5</v>
      </c>
      <c r="G35" s="13">
        <v>1</v>
      </c>
      <c r="H35" s="13">
        <v>5</v>
      </c>
      <c r="I35" s="13">
        <v>1</v>
      </c>
      <c r="J35" s="13">
        <v>5</v>
      </c>
      <c r="K35" s="13">
        <v>1</v>
      </c>
      <c r="L35" s="13">
        <v>5</v>
      </c>
      <c r="M35" s="13">
        <v>1</v>
      </c>
      <c r="N35" s="11">
        <f>IF(SUS[[#This Row],[SUS 1 - I think that I would like to use this system frequently.]]="","",SUS[[#This Row],[SUS 1 - I think that I would like to use this system frequently.]]-1)</f>
        <v>4</v>
      </c>
      <c r="O35" s="11">
        <f>IF(SUS[[#This Row],[SUS 2 - I found the system unnecessarily complex.]]="","",5-SUS[[#This Row],[SUS 2 - I found the system unnecessarily complex.]])</f>
        <v>4</v>
      </c>
      <c r="P35" s="11">
        <f>IF(SUS[[#This Row],[SUS 3 - I thought the system was easy to use.]]="","",SUS[[#This Row],[SUS 3 - I thought the system was easy to use.]]-1)</f>
        <v>4</v>
      </c>
      <c r="Q35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5" s="11">
        <f>IF(SUS[[#This Row],[SUS 5 - I found the various functions in this system were well integrated.]]="","",SUS[[#This Row],[SUS 5 - I found the various functions in this system were well integrated.]]-1)</f>
        <v>4</v>
      </c>
      <c r="S35" s="11">
        <f>IF(SUS[[#This Row],[SUS 6 - I thought there was too much inconsistency in this system.]]="","",5-SUS[[#This Row],[SUS 6 - I thought there was too much inconsistency in this system.]])</f>
        <v>4</v>
      </c>
      <c r="T35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5" s="11">
        <f>IF(SUS[[#This Row],[SUS 8 -  I found the system very cumbersome to use.]]="","",5-SUS[[#This Row],[SUS 8 -  I found the system very cumbersome to use.]])</f>
        <v>4</v>
      </c>
      <c r="V35" s="11">
        <f>IF(SUS[[#This Row],[SUS 9 -  I felt very confident using the system.]]="","",SUS[[#This Row],[SUS 9 -  I felt very confident using the system.]]-1)</f>
        <v>4</v>
      </c>
      <c r="W35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5" s="11">
        <f>IF(SUS[[#This Row],[ID]]="","",SUM(SUS[[#This Row],[SUS 1]:[SUS 10]]))</f>
        <v>40</v>
      </c>
      <c r="Y35" s="7">
        <f>IF(Y$11=SUS[[#This Row],[Feature ID]],2.5*SUS[[#This Row],[Sum]],"")</f>
        <v>100</v>
      </c>
      <c r="Z35" s="7" t="str">
        <f>IF(Z$11=SUS[[#This Row],[Feature ID]],2.5*SUS[[#This Row],[Sum]],"")</f>
        <v/>
      </c>
      <c r="AA35" s="7"/>
      <c r="AB35" s="11"/>
      <c r="AD35" s="1"/>
      <c r="AE35" s="1"/>
      <c r="AF35" s="1"/>
    </row>
    <row r="36" spans="1:32" x14ac:dyDescent="0.25">
      <c r="A36" s="12">
        <v>25</v>
      </c>
      <c r="B36" s="13" t="s">
        <v>52</v>
      </c>
      <c r="C36" s="13" t="str">
        <f>IF(SUS[[#This Row],[ID]]="","",_xlfn.CONCAT( TEXT(SUS[[#This Row],[ID]],"0"),SUS[[#This Row],[Feature ID]]))</f>
        <v>25UTA 4</v>
      </c>
      <c r="D36" s="13">
        <v>5</v>
      </c>
      <c r="E36" s="13">
        <v>1</v>
      </c>
      <c r="F36" s="13">
        <v>4</v>
      </c>
      <c r="G36" s="13">
        <v>1</v>
      </c>
      <c r="H36" s="13">
        <v>5</v>
      </c>
      <c r="I36" s="13">
        <v>1</v>
      </c>
      <c r="J36" s="13">
        <v>5</v>
      </c>
      <c r="K36" s="13">
        <v>1</v>
      </c>
      <c r="L36" s="13">
        <v>4</v>
      </c>
      <c r="M36" s="13">
        <v>1</v>
      </c>
      <c r="N36" s="11">
        <f>IF(SUS[[#This Row],[SUS 1 - I think that I would like to use this system frequently.]]="","",SUS[[#This Row],[SUS 1 - I think that I would like to use this system frequently.]]-1)</f>
        <v>4</v>
      </c>
      <c r="O36" s="11">
        <f>IF(SUS[[#This Row],[SUS 2 - I found the system unnecessarily complex.]]="","",5-SUS[[#This Row],[SUS 2 - I found the system unnecessarily complex.]])</f>
        <v>4</v>
      </c>
      <c r="P36" s="11">
        <f>IF(SUS[[#This Row],[SUS 3 - I thought the system was easy to use.]]="","",SUS[[#This Row],[SUS 3 - I thought the system was easy to use.]]-1)</f>
        <v>3</v>
      </c>
      <c r="Q36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6" s="11">
        <f>IF(SUS[[#This Row],[SUS 5 - I found the various functions in this system were well integrated.]]="","",SUS[[#This Row],[SUS 5 - I found the various functions in this system were well integrated.]]-1)</f>
        <v>4</v>
      </c>
      <c r="S36" s="11">
        <f>IF(SUS[[#This Row],[SUS 6 - I thought there was too much inconsistency in this system.]]="","",5-SUS[[#This Row],[SUS 6 - I thought there was too much inconsistency in this system.]])</f>
        <v>4</v>
      </c>
      <c r="T36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6" s="11">
        <f>IF(SUS[[#This Row],[SUS 8 -  I found the system very cumbersome to use.]]="","",5-SUS[[#This Row],[SUS 8 -  I found the system very cumbersome to use.]])</f>
        <v>4</v>
      </c>
      <c r="V36" s="11">
        <f>IF(SUS[[#This Row],[SUS 9 -  I felt very confident using the system.]]="","",SUS[[#This Row],[SUS 9 -  I felt very confident using the system.]]-1)</f>
        <v>3</v>
      </c>
      <c r="W36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6" s="11">
        <f>IF(SUS[[#This Row],[ID]]="","",SUM(SUS[[#This Row],[SUS 1]:[SUS 10]]))</f>
        <v>38</v>
      </c>
      <c r="Y36" s="7">
        <f>IF(Y$11=SUS[[#This Row],[Feature ID]],2.5*SUS[[#This Row],[Sum]],"")</f>
        <v>95</v>
      </c>
      <c r="Z36" s="7" t="str">
        <f>IF(Z$11=SUS[[#This Row],[Feature ID]],2.5*SUS[[#This Row],[Sum]],"")</f>
        <v/>
      </c>
      <c r="AA36" s="7"/>
      <c r="AB36" s="11"/>
      <c r="AD36" s="1"/>
      <c r="AE36" s="1"/>
      <c r="AF36" s="1"/>
    </row>
    <row r="37" spans="1:32" x14ac:dyDescent="0.25">
      <c r="A37" s="12">
        <v>26</v>
      </c>
      <c r="B37" s="13" t="s">
        <v>52</v>
      </c>
      <c r="C37" s="13" t="str">
        <f>IF(SUS[[#This Row],[ID]]="","",_xlfn.CONCAT( TEXT(SUS[[#This Row],[ID]],"0"),SUS[[#This Row],[Feature ID]]))</f>
        <v>26UTA 4</v>
      </c>
      <c r="D37" s="13">
        <v>5</v>
      </c>
      <c r="E37" s="13">
        <v>1</v>
      </c>
      <c r="F37" s="13">
        <v>5</v>
      </c>
      <c r="G37" s="13">
        <v>1</v>
      </c>
      <c r="H37" s="13">
        <v>5</v>
      </c>
      <c r="I37" s="13">
        <v>1</v>
      </c>
      <c r="J37" s="13">
        <v>5</v>
      </c>
      <c r="K37" s="13">
        <v>1</v>
      </c>
      <c r="L37" s="13">
        <v>5</v>
      </c>
      <c r="M37" s="13">
        <v>1</v>
      </c>
      <c r="N37" s="11">
        <f>IF(SUS[[#This Row],[SUS 1 - I think that I would like to use this system frequently.]]="","",SUS[[#This Row],[SUS 1 - I think that I would like to use this system frequently.]]-1)</f>
        <v>4</v>
      </c>
      <c r="O37" s="11">
        <f>IF(SUS[[#This Row],[SUS 2 - I found the system unnecessarily complex.]]="","",5-SUS[[#This Row],[SUS 2 - I found the system unnecessarily complex.]])</f>
        <v>4</v>
      </c>
      <c r="P37" s="11">
        <f>IF(SUS[[#This Row],[SUS 3 - I thought the system was easy to use.]]="","",SUS[[#This Row],[SUS 3 - I thought the system was easy to use.]]-1)</f>
        <v>4</v>
      </c>
      <c r="Q37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7" s="11">
        <f>IF(SUS[[#This Row],[SUS 5 - I found the various functions in this system were well integrated.]]="","",SUS[[#This Row],[SUS 5 - I found the various functions in this system were well integrated.]]-1)</f>
        <v>4</v>
      </c>
      <c r="S37" s="11">
        <f>IF(SUS[[#This Row],[SUS 6 - I thought there was too much inconsistency in this system.]]="","",5-SUS[[#This Row],[SUS 6 - I thought there was too much inconsistency in this system.]])</f>
        <v>4</v>
      </c>
      <c r="T37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7" s="11">
        <f>IF(SUS[[#This Row],[SUS 8 -  I found the system very cumbersome to use.]]="","",5-SUS[[#This Row],[SUS 8 -  I found the system very cumbersome to use.]])</f>
        <v>4</v>
      </c>
      <c r="V37" s="11">
        <f>IF(SUS[[#This Row],[SUS 9 -  I felt very confident using the system.]]="","",SUS[[#This Row],[SUS 9 -  I felt very confident using the system.]]-1)</f>
        <v>4</v>
      </c>
      <c r="W37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7" s="11">
        <f>IF(SUS[[#This Row],[ID]]="","",SUM(SUS[[#This Row],[SUS 1]:[SUS 10]]))</f>
        <v>40</v>
      </c>
      <c r="Y37" s="7">
        <f>IF(Y$11=SUS[[#This Row],[Feature ID]],2.5*SUS[[#This Row],[Sum]],"")</f>
        <v>100</v>
      </c>
      <c r="Z37" s="7" t="str">
        <f>IF(Z$11=SUS[[#This Row],[Feature ID]],2.5*SUS[[#This Row],[Sum]],"")</f>
        <v/>
      </c>
      <c r="AA37" s="7"/>
      <c r="AB37" s="11"/>
      <c r="AD37" s="1"/>
      <c r="AE37" s="1"/>
      <c r="AF37" s="1"/>
    </row>
    <row r="38" spans="1:32" x14ac:dyDescent="0.25">
      <c r="A38" s="12">
        <v>27</v>
      </c>
      <c r="B38" s="13" t="s">
        <v>52</v>
      </c>
      <c r="C38" s="13" t="str">
        <f>IF(SUS[[#This Row],[ID]]="","",_xlfn.CONCAT( TEXT(SUS[[#This Row],[ID]],"0"),SUS[[#This Row],[Feature ID]]))</f>
        <v>27UTA 4</v>
      </c>
      <c r="D38" s="13">
        <v>3</v>
      </c>
      <c r="E38" s="13">
        <v>2</v>
      </c>
      <c r="F38" s="13">
        <v>4</v>
      </c>
      <c r="G38" s="13">
        <v>1</v>
      </c>
      <c r="H38" s="13">
        <v>5</v>
      </c>
      <c r="I38" s="13">
        <v>1</v>
      </c>
      <c r="J38" s="13">
        <v>5</v>
      </c>
      <c r="K38" s="13">
        <v>1</v>
      </c>
      <c r="L38" s="13">
        <v>3</v>
      </c>
      <c r="M38" s="13">
        <v>1</v>
      </c>
      <c r="N38" s="11">
        <f>IF(SUS[[#This Row],[SUS 1 - I think that I would like to use this system frequently.]]="","",SUS[[#This Row],[SUS 1 - I think that I would like to use this system frequently.]]-1)</f>
        <v>2</v>
      </c>
      <c r="O38" s="11">
        <f>IF(SUS[[#This Row],[SUS 2 - I found the system unnecessarily complex.]]="","",5-SUS[[#This Row],[SUS 2 - I found the system unnecessarily complex.]])</f>
        <v>3</v>
      </c>
      <c r="P38" s="11">
        <f>IF(SUS[[#This Row],[SUS 3 - I thought the system was easy to use.]]="","",SUS[[#This Row],[SUS 3 - I thought the system was easy to use.]]-1)</f>
        <v>3</v>
      </c>
      <c r="Q38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8" s="11">
        <f>IF(SUS[[#This Row],[SUS 5 - I found the various functions in this system were well integrated.]]="","",SUS[[#This Row],[SUS 5 - I found the various functions in this system were well integrated.]]-1)</f>
        <v>4</v>
      </c>
      <c r="S38" s="11">
        <f>IF(SUS[[#This Row],[SUS 6 - I thought there was too much inconsistency in this system.]]="","",5-SUS[[#This Row],[SUS 6 - I thought there was too much inconsistency in this system.]])</f>
        <v>4</v>
      </c>
      <c r="T38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8" s="11">
        <f>IF(SUS[[#This Row],[SUS 8 -  I found the system very cumbersome to use.]]="","",5-SUS[[#This Row],[SUS 8 -  I found the system very cumbersome to use.]])</f>
        <v>4</v>
      </c>
      <c r="V38" s="11">
        <f>IF(SUS[[#This Row],[SUS 9 -  I felt very confident using the system.]]="","",SUS[[#This Row],[SUS 9 -  I felt very confident using the system.]]-1)</f>
        <v>2</v>
      </c>
      <c r="W38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8" s="11">
        <f>IF(SUS[[#This Row],[ID]]="","",SUM(SUS[[#This Row],[SUS 1]:[SUS 10]]))</f>
        <v>34</v>
      </c>
      <c r="Y38" s="7">
        <f>IF(Y$11=SUS[[#This Row],[Feature ID]],2.5*SUS[[#This Row],[Sum]],"")</f>
        <v>85</v>
      </c>
      <c r="Z38" s="7" t="str">
        <f>IF(Z$11=SUS[[#This Row],[Feature ID]],2.5*SUS[[#This Row],[Sum]],"")</f>
        <v/>
      </c>
      <c r="AA38" s="7"/>
      <c r="AB38" s="11"/>
      <c r="AD38" s="1"/>
      <c r="AE38" s="1"/>
      <c r="AF38" s="1"/>
    </row>
    <row r="39" spans="1:32" x14ac:dyDescent="0.25">
      <c r="A39" s="12">
        <v>28</v>
      </c>
      <c r="B39" s="13" t="s">
        <v>52</v>
      </c>
      <c r="C39" s="13" t="str">
        <f>IF(SUS[[#This Row],[ID]]="","",_xlfn.CONCAT( TEXT(SUS[[#This Row],[ID]],"0"),SUS[[#This Row],[Feature ID]]))</f>
        <v>28UTA 4</v>
      </c>
      <c r="D39" s="13">
        <v>3</v>
      </c>
      <c r="E39" s="13">
        <v>1</v>
      </c>
      <c r="F39" s="13">
        <v>3</v>
      </c>
      <c r="G39" s="13">
        <v>1</v>
      </c>
      <c r="H39" s="13">
        <v>5</v>
      </c>
      <c r="I39" s="13">
        <v>5</v>
      </c>
      <c r="J39" s="13">
        <v>5</v>
      </c>
      <c r="K39" s="13">
        <v>1</v>
      </c>
      <c r="L39" s="13">
        <v>5</v>
      </c>
      <c r="M39" s="13">
        <v>1</v>
      </c>
      <c r="N39" s="11">
        <f>IF(SUS[[#This Row],[SUS 1 - I think that I would like to use this system frequently.]]="","",SUS[[#This Row],[SUS 1 - I think that I would like to use this system frequently.]]-1)</f>
        <v>2</v>
      </c>
      <c r="O39" s="11">
        <f>IF(SUS[[#This Row],[SUS 2 - I found the system unnecessarily complex.]]="","",5-SUS[[#This Row],[SUS 2 - I found the system unnecessarily complex.]])</f>
        <v>4</v>
      </c>
      <c r="P39" s="11">
        <f>IF(SUS[[#This Row],[SUS 3 - I thought the system was easy to use.]]="","",SUS[[#This Row],[SUS 3 - I thought the system was easy to use.]]-1)</f>
        <v>2</v>
      </c>
      <c r="Q39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39" s="11">
        <f>IF(SUS[[#This Row],[SUS 5 - I found the various functions in this system were well integrated.]]="","",SUS[[#This Row],[SUS 5 - I found the various functions in this system were well integrated.]]-1)</f>
        <v>4</v>
      </c>
      <c r="S39" s="11">
        <f>IF(SUS[[#This Row],[SUS 6 - I thought there was too much inconsistency in this system.]]="","",5-SUS[[#This Row],[SUS 6 - I thought there was too much inconsistency in this system.]])</f>
        <v>0</v>
      </c>
      <c r="T39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39" s="11">
        <f>IF(SUS[[#This Row],[SUS 8 -  I found the system very cumbersome to use.]]="","",5-SUS[[#This Row],[SUS 8 -  I found the system very cumbersome to use.]])</f>
        <v>4</v>
      </c>
      <c r="V39" s="11">
        <f>IF(SUS[[#This Row],[SUS 9 -  I felt very confident using the system.]]="","",SUS[[#This Row],[SUS 9 -  I felt very confident using the system.]]-1)</f>
        <v>4</v>
      </c>
      <c r="W39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39" s="11">
        <f>IF(SUS[[#This Row],[ID]]="","",SUM(SUS[[#This Row],[SUS 1]:[SUS 10]]))</f>
        <v>32</v>
      </c>
      <c r="Y39" s="7">
        <f>IF(Y$11=SUS[[#This Row],[Feature ID]],2.5*SUS[[#This Row],[Sum]],"")</f>
        <v>80</v>
      </c>
      <c r="Z39" s="7" t="str">
        <f>IF(Z$11=SUS[[#This Row],[Feature ID]],2.5*SUS[[#This Row],[Sum]],"")</f>
        <v/>
      </c>
      <c r="AA39" s="7"/>
      <c r="AB39" s="11"/>
      <c r="AD39" s="1"/>
      <c r="AE39" s="1"/>
      <c r="AF39" s="1"/>
    </row>
    <row r="40" spans="1:32" x14ac:dyDescent="0.25">
      <c r="A40" s="12">
        <v>29</v>
      </c>
      <c r="B40" s="13" t="s">
        <v>52</v>
      </c>
      <c r="C40" s="13" t="str">
        <f>IF(SUS[[#This Row],[ID]]="","",_xlfn.CONCAT( TEXT(SUS[[#This Row],[ID]],"0"),SUS[[#This Row],[Feature ID]]))</f>
        <v>29UTA 4</v>
      </c>
      <c r="D40" s="13">
        <v>5</v>
      </c>
      <c r="E40" s="13">
        <v>1</v>
      </c>
      <c r="F40" s="13">
        <v>5</v>
      </c>
      <c r="G40" s="13">
        <v>5</v>
      </c>
      <c r="H40" s="13">
        <v>5</v>
      </c>
      <c r="I40" s="13">
        <v>1</v>
      </c>
      <c r="J40" s="13">
        <v>5</v>
      </c>
      <c r="K40" s="13">
        <v>1</v>
      </c>
      <c r="L40" s="13">
        <v>5</v>
      </c>
      <c r="M40" s="13">
        <v>3</v>
      </c>
      <c r="N40" s="11">
        <f>IF(SUS[[#This Row],[SUS 1 - I think that I would like to use this system frequently.]]="","",SUS[[#This Row],[SUS 1 - I think that I would like to use this system frequently.]]-1)</f>
        <v>4</v>
      </c>
      <c r="O40" s="11">
        <f>IF(SUS[[#This Row],[SUS 2 - I found the system unnecessarily complex.]]="","",5-SUS[[#This Row],[SUS 2 - I found the system unnecessarily complex.]])</f>
        <v>4</v>
      </c>
      <c r="P40" s="11">
        <f>IF(SUS[[#This Row],[SUS 3 - I thought the system was easy to use.]]="","",SUS[[#This Row],[SUS 3 - I thought the system was easy to use.]]-1)</f>
        <v>4</v>
      </c>
      <c r="Q40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0</v>
      </c>
      <c r="R40" s="11">
        <f>IF(SUS[[#This Row],[SUS 5 - I found the various functions in this system were well integrated.]]="","",SUS[[#This Row],[SUS 5 - I found the various functions in this system were well integrated.]]-1)</f>
        <v>4</v>
      </c>
      <c r="S40" s="11">
        <f>IF(SUS[[#This Row],[SUS 6 - I thought there was too much inconsistency in this system.]]="","",5-SUS[[#This Row],[SUS 6 - I thought there was too much inconsistency in this system.]])</f>
        <v>4</v>
      </c>
      <c r="T40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0" s="11">
        <f>IF(SUS[[#This Row],[SUS 8 -  I found the system very cumbersome to use.]]="","",5-SUS[[#This Row],[SUS 8 -  I found the system very cumbersome to use.]])</f>
        <v>4</v>
      </c>
      <c r="V40" s="11">
        <f>IF(SUS[[#This Row],[SUS 9 -  I felt very confident using the system.]]="","",SUS[[#This Row],[SUS 9 -  I felt very confident using the system.]]-1)</f>
        <v>4</v>
      </c>
      <c r="W40" s="11">
        <f>IF(SUS[[#This Row],[SUS 10 - I needed to learn a lot of things before I could get going with this system.]]="","",5-SUS[[#This Row],[SUS 10 - I needed to learn a lot of things before I could get going with this system.]])</f>
        <v>2</v>
      </c>
      <c r="X40" s="11">
        <f>IF(SUS[[#This Row],[ID]]="","",SUM(SUS[[#This Row],[SUS 1]:[SUS 10]]))</f>
        <v>34</v>
      </c>
      <c r="Y40" s="7">
        <f>IF(Y$11=SUS[[#This Row],[Feature ID]],2.5*SUS[[#This Row],[Sum]],"")</f>
        <v>85</v>
      </c>
      <c r="Z40" s="7" t="str">
        <f>IF(Z$11=SUS[[#This Row],[Feature ID]],2.5*SUS[[#This Row],[Sum]],"")</f>
        <v/>
      </c>
      <c r="AA40" s="7"/>
      <c r="AB40" s="11"/>
      <c r="AD40" s="1"/>
      <c r="AE40" s="1"/>
      <c r="AF40" s="1"/>
    </row>
    <row r="41" spans="1:32" x14ac:dyDescent="0.25">
      <c r="A41" s="12">
        <v>30</v>
      </c>
      <c r="B41" s="13" t="s">
        <v>52</v>
      </c>
      <c r="C41" s="13" t="str">
        <f>IF(SUS[[#This Row],[ID]]="","",_xlfn.CONCAT( TEXT(SUS[[#This Row],[ID]],"0"),SUS[[#This Row],[Feature ID]]))</f>
        <v>30UTA 4</v>
      </c>
      <c r="D41" s="13">
        <v>5</v>
      </c>
      <c r="E41" s="13">
        <v>1</v>
      </c>
      <c r="F41" s="13">
        <v>5</v>
      </c>
      <c r="G41" s="13">
        <v>1</v>
      </c>
      <c r="H41" s="13">
        <v>5</v>
      </c>
      <c r="I41" s="13">
        <v>1</v>
      </c>
      <c r="J41" s="13">
        <v>5</v>
      </c>
      <c r="K41" s="13">
        <v>1</v>
      </c>
      <c r="L41" s="13">
        <v>5</v>
      </c>
      <c r="M41" s="13">
        <v>5</v>
      </c>
      <c r="N41" s="11">
        <f>IF(SUS[[#This Row],[SUS 1 - I think that I would like to use this system frequently.]]="","",SUS[[#This Row],[SUS 1 - I think that I would like to use this system frequently.]]-1)</f>
        <v>4</v>
      </c>
      <c r="O41" s="11">
        <f>IF(SUS[[#This Row],[SUS 2 - I found the system unnecessarily complex.]]="","",5-SUS[[#This Row],[SUS 2 - I found the system unnecessarily complex.]])</f>
        <v>4</v>
      </c>
      <c r="P41" s="11">
        <f>IF(SUS[[#This Row],[SUS 3 - I thought the system was easy to use.]]="","",SUS[[#This Row],[SUS 3 - I thought the system was easy to use.]]-1)</f>
        <v>4</v>
      </c>
      <c r="Q41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1" s="11">
        <f>IF(SUS[[#This Row],[SUS 5 - I found the various functions in this system were well integrated.]]="","",SUS[[#This Row],[SUS 5 - I found the various functions in this system were well integrated.]]-1)</f>
        <v>4</v>
      </c>
      <c r="S41" s="11">
        <f>IF(SUS[[#This Row],[SUS 6 - I thought there was too much inconsistency in this system.]]="","",5-SUS[[#This Row],[SUS 6 - I thought there was too much inconsistency in this system.]])</f>
        <v>4</v>
      </c>
      <c r="T41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1" s="11">
        <f>IF(SUS[[#This Row],[SUS 8 -  I found the system very cumbersome to use.]]="","",5-SUS[[#This Row],[SUS 8 -  I found the system very cumbersome to use.]])</f>
        <v>4</v>
      </c>
      <c r="V41" s="11">
        <f>IF(SUS[[#This Row],[SUS 9 -  I felt very confident using the system.]]="","",SUS[[#This Row],[SUS 9 -  I felt very confident using the system.]]-1)</f>
        <v>4</v>
      </c>
      <c r="W41" s="11">
        <f>IF(SUS[[#This Row],[SUS 10 - I needed to learn a lot of things before I could get going with this system.]]="","",5-SUS[[#This Row],[SUS 10 - I needed to learn a lot of things before I could get going with this system.]])</f>
        <v>0</v>
      </c>
      <c r="X41" s="11">
        <f>IF(SUS[[#This Row],[ID]]="","",SUM(SUS[[#This Row],[SUS 1]:[SUS 10]]))</f>
        <v>36</v>
      </c>
      <c r="Y41" s="7">
        <f>IF(Y$11=SUS[[#This Row],[Feature ID]],2.5*SUS[[#This Row],[Sum]],"")</f>
        <v>90</v>
      </c>
      <c r="Z41" s="7" t="str">
        <f>IF(Z$11=SUS[[#This Row],[Feature ID]],2.5*SUS[[#This Row],[Sum]],"")</f>
        <v/>
      </c>
      <c r="AA41" s="7"/>
      <c r="AB41" s="11"/>
      <c r="AD41" s="1"/>
      <c r="AE41" s="1"/>
      <c r="AF41" s="1"/>
    </row>
    <row r="42" spans="1:32" x14ac:dyDescent="0.25">
      <c r="A42" s="12">
        <v>31</v>
      </c>
      <c r="B42" s="13" t="s">
        <v>52</v>
      </c>
      <c r="C42" s="13" t="str">
        <f>IF(SUS[[#This Row],[ID]]="","",_xlfn.CONCAT( TEXT(SUS[[#This Row],[ID]],"0"),SUS[[#This Row],[Feature ID]]))</f>
        <v>31UTA 4</v>
      </c>
      <c r="D42" s="13">
        <v>5</v>
      </c>
      <c r="E42" s="13">
        <v>1</v>
      </c>
      <c r="F42" s="13">
        <v>5</v>
      </c>
      <c r="G42" s="13">
        <v>1</v>
      </c>
      <c r="H42" s="13">
        <v>5</v>
      </c>
      <c r="I42" s="13">
        <v>1</v>
      </c>
      <c r="J42" s="13">
        <v>5</v>
      </c>
      <c r="K42" s="13">
        <v>1</v>
      </c>
      <c r="L42" s="13">
        <v>5</v>
      </c>
      <c r="M42" s="13">
        <v>1</v>
      </c>
      <c r="N42" s="11">
        <f>IF(SUS[[#This Row],[SUS 1 - I think that I would like to use this system frequently.]]="","",SUS[[#This Row],[SUS 1 - I think that I would like to use this system frequently.]]-1)</f>
        <v>4</v>
      </c>
      <c r="O42" s="11">
        <f>IF(SUS[[#This Row],[SUS 2 - I found the system unnecessarily complex.]]="","",5-SUS[[#This Row],[SUS 2 - I found the system unnecessarily complex.]])</f>
        <v>4</v>
      </c>
      <c r="P42" s="11">
        <f>IF(SUS[[#This Row],[SUS 3 - I thought the system was easy to use.]]="","",SUS[[#This Row],[SUS 3 - I thought the system was easy to use.]]-1)</f>
        <v>4</v>
      </c>
      <c r="Q42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2" s="11">
        <f>IF(SUS[[#This Row],[SUS 5 - I found the various functions in this system were well integrated.]]="","",SUS[[#This Row],[SUS 5 - I found the various functions in this system were well integrated.]]-1)</f>
        <v>4</v>
      </c>
      <c r="S42" s="11">
        <f>IF(SUS[[#This Row],[SUS 6 - I thought there was too much inconsistency in this system.]]="","",5-SUS[[#This Row],[SUS 6 - I thought there was too much inconsistency in this system.]])</f>
        <v>4</v>
      </c>
      <c r="T42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2" s="11">
        <f>IF(SUS[[#This Row],[SUS 8 -  I found the system very cumbersome to use.]]="","",5-SUS[[#This Row],[SUS 8 -  I found the system very cumbersome to use.]])</f>
        <v>4</v>
      </c>
      <c r="V42" s="11">
        <f>IF(SUS[[#This Row],[SUS 9 -  I felt very confident using the system.]]="","",SUS[[#This Row],[SUS 9 -  I felt very confident using the system.]]-1)</f>
        <v>4</v>
      </c>
      <c r="W42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2" s="11">
        <f>IF(SUS[[#This Row],[ID]]="","",SUM(SUS[[#This Row],[SUS 1]:[SUS 10]]))</f>
        <v>40</v>
      </c>
      <c r="Y42" s="7">
        <f>IF(Y$11=SUS[[#This Row],[Feature ID]],2.5*SUS[[#This Row],[Sum]],"")</f>
        <v>100</v>
      </c>
      <c r="Z42" s="7" t="str">
        <f>IF(Z$11=SUS[[#This Row],[Feature ID]],2.5*SUS[[#This Row],[Sum]],"")</f>
        <v/>
      </c>
      <c r="AA42" s="7"/>
      <c r="AB42" s="11"/>
      <c r="AD42" s="1"/>
      <c r="AE42" s="1"/>
      <c r="AF42" s="1"/>
    </row>
    <row r="43" spans="1:32" x14ac:dyDescent="0.25">
      <c r="A43" s="12">
        <v>3</v>
      </c>
      <c r="B43" s="13" t="s">
        <v>72</v>
      </c>
      <c r="C43" s="13" t="str">
        <f>IF(SUS[[#This Row],[ID]]="","",_xlfn.CONCAT( TEXT(SUS[[#This Row],[ID]],"0"),SUS[[#This Row],[Feature ID]]))</f>
        <v>3UTA 9</v>
      </c>
      <c r="D43" s="24">
        <v>4</v>
      </c>
      <c r="E43" s="24">
        <v>1</v>
      </c>
      <c r="F43" s="24">
        <v>5</v>
      </c>
      <c r="G43" s="24">
        <v>1</v>
      </c>
      <c r="H43" s="24">
        <v>5</v>
      </c>
      <c r="I43" s="24">
        <v>1</v>
      </c>
      <c r="J43" s="24">
        <v>4</v>
      </c>
      <c r="K43" s="24">
        <v>1</v>
      </c>
      <c r="L43" s="24">
        <v>5</v>
      </c>
      <c r="M43" s="24">
        <v>1</v>
      </c>
      <c r="N43" s="11">
        <f>IF(SUS[[#This Row],[SUS 1 - I think that I would like to use this system frequently.]]="","",SUS[[#This Row],[SUS 1 - I think that I would like to use this system frequently.]]-1)</f>
        <v>3</v>
      </c>
      <c r="O43" s="11">
        <f>IF(SUS[[#This Row],[SUS 2 - I found the system unnecessarily complex.]]="","",5-SUS[[#This Row],[SUS 2 - I found the system unnecessarily complex.]])</f>
        <v>4</v>
      </c>
      <c r="P43" s="11">
        <f>IF(SUS[[#This Row],[SUS 3 - I thought the system was easy to use.]]="","",SUS[[#This Row],[SUS 3 - I thought the system was easy to use.]]-1)</f>
        <v>4</v>
      </c>
      <c r="Q43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3" s="11">
        <f>IF(SUS[[#This Row],[SUS 5 - I found the various functions in this system were well integrated.]]="","",SUS[[#This Row],[SUS 5 - I found the various functions in this system were well integrated.]]-1)</f>
        <v>4</v>
      </c>
      <c r="S43" s="11">
        <f>IF(SUS[[#This Row],[SUS 6 - I thought there was too much inconsistency in this system.]]="","",5-SUS[[#This Row],[SUS 6 - I thought there was too much inconsistency in this system.]])</f>
        <v>4</v>
      </c>
      <c r="T43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3" s="11">
        <f>IF(SUS[[#This Row],[SUS 8 -  I found the system very cumbersome to use.]]="","",5-SUS[[#This Row],[SUS 8 -  I found the system very cumbersome to use.]])</f>
        <v>4</v>
      </c>
      <c r="V43" s="11">
        <f>IF(SUS[[#This Row],[SUS 9 -  I felt very confident using the system.]]="","",SUS[[#This Row],[SUS 9 -  I felt very confident using the system.]]-1)</f>
        <v>4</v>
      </c>
      <c r="W43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3" s="11">
        <f>IF(SUS[[#This Row],[ID]]="","",SUM(SUS[[#This Row],[SUS 1]:[SUS 10]]))</f>
        <v>38</v>
      </c>
      <c r="Y43" s="7" t="str">
        <f>IF(Y$11=SUS[[#This Row],[Feature ID]],2.5*SUS[[#This Row],[Sum]],"")</f>
        <v/>
      </c>
      <c r="Z43" s="7">
        <f>IF(Z$11=SUS[[#This Row],[Feature ID]],2.5*SUS[[#This Row],[Sum]],"")</f>
        <v>95</v>
      </c>
      <c r="AA43" s="7">
        <f>IF(Z$11=SUS[[#This Row],[Feature ID]],2.5*SUS[[#This Row],[Sum]],"")</f>
        <v>95</v>
      </c>
      <c r="AB43" s="11"/>
      <c r="AD43" s="1"/>
      <c r="AE43" s="1"/>
      <c r="AF43" s="1"/>
    </row>
    <row r="44" spans="1:32" x14ac:dyDescent="0.25">
      <c r="A44" s="12">
        <v>36</v>
      </c>
      <c r="B44" s="13" t="s">
        <v>72</v>
      </c>
      <c r="C44" s="13" t="str">
        <f>IF(SUS[[#This Row],[ID]]="","",_xlfn.CONCAT( TEXT(SUS[[#This Row],[ID]],"0"),SUS[[#This Row],[Feature ID]]))</f>
        <v>36UTA 9</v>
      </c>
      <c r="D44" s="24">
        <v>5</v>
      </c>
      <c r="E44" s="24">
        <v>1</v>
      </c>
      <c r="F44" s="24">
        <v>4</v>
      </c>
      <c r="G44" s="24">
        <v>2</v>
      </c>
      <c r="H44" s="24">
        <v>5</v>
      </c>
      <c r="I44" s="24">
        <v>1</v>
      </c>
      <c r="J44" s="24">
        <v>5</v>
      </c>
      <c r="K44" s="24">
        <v>1</v>
      </c>
      <c r="L44" s="24">
        <v>5</v>
      </c>
      <c r="M44" s="24">
        <v>1</v>
      </c>
      <c r="N44" s="11">
        <f>IF(SUS[[#This Row],[SUS 1 - I think that I would like to use this system frequently.]]="","",SUS[[#This Row],[SUS 1 - I think that I would like to use this system frequently.]]-1)</f>
        <v>4</v>
      </c>
      <c r="O44" s="11">
        <f>IF(SUS[[#This Row],[SUS 2 - I found the system unnecessarily complex.]]="","",5-SUS[[#This Row],[SUS 2 - I found the system unnecessarily complex.]])</f>
        <v>4</v>
      </c>
      <c r="P44" s="11">
        <f>IF(SUS[[#This Row],[SUS 3 - I thought the system was easy to use.]]="","",SUS[[#This Row],[SUS 3 - I thought the system was easy to use.]]-1)</f>
        <v>3</v>
      </c>
      <c r="Q44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4" s="11">
        <f>IF(SUS[[#This Row],[SUS 5 - I found the various functions in this system were well integrated.]]="","",SUS[[#This Row],[SUS 5 - I found the various functions in this system were well integrated.]]-1)</f>
        <v>4</v>
      </c>
      <c r="S44" s="11">
        <f>IF(SUS[[#This Row],[SUS 6 - I thought there was too much inconsistency in this system.]]="","",5-SUS[[#This Row],[SUS 6 - I thought there was too much inconsistency in this system.]])</f>
        <v>4</v>
      </c>
      <c r="T44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4" s="11">
        <f>IF(SUS[[#This Row],[SUS 8 -  I found the system very cumbersome to use.]]="","",5-SUS[[#This Row],[SUS 8 -  I found the system very cumbersome to use.]])</f>
        <v>4</v>
      </c>
      <c r="V44" s="11">
        <f>IF(SUS[[#This Row],[SUS 9 -  I felt very confident using the system.]]="","",SUS[[#This Row],[SUS 9 -  I felt very confident using the system.]]-1)</f>
        <v>4</v>
      </c>
      <c r="W44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4" s="11">
        <f>IF(SUS[[#This Row],[ID]]="","",SUM(SUS[[#This Row],[SUS 1]:[SUS 10]]))</f>
        <v>38</v>
      </c>
      <c r="Y44" s="7" t="str">
        <f>IF(Y$11=SUS[[#This Row],[Feature ID]],2.5*SUS[[#This Row],[Sum]],"")</f>
        <v/>
      </c>
      <c r="Z44" s="7"/>
      <c r="AA44" s="7">
        <f>IF(Z$11=SUS[[#This Row],[Feature ID]],2.5*SUS[[#This Row],[Sum]],"")</f>
        <v>95</v>
      </c>
      <c r="AB44" s="11" t="s">
        <v>93</v>
      </c>
      <c r="AD44" s="1"/>
      <c r="AE44" s="1"/>
      <c r="AF44" s="1"/>
    </row>
    <row r="45" spans="1:32" x14ac:dyDescent="0.25">
      <c r="A45" s="12">
        <v>2</v>
      </c>
      <c r="B45" s="13" t="s">
        <v>72</v>
      </c>
      <c r="C45" s="13" t="str">
        <f>IF(SUS[[#This Row],[ID]]="","",_xlfn.CONCAT( TEXT(SUS[[#This Row],[ID]],"0"),SUS[[#This Row],[Feature ID]]))</f>
        <v>2UTA 9</v>
      </c>
      <c r="D45" s="24">
        <v>5</v>
      </c>
      <c r="E45" s="24">
        <v>1</v>
      </c>
      <c r="F45" s="24">
        <v>5</v>
      </c>
      <c r="G45" s="24">
        <v>2</v>
      </c>
      <c r="H45" s="24">
        <v>5</v>
      </c>
      <c r="I45" s="24">
        <v>1</v>
      </c>
      <c r="J45" s="24">
        <v>5</v>
      </c>
      <c r="K45" s="24">
        <v>1</v>
      </c>
      <c r="L45" s="24">
        <v>4</v>
      </c>
      <c r="M45" s="24">
        <v>1</v>
      </c>
      <c r="N45" s="11">
        <f>IF(SUS[[#This Row],[SUS 1 - I think that I would like to use this system frequently.]]="","",SUS[[#This Row],[SUS 1 - I think that I would like to use this system frequently.]]-1)</f>
        <v>4</v>
      </c>
      <c r="O45" s="11">
        <f>IF(SUS[[#This Row],[SUS 2 - I found the system unnecessarily complex.]]="","",5-SUS[[#This Row],[SUS 2 - I found the system unnecessarily complex.]])</f>
        <v>4</v>
      </c>
      <c r="P45" s="11">
        <f>IF(SUS[[#This Row],[SUS 3 - I thought the system was easy to use.]]="","",SUS[[#This Row],[SUS 3 - I thought the system was easy to use.]]-1)</f>
        <v>4</v>
      </c>
      <c r="Q45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5" s="11">
        <f>IF(SUS[[#This Row],[SUS 5 - I found the various functions in this system were well integrated.]]="","",SUS[[#This Row],[SUS 5 - I found the various functions in this system were well integrated.]]-1)</f>
        <v>4</v>
      </c>
      <c r="S45" s="11">
        <f>IF(SUS[[#This Row],[SUS 6 - I thought there was too much inconsistency in this system.]]="","",5-SUS[[#This Row],[SUS 6 - I thought there was too much inconsistency in this system.]])</f>
        <v>4</v>
      </c>
      <c r="T45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5" s="11">
        <f>IF(SUS[[#This Row],[SUS 8 -  I found the system very cumbersome to use.]]="","",5-SUS[[#This Row],[SUS 8 -  I found the system very cumbersome to use.]])</f>
        <v>4</v>
      </c>
      <c r="V45" s="11">
        <f>IF(SUS[[#This Row],[SUS 9 -  I felt very confident using the system.]]="","",SUS[[#This Row],[SUS 9 -  I felt very confident using the system.]]-1)</f>
        <v>3</v>
      </c>
      <c r="W45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5" s="11">
        <f>IF(SUS[[#This Row],[ID]]="","",SUM(SUS[[#This Row],[SUS 1]:[SUS 10]]))</f>
        <v>38</v>
      </c>
      <c r="Y45" s="7" t="str">
        <f>IF(Y$11=SUS[[#This Row],[Feature ID]],2.5*SUS[[#This Row],[Sum]],"")</f>
        <v/>
      </c>
      <c r="Z45" s="7">
        <f>IF(Z$11=SUS[[#This Row],[Feature ID]],2.5*SUS[[#This Row],[Sum]],"")</f>
        <v>95</v>
      </c>
      <c r="AA45" s="7">
        <f>IF(Z$11=SUS[[#This Row],[Feature ID]],2.5*SUS[[#This Row],[Sum]],"")</f>
        <v>95</v>
      </c>
      <c r="AB45" s="11"/>
    </row>
    <row r="46" spans="1:32" x14ac:dyDescent="0.25">
      <c r="A46" s="12">
        <v>11</v>
      </c>
      <c r="B46" s="13" t="s">
        <v>72</v>
      </c>
      <c r="C46" s="13" t="str">
        <f>IF(SUS[[#This Row],[ID]]="","",_xlfn.CONCAT( TEXT(SUS[[#This Row],[ID]],"0"),SUS[[#This Row],[Feature ID]]))</f>
        <v>11UTA 9</v>
      </c>
      <c r="D46" s="24">
        <v>4</v>
      </c>
      <c r="E46" s="24">
        <v>1</v>
      </c>
      <c r="F46" s="24">
        <v>5</v>
      </c>
      <c r="G46" s="24">
        <v>1</v>
      </c>
      <c r="H46" s="24">
        <v>4</v>
      </c>
      <c r="I46" s="24">
        <v>1</v>
      </c>
      <c r="J46" s="24">
        <v>4</v>
      </c>
      <c r="K46" s="24">
        <v>1</v>
      </c>
      <c r="L46" s="24">
        <v>4</v>
      </c>
      <c r="M46" s="24">
        <v>1</v>
      </c>
      <c r="N46" s="11">
        <f>IF(SUS[[#This Row],[SUS 1 - I think that I would like to use this system frequently.]]="","",SUS[[#This Row],[SUS 1 - I think that I would like to use this system frequently.]]-1)</f>
        <v>3</v>
      </c>
      <c r="O46" s="11">
        <f>IF(SUS[[#This Row],[SUS 2 - I found the system unnecessarily complex.]]="","",5-SUS[[#This Row],[SUS 2 - I found the system unnecessarily complex.]])</f>
        <v>4</v>
      </c>
      <c r="P46" s="11">
        <f>IF(SUS[[#This Row],[SUS 3 - I thought the system was easy to use.]]="","",SUS[[#This Row],[SUS 3 - I thought the system was easy to use.]]-1)</f>
        <v>4</v>
      </c>
      <c r="Q46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6" s="11">
        <f>IF(SUS[[#This Row],[SUS 5 - I found the various functions in this system were well integrated.]]="","",SUS[[#This Row],[SUS 5 - I found the various functions in this system were well integrated.]]-1)</f>
        <v>3</v>
      </c>
      <c r="S46" s="11">
        <f>IF(SUS[[#This Row],[SUS 6 - I thought there was too much inconsistency in this system.]]="","",5-SUS[[#This Row],[SUS 6 - I thought there was too much inconsistency in this system.]])</f>
        <v>4</v>
      </c>
      <c r="T46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6" s="11">
        <f>IF(SUS[[#This Row],[SUS 8 -  I found the system very cumbersome to use.]]="","",5-SUS[[#This Row],[SUS 8 -  I found the system very cumbersome to use.]])</f>
        <v>4</v>
      </c>
      <c r="V46" s="11">
        <f>IF(SUS[[#This Row],[SUS 9 -  I felt very confident using the system.]]="","",SUS[[#This Row],[SUS 9 -  I felt very confident using the system.]]-1)</f>
        <v>3</v>
      </c>
      <c r="W46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6" s="11">
        <f>IF(SUS[[#This Row],[ID]]="","",SUM(SUS[[#This Row],[SUS 1]:[SUS 10]]))</f>
        <v>36</v>
      </c>
      <c r="Y46" s="7" t="str">
        <f>IF(Y$11=SUS[[#This Row],[Feature ID]],2.5*SUS[[#This Row],[Sum]],"")</f>
        <v/>
      </c>
      <c r="Z46" s="7">
        <f>IF(Z$11=SUS[[#This Row],[Feature ID]],2.5*SUS[[#This Row],[Sum]],"")</f>
        <v>90</v>
      </c>
      <c r="AA46" s="7">
        <f>IF(Z$11=SUS[[#This Row],[Feature ID]],2.5*SUS[[#This Row],[Sum]],"")</f>
        <v>90</v>
      </c>
      <c r="AB46" s="11"/>
    </row>
    <row r="47" spans="1:32" x14ac:dyDescent="0.25">
      <c r="A47" s="12">
        <v>37</v>
      </c>
      <c r="B47" s="13" t="s">
        <v>72</v>
      </c>
      <c r="C47" s="13" t="str">
        <f>IF(SUS[[#This Row],[ID]]="","",_xlfn.CONCAT( TEXT(SUS[[#This Row],[ID]],"0"),SUS[[#This Row],[Feature ID]]))</f>
        <v>37UTA 9</v>
      </c>
      <c r="D47" s="24">
        <v>4</v>
      </c>
      <c r="E47" s="24">
        <v>2</v>
      </c>
      <c r="F47" s="24">
        <v>3</v>
      </c>
      <c r="G47" s="24">
        <v>2</v>
      </c>
      <c r="H47" s="24">
        <v>4</v>
      </c>
      <c r="I47" s="24">
        <v>2</v>
      </c>
      <c r="J47" s="24">
        <v>5</v>
      </c>
      <c r="K47" s="24">
        <v>3</v>
      </c>
      <c r="L47" s="24">
        <v>4</v>
      </c>
      <c r="M47" s="24">
        <v>1</v>
      </c>
      <c r="N47" s="11">
        <f>IF(SUS[[#This Row],[SUS 1 - I think that I would like to use this system frequently.]]="","",SUS[[#This Row],[SUS 1 - I think that I would like to use this system frequently.]]-1)</f>
        <v>3</v>
      </c>
      <c r="O47" s="11">
        <f>IF(SUS[[#This Row],[SUS 2 - I found the system unnecessarily complex.]]="","",5-SUS[[#This Row],[SUS 2 - I found the system unnecessarily complex.]])</f>
        <v>3</v>
      </c>
      <c r="P47" s="11">
        <f>IF(SUS[[#This Row],[SUS 3 - I thought the system was easy to use.]]="","",SUS[[#This Row],[SUS 3 - I thought the system was easy to use.]]-1)</f>
        <v>2</v>
      </c>
      <c r="Q47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7" s="11">
        <f>IF(SUS[[#This Row],[SUS 5 - I found the various functions in this system were well integrated.]]="","",SUS[[#This Row],[SUS 5 - I found the various functions in this system were well integrated.]]-1)</f>
        <v>3</v>
      </c>
      <c r="S47" s="11">
        <f>IF(SUS[[#This Row],[SUS 6 - I thought there was too much inconsistency in this system.]]="","",5-SUS[[#This Row],[SUS 6 - I thought there was too much inconsistency in this system.]])</f>
        <v>3</v>
      </c>
      <c r="T47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7" s="11">
        <f>IF(SUS[[#This Row],[SUS 8 -  I found the system very cumbersome to use.]]="","",5-SUS[[#This Row],[SUS 8 -  I found the system very cumbersome to use.]])</f>
        <v>2</v>
      </c>
      <c r="V47" s="11">
        <f>IF(SUS[[#This Row],[SUS 9 -  I felt very confident using the system.]]="","",SUS[[#This Row],[SUS 9 -  I felt very confident using the system.]]-1)</f>
        <v>3</v>
      </c>
      <c r="W47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7" s="11">
        <f>IF(SUS[[#This Row],[ID]]="","",SUM(SUS[[#This Row],[SUS 1]:[SUS 10]]))</f>
        <v>30</v>
      </c>
      <c r="Y47" s="7" t="str">
        <f>IF(Y$11=SUS[[#This Row],[Feature ID]],2.5*SUS[[#This Row],[Sum]],"")</f>
        <v/>
      </c>
      <c r="Z47" s="7">
        <f>IF(Z$11=SUS[[#This Row],[Feature ID]],2.5*SUS[[#This Row],[Sum]],"")</f>
        <v>75</v>
      </c>
      <c r="AA47" s="7">
        <f>IF(Z$11=SUS[[#This Row],[Feature ID]],2.5*SUS[[#This Row],[Sum]],"")</f>
        <v>75</v>
      </c>
      <c r="AB47" s="11"/>
    </row>
    <row r="48" spans="1:32" x14ac:dyDescent="0.25">
      <c r="A48" s="12">
        <v>15</v>
      </c>
      <c r="B48" s="13" t="s">
        <v>72</v>
      </c>
      <c r="C48" s="13" t="str">
        <f>IF(SUS[[#This Row],[ID]]="","",_xlfn.CONCAT( TEXT(SUS[[#This Row],[ID]],"0"),SUS[[#This Row],[Feature ID]]))</f>
        <v>15UTA 9</v>
      </c>
      <c r="D48" s="24">
        <v>5</v>
      </c>
      <c r="E48" s="24">
        <v>2</v>
      </c>
      <c r="F48" s="24">
        <v>4</v>
      </c>
      <c r="G48" s="24">
        <v>2</v>
      </c>
      <c r="H48" s="24">
        <v>5</v>
      </c>
      <c r="I48" s="24">
        <v>1</v>
      </c>
      <c r="J48" s="24">
        <v>5</v>
      </c>
      <c r="K48" s="24">
        <v>1</v>
      </c>
      <c r="L48" s="24">
        <v>5</v>
      </c>
      <c r="M48" s="24">
        <v>1</v>
      </c>
      <c r="N48" s="11">
        <f>IF(SUS[[#This Row],[SUS 1 - I think that I would like to use this system frequently.]]="","",SUS[[#This Row],[SUS 1 - I think that I would like to use this system frequently.]]-1)</f>
        <v>4</v>
      </c>
      <c r="O48" s="11">
        <f>IF(SUS[[#This Row],[SUS 2 - I found the system unnecessarily complex.]]="","",5-SUS[[#This Row],[SUS 2 - I found the system unnecessarily complex.]])</f>
        <v>3</v>
      </c>
      <c r="P48" s="11">
        <f>IF(SUS[[#This Row],[SUS 3 - I thought the system was easy to use.]]="","",SUS[[#This Row],[SUS 3 - I thought the system was easy to use.]]-1)</f>
        <v>3</v>
      </c>
      <c r="Q48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3</v>
      </c>
      <c r="R48" s="11">
        <f>IF(SUS[[#This Row],[SUS 5 - I found the various functions in this system were well integrated.]]="","",SUS[[#This Row],[SUS 5 - I found the various functions in this system were well integrated.]]-1)</f>
        <v>4</v>
      </c>
      <c r="S48" s="11">
        <f>IF(SUS[[#This Row],[SUS 6 - I thought there was too much inconsistency in this system.]]="","",5-SUS[[#This Row],[SUS 6 - I thought there was too much inconsistency in this system.]])</f>
        <v>4</v>
      </c>
      <c r="T48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48" s="11">
        <f>IF(SUS[[#This Row],[SUS 8 -  I found the system very cumbersome to use.]]="","",5-SUS[[#This Row],[SUS 8 -  I found the system very cumbersome to use.]])</f>
        <v>4</v>
      </c>
      <c r="V48" s="11">
        <f>IF(SUS[[#This Row],[SUS 9 -  I felt very confident using the system.]]="","",SUS[[#This Row],[SUS 9 -  I felt very confident using the system.]]-1)</f>
        <v>4</v>
      </c>
      <c r="W48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8" s="11">
        <f>IF(SUS[[#This Row],[ID]]="","",SUM(SUS[[#This Row],[SUS 1]:[SUS 10]]))</f>
        <v>37</v>
      </c>
      <c r="Y48" s="7" t="str">
        <f>IF(Y$11=SUS[[#This Row],[Feature ID]],2.5*SUS[[#This Row],[Sum]],"")</f>
        <v/>
      </c>
      <c r="Z48" s="7">
        <f>IF(Z$11=SUS[[#This Row],[Feature ID]],2.5*SUS[[#This Row],[Sum]],"")</f>
        <v>92.5</v>
      </c>
      <c r="AA48" s="7">
        <f>IF(Z$11=SUS[[#This Row],[Feature ID]],2.5*SUS[[#This Row],[Sum]],"")</f>
        <v>92.5</v>
      </c>
      <c r="AB48" s="11"/>
    </row>
    <row r="49" spans="1:28" x14ac:dyDescent="0.25">
      <c r="A49" s="12">
        <v>5</v>
      </c>
      <c r="B49" s="13" t="s">
        <v>72</v>
      </c>
      <c r="C49" s="13" t="str">
        <f>IF(SUS[[#This Row],[ID]]="","",_xlfn.CONCAT( TEXT(SUS[[#This Row],[ID]],"0"),SUS[[#This Row],[Feature ID]]))</f>
        <v>5UTA 9</v>
      </c>
      <c r="D49" s="24">
        <v>4</v>
      </c>
      <c r="E49" s="24">
        <v>2</v>
      </c>
      <c r="F49" s="24">
        <v>5</v>
      </c>
      <c r="G49" s="24">
        <v>1</v>
      </c>
      <c r="H49" s="24">
        <v>5</v>
      </c>
      <c r="I49" s="24">
        <v>1</v>
      </c>
      <c r="J49" s="24">
        <v>4</v>
      </c>
      <c r="K49" s="24">
        <v>1</v>
      </c>
      <c r="L49" s="24">
        <v>4</v>
      </c>
      <c r="M49" s="24">
        <v>1</v>
      </c>
      <c r="N49" s="11">
        <f>IF(SUS[[#This Row],[SUS 1 - I think that I would like to use this system frequently.]]="","",SUS[[#This Row],[SUS 1 - I think that I would like to use this system frequently.]]-1)</f>
        <v>3</v>
      </c>
      <c r="O49" s="11">
        <f>IF(SUS[[#This Row],[SUS 2 - I found the system unnecessarily complex.]]="","",5-SUS[[#This Row],[SUS 2 - I found the system unnecessarily complex.]])</f>
        <v>3</v>
      </c>
      <c r="P49" s="11">
        <f>IF(SUS[[#This Row],[SUS 3 - I thought the system was easy to use.]]="","",SUS[[#This Row],[SUS 3 - I thought the system was easy to use.]]-1)</f>
        <v>4</v>
      </c>
      <c r="Q49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49" s="11">
        <f>IF(SUS[[#This Row],[SUS 5 - I found the various functions in this system were well integrated.]]="","",SUS[[#This Row],[SUS 5 - I found the various functions in this system were well integrated.]]-1)</f>
        <v>4</v>
      </c>
      <c r="S49" s="11">
        <f>IF(SUS[[#This Row],[SUS 6 - I thought there was too much inconsistency in this system.]]="","",5-SUS[[#This Row],[SUS 6 - I thought there was too much inconsistency in this system.]])</f>
        <v>4</v>
      </c>
      <c r="T49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49" s="11">
        <f>IF(SUS[[#This Row],[SUS 8 -  I found the system very cumbersome to use.]]="","",5-SUS[[#This Row],[SUS 8 -  I found the system very cumbersome to use.]])</f>
        <v>4</v>
      </c>
      <c r="V49" s="11">
        <f>IF(SUS[[#This Row],[SUS 9 -  I felt very confident using the system.]]="","",SUS[[#This Row],[SUS 9 -  I felt very confident using the system.]]-1)</f>
        <v>3</v>
      </c>
      <c r="W49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49" s="11">
        <f>IF(SUS[[#This Row],[ID]]="","",SUM(SUS[[#This Row],[SUS 1]:[SUS 10]]))</f>
        <v>36</v>
      </c>
      <c r="Y49" s="7" t="str">
        <f>IF(Y$11=SUS[[#This Row],[Feature ID]],2.5*SUS[[#This Row],[Sum]],"")</f>
        <v/>
      </c>
      <c r="Z49" s="7">
        <f>IF(Z$11=SUS[[#This Row],[Feature ID]],2.5*SUS[[#This Row],[Sum]],"")</f>
        <v>90</v>
      </c>
      <c r="AA49" s="7">
        <f>IF(Z$11=SUS[[#This Row],[Feature ID]],2.5*SUS[[#This Row],[Sum]],"")</f>
        <v>90</v>
      </c>
      <c r="AB49" s="11"/>
    </row>
    <row r="50" spans="1:28" x14ac:dyDescent="0.25">
      <c r="A50" s="12">
        <v>8</v>
      </c>
      <c r="B50" s="13" t="s">
        <v>72</v>
      </c>
      <c r="C50" s="13" t="str">
        <f>IF(SUS[[#This Row],[ID]]="","",_xlfn.CONCAT( TEXT(SUS[[#This Row],[ID]],"0"),SUS[[#This Row],[Feature ID]]))</f>
        <v>8UTA 9</v>
      </c>
      <c r="D50" s="25">
        <v>5</v>
      </c>
      <c r="E50" s="25">
        <v>1</v>
      </c>
      <c r="F50" s="25">
        <v>5</v>
      </c>
      <c r="G50" s="25">
        <v>1</v>
      </c>
      <c r="H50" s="25">
        <v>5</v>
      </c>
      <c r="I50" s="25">
        <v>1</v>
      </c>
      <c r="J50" s="25">
        <v>5</v>
      </c>
      <c r="K50" s="25">
        <v>1</v>
      </c>
      <c r="L50" s="25">
        <v>5</v>
      </c>
      <c r="M50" s="25">
        <v>1</v>
      </c>
      <c r="N50" s="11">
        <f>IF(SUS[[#This Row],[SUS 1 - I think that I would like to use this system frequently.]]="","",SUS[[#This Row],[SUS 1 - I think that I would like to use this system frequently.]]-1)</f>
        <v>4</v>
      </c>
      <c r="O50" s="11">
        <f>IF(SUS[[#This Row],[SUS 2 - I found the system unnecessarily complex.]]="","",5-SUS[[#This Row],[SUS 2 - I found the system unnecessarily complex.]])</f>
        <v>4</v>
      </c>
      <c r="P50" s="11">
        <f>IF(SUS[[#This Row],[SUS 3 - I thought the system was easy to use.]]="","",SUS[[#This Row],[SUS 3 - I thought the system was easy to use.]]-1)</f>
        <v>4</v>
      </c>
      <c r="Q50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0" s="11">
        <f>IF(SUS[[#This Row],[SUS 5 - I found the various functions in this system were well integrated.]]="","",SUS[[#This Row],[SUS 5 - I found the various functions in this system were well integrated.]]-1)</f>
        <v>4</v>
      </c>
      <c r="S50" s="11">
        <f>IF(SUS[[#This Row],[SUS 6 - I thought there was too much inconsistency in this system.]]="","",5-SUS[[#This Row],[SUS 6 - I thought there was too much inconsistency in this system.]])</f>
        <v>4</v>
      </c>
      <c r="T50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50" s="11">
        <f>IF(SUS[[#This Row],[SUS 8 -  I found the system very cumbersome to use.]]="","",5-SUS[[#This Row],[SUS 8 -  I found the system very cumbersome to use.]])</f>
        <v>4</v>
      </c>
      <c r="V50" s="11">
        <f>IF(SUS[[#This Row],[SUS 9 -  I felt very confident using the system.]]="","",SUS[[#This Row],[SUS 9 -  I felt very confident using the system.]]-1)</f>
        <v>4</v>
      </c>
      <c r="W50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50" s="11">
        <f>IF(SUS[[#This Row],[ID]]="","",SUM(SUS[[#This Row],[SUS 1]:[SUS 10]]))</f>
        <v>40</v>
      </c>
      <c r="Y50" s="7" t="str">
        <f>IF(Y$11=SUS[[#This Row],[Feature ID]],2.5*SUS[[#This Row],[Sum]],"")</f>
        <v/>
      </c>
      <c r="Z50" s="7">
        <f>IF(Z$11=SUS[[#This Row],[Feature ID]],2.5*SUS[[#This Row],[Sum]],"")</f>
        <v>100</v>
      </c>
      <c r="AA50" s="7">
        <f>IF(Z$11=SUS[[#This Row],[Feature ID]],2.5*SUS[[#This Row],[Sum]],"")</f>
        <v>100</v>
      </c>
      <c r="AB50" s="11"/>
    </row>
    <row r="51" spans="1:28" x14ac:dyDescent="0.25">
      <c r="A51" s="12">
        <v>6</v>
      </c>
      <c r="B51" s="13" t="s">
        <v>72</v>
      </c>
      <c r="C51" s="13" t="str">
        <f>IF(SUS[[#This Row],[ID]]="","",_xlfn.CONCAT( TEXT(SUS[[#This Row],[ID]],"0"),SUS[[#This Row],[Feature ID]]))</f>
        <v>6UTA 9</v>
      </c>
      <c r="D51" s="13">
        <v>4</v>
      </c>
      <c r="E51" s="13">
        <v>1</v>
      </c>
      <c r="F51" s="13">
        <v>4</v>
      </c>
      <c r="G51" s="13">
        <v>1</v>
      </c>
      <c r="H51" s="13">
        <v>4</v>
      </c>
      <c r="I51" s="13">
        <v>2</v>
      </c>
      <c r="J51" s="13">
        <v>4</v>
      </c>
      <c r="K51" s="13">
        <v>1</v>
      </c>
      <c r="L51" s="13">
        <v>4</v>
      </c>
      <c r="M51" s="13">
        <v>2</v>
      </c>
      <c r="N51" s="11">
        <f>IF(SUS[[#This Row],[SUS 1 - I think that I would like to use this system frequently.]]="","",SUS[[#This Row],[SUS 1 - I think that I would like to use this system frequently.]]-1)</f>
        <v>3</v>
      </c>
      <c r="O51" s="11">
        <f>IF(SUS[[#This Row],[SUS 2 - I found the system unnecessarily complex.]]="","",5-SUS[[#This Row],[SUS 2 - I found the system unnecessarily complex.]])</f>
        <v>4</v>
      </c>
      <c r="P51" s="11">
        <f>IF(SUS[[#This Row],[SUS 3 - I thought the system was easy to use.]]="","",SUS[[#This Row],[SUS 3 - I thought the system was easy to use.]]-1)</f>
        <v>3</v>
      </c>
      <c r="Q51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1" s="11">
        <f>IF(SUS[[#This Row],[SUS 5 - I found the various functions in this system were well integrated.]]="","",SUS[[#This Row],[SUS 5 - I found the various functions in this system were well integrated.]]-1)</f>
        <v>3</v>
      </c>
      <c r="S51" s="11">
        <f>IF(SUS[[#This Row],[SUS 6 - I thought there was too much inconsistency in this system.]]="","",5-SUS[[#This Row],[SUS 6 - I thought there was too much inconsistency in this system.]])</f>
        <v>3</v>
      </c>
      <c r="T51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3</v>
      </c>
      <c r="U51" s="11">
        <f>IF(SUS[[#This Row],[SUS 8 -  I found the system very cumbersome to use.]]="","",5-SUS[[#This Row],[SUS 8 -  I found the system very cumbersome to use.]])</f>
        <v>4</v>
      </c>
      <c r="V51" s="11">
        <f>IF(SUS[[#This Row],[SUS 9 -  I felt very confident using the system.]]="","",SUS[[#This Row],[SUS 9 -  I felt very confident using the system.]]-1)</f>
        <v>3</v>
      </c>
      <c r="W51" s="11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51" s="11">
        <f>IF(SUS[[#This Row],[ID]]="","",SUM(SUS[[#This Row],[SUS 1]:[SUS 10]]))</f>
        <v>33</v>
      </c>
      <c r="Y51" s="7" t="str">
        <f>IF(Y$11=SUS[[#This Row],[Feature ID]],2.5*SUS[[#This Row],[Sum]],"")</f>
        <v/>
      </c>
      <c r="Z51" s="7">
        <f>IF(Z$11=SUS[[#This Row],[Feature ID]],2.5*SUS[[#This Row],[Sum]],"")</f>
        <v>82.5</v>
      </c>
      <c r="AA51" s="7">
        <f>IF(Z$11=SUS[[#This Row],[Feature ID]],2.5*SUS[[#This Row],[Sum]],"")</f>
        <v>82.5</v>
      </c>
      <c r="AB51" s="11"/>
    </row>
    <row r="52" spans="1:28" x14ac:dyDescent="0.25">
      <c r="A52" s="12">
        <v>44</v>
      </c>
      <c r="B52" s="13" t="s">
        <v>72</v>
      </c>
      <c r="C52" s="13" t="str">
        <f>IF(SUS[[#This Row],[ID]]="","",_xlfn.CONCAT( TEXT(SUS[[#This Row],[ID]],"0"),SUS[[#This Row],[Feature ID]]))</f>
        <v>44UTA 9</v>
      </c>
      <c r="D52" s="13">
        <v>4</v>
      </c>
      <c r="E52" s="13">
        <v>2</v>
      </c>
      <c r="F52" s="13">
        <v>4</v>
      </c>
      <c r="G52" s="13">
        <v>3</v>
      </c>
      <c r="H52" s="13">
        <v>4</v>
      </c>
      <c r="I52" s="13">
        <v>2</v>
      </c>
      <c r="J52" s="13">
        <v>3</v>
      </c>
      <c r="K52" s="13">
        <v>2</v>
      </c>
      <c r="L52" s="13">
        <v>3</v>
      </c>
      <c r="M52" s="13">
        <v>2</v>
      </c>
      <c r="N52" s="11">
        <f>IF(SUS[[#This Row],[SUS 1 - I think that I would like to use this system frequently.]]="","",SUS[[#This Row],[SUS 1 - I think that I would like to use this system frequently.]]-1)</f>
        <v>3</v>
      </c>
      <c r="O52" s="11">
        <f>IF(SUS[[#This Row],[SUS 2 - I found the system unnecessarily complex.]]="","",5-SUS[[#This Row],[SUS 2 - I found the system unnecessarily complex.]])</f>
        <v>3</v>
      </c>
      <c r="P52" s="11">
        <f>IF(SUS[[#This Row],[SUS 3 - I thought the system was easy to use.]]="","",SUS[[#This Row],[SUS 3 - I thought the system was easy to use.]]-1)</f>
        <v>3</v>
      </c>
      <c r="Q52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2</v>
      </c>
      <c r="R52" s="11">
        <f>IF(SUS[[#This Row],[SUS 5 - I found the various functions in this system were well integrated.]]="","",SUS[[#This Row],[SUS 5 - I found the various functions in this system were well integrated.]]-1)</f>
        <v>3</v>
      </c>
      <c r="S52" s="11">
        <f>IF(SUS[[#This Row],[SUS 6 - I thought there was too much inconsistency in this system.]]="","",5-SUS[[#This Row],[SUS 6 - I thought there was too much inconsistency in this system.]])</f>
        <v>3</v>
      </c>
      <c r="T52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2</v>
      </c>
      <c r="U52" s="11">
        <f>IF(SUS[[#This Row],[SUS 8 -  I found the system very cumbersome to use.]]="","",5-SUS[[#This Row],[SUS 8 -  I found the system very cumbersome to use.]])</f>
        <v>3</v>
      </c>
      <c r="V52" s="11">
        <f>IF(SUS[[#This Row],[SUS 9 -  I felt very confident using the system.]]="","",SUS[[#This Row],[SUS 9 -  I felt very confident using the system.]]-1)</f>
        <v>2</v>
      </c>
      <c r="W52" s="11">
        <f>IF(SUS[[#This Row],[SUS 10 - I needed to learn a lot of things before I could get going with this system.]]="","",5-SUS[[#This Row],[SUS 10 - I needed to learn a lot of things before I could get going with this system.]])</f>
        <v>3</v>
      </c>
      <c r="X52" s="11">
        <f>IF(SUS[[#This Row],[ID]]="","",SUM(SUS[[#This Row],[SUS 1]:[SUS 10]]))</f>
        <v>27</v>
      </c>
      <c r="Y52" s="7" t="str">
        <f>IF(Y$11=SUS[[#This Row],[Feature ID]],2.5*SUS[[#This Row],[Sum]],"")</f>
        <v/>
      </c>
      <c r="Z52" s="7">
        <f>IF(Z$11=SUS[[#This Row],[Feature ID]],2.5*SUS[[#This Row],[Sum]],"")</f>
        <v>67.5</v>
      </c>
      <c r="AA52" s="7"/>
      <c r="AB52" s="11" t="s">
        <v>92</v>
      </c>
    </row>
    <row r="53" spans="1:28" x14ac:dyDescent="0.25">
      <c r="A53" s="12">
        <v>33</v>
      </c>
      <c r="B53" s="13" t="s">
        <v>72</v>
      </c>
      <c r="C53" s="13" t="str">
        <f>IF(SUS[[#This Row],[ID]]="","",_xlfn.CONCAT( TEXT(SUS[[#This Row],[ID]],"0"),SUS[[#This Row],[Feature ID]]))</f>
        <v>33UTA 9</v>
      </c>
      <c r="D53" s="3">
        <v>5</v>
      </c>
      <c r="E53" s="3">
        <v>1</v>
      </c>
      <c r="F53" s="41">
        <v>5</v>
      </c>
      <c r="G53" s="3">
        <v>1</v>
      </c>
      <c r="H53" s="3">
        <v>5</v>
      </c>
      <c r="I53" s="3">
        <v>1</v>
      </c>
      <c r="J53" s="3">
        <v>5</v>
      </c>
      <c r="K53" s="3">
        <v>1</v>
      </c>
      <c r="L53" s="3">
        <v>5</v>
      </c>
      <c r="M53" s="3">
        <v>1</v>
      </c>
      <c r="N53" s="11">
        <f>IF(SUS[[#This Row],[SUS 1 - I think that I would like to use this system frequently.]]="","",SUS[[#This Row],[SUS 1 - I think that I would like to use this system frequently.]]-1)</f>
        <v>4</v>
      </c>
      <c r="O53" s="11">
        <f>IF(SUS[[#This Row],[SUS 2 - I found the system unnecessarily complex.]]="","",5-SUS[[#This Row],[SUS 2 - I found the system unnecessarily complex.]])</f>
        <v>4</v>
      </c>
      <c r="P53" s="11">
        <f>IF(SUS[[#This Row],[SUS 3 - I thought the system was easy to use.]]="","",SUS[[#This Row],[SUS 3 - I thought the system was easy to use.]]-1)</f>
        <v>4</v>
      </c>
      <c r="Q53" s="11">
        <f>IF(SUS[[#This Row],[SUS 4 - I think that I would need the support of a technical person to be able to use this system.]]="","",5-SUS[[#This Row],[SUS 4 - I think that I would need the support of a technical person to be able to use this system.]])</f>
        <v>4</v>
      </c>
      <c r="R53" s="11">
        <f>IF(SUS[[#This Row],[SUS 5 - I found the various functions in this system were well integrated.]]="","",SUS[[#This Row],[SUS 5 - I found the various functions in this system were well integrated.]]-1)</f>
        <v>4</v>
      </c>
      <c r="S53" s="11">
        <f>IF(SUS[[#This Row],[SUS 6 - I thought there was too much inconsistency in this system.]]="","",5-SUS[[#This Row],[SUS 6 - I thought there was too much inconsistency in this system.]])</f>
        <v>4</v>
      </c>
      <c r="T53" s="11">
        <f>IF(SUS[[#This Row],[SUS 7 - I  would  imagine  that  most  people  would  learn  to  use  this  system  very quickly.]]="","",SUS[[#This Row],[SUS 7 - I  would  imagine  that  most  people  would  learn  to  use  this  system  very quickly.]]-1)</f>
        <v>4</v>
      </c>
      <c r="U53" s="11">
        <f>IF(SUS[[#This Row],[SUS 8 -  I found the system very cumbersome to use.]]="","",5-SUS[[#This Row],[SUS 8 -  I found the system very cumbersome to use.]])</f>
        <v>4</v>
      </c>
      <c r="V53" s="11">
        <f>IF(SUS[[#This Row],[SUS 9 -  I felt very confident using the system.]]="","",SUS[[#This Row],[SUS 9 -  I felt very confident using the system.]]-1)</f>
        <v>4</v>
      </c>
      <c r="W53" s="11">
        <f>IF(SUS[[#This Row],[SUS 10 - I needed to learn a lot of things before I could get going with this system.]]="","",5-SUS[[#This Row],[SUS 10 - I needed to learn a lot of things before I could get going with this system.]])</f>
        <v>4</v>
      </c>
      <c r="X53" s="11">
        <f>IF(SUS[[#This Row],[ID]]="","",SUM(SUS[[#This Row],[SUS 1]:[SUS 10]]))</f>
        <v>40</v>
      </c>
      <c r="Y53" s="7" t="str">
        <f>IF(Y$11=SUS[[#This Row],[Feature ID]],2.5*SUS[[#This Row],[Sum]],"")</f>
        <v/>
      </c>
      <c r="Z53" s="7">
        <f>IF(Z$11=SUS[[#This Row],[Feature ID]],2.5*SUS[[#This Row],[Sum]],"")</f>
        <v>100</v>
      </c>
      <c r="AA53" s="7">
        <f>IF(Z$11=SUS[[#This Row],[Feature ID]],2.5*SUS[[#This Row],[Sum]],"")</f>
        <v>100</v>
      </c>
      <c r="AB53" s="11"/>
    </row>
    <row r="54" spans="1:28" x14ac:dyDescent="0.25">
      <c r="A54" s="12"/>
      <c r="B54" s="13"/>
      <c r="C54" s="13" t="str">
        <f>IF(SUS[[#This Row],[ID]]="","",_xlfn.CONCAT( TEXT(SUS[[#This Row],[ID]],"0"),SUS[[#This Row],[Feature ID]]))</f>
        <v/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1" t="str">
        <f>IF(SUS[[#This Row],[SUS 1 - I think that I would like to use this system frequently.]]="","",SUS[[#This Row],[SUS 1 - I think that I would like to use this system frequently.]]-1)</f>
        <v/>
      </c>
      <c r="O54" s="11" t="str">
        <f>IF(SUS[[#This Row],[SUS 2 - I found the system unnecessarily complex.]]="","",5-SUS[[#This Row],[SUS 2 - I found the system unnecessarily complex.]])</f>
        <v/>
      </c>
      <c r="P54" s="11" t="str">
        <f>IF(SUS[[#This Row],[SUS 3 - I thought the system was easy to use.]]="","",SUS[[#This Row],[SUS 3 - I thought the system was easy to use.]]-1)</f>
        <v/>
      </c>
      <c r="Q5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4" s="11" t="str">
        <f>IF(SUS[[#This Row],[SUS 5 - I found the various functions in this system were well integrated.]]="","",SUS[[#This Row],[SUS 5 - I found the various functions in this system were well integrated.]]-1)</f>
        <v/>
      </c>
      <c r="S54" s="11" t="str">
        <f>IF(SUS[[#This Row],[SUS 6 - I thought there was too much inconsistency in this system.]]="","",5-SUS[[#This Row],[SUS 6 - I thought there was too much inconsistency in this system.]])</f>
        <v/>
      </c>
      <c r="T5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4" s="11" t="str">
        <f>IF(SUS[[#This Row],[SUS 8 -  I found the system very cumbersome to use.]]="","",5-SUS[[#This Row],[SUS 8 -  I found the system very cumbersome to use.]])</f>
        <v/>
      </c>
      <c r="V54" s="11" t="str">
        <f>IF(SUS[[#This Row],[SUS 9 -  I felt very confident using the system.]]="","",SUS[[#This Row],[SUS 9 -  I felt very confident using the system.]]-1)</f>
        <v/>
      </c>
      <c r="W5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4" s="11" t="str">
        <f>IF(SUS[[#This Row],[ID]]="","",SUM(SUS[[#This Row],[SUS 1]:[SUS 10]]))</f>
        <v/>
      </c>
      <c r="Y54" s="7" t="str">
        <f>IF(Y$11=SUS[[#This Row],[Feature ID]],2.5*SUS[[#This Row],[Sum]],"")</f>
        <v/>
      </c>
      <c r="Z54" s="7" t="str">
        <f>IF(Z$11=SUS[[#This Row],[Feature ID]],2.5*SUS[[#This Row],[Sum]],"")</f>
        <v/>
      </c>
      <c r="AA54" s="7"/>
      <c r="AB54" s="11"/>
    </row>
    <row r="55" spans="1:28" x14ac:dyDescent="0.25">
      <c r="A55" s="12"/>
      <c r="B55" s="13"/>
      <c r="C55" s="13" t="str">
        <f>IF(SUS[[#This Row],[ID]]="","",_xlfn.CONCAT( TEXT(SUS[[#This Row],[ID]],"0"),SUS[[#This Row],[Feature ID]]))</f>
        <v/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1" t="str">
        <f>IF(SUS[[#This Row],[SUS 1 - I think that I would like to use this system frequently.]]="","",SUS[[#This Row],[SUS 1 - I think that I would like to use this system frequently.]]-1)</f>
        <v/>
      </c>
      <c r="O55" s="11" t="str">
        <f>IF(SUS[[#This Row],[SUS 2 - I found the system unnecessarily complex.]]="","",5-SUS[[#This Row],[SUS 2 - I found the system unnecessarily complex.]])</f>
        <v/>
      </c>
      <c r="P55" s="11" t="str">
        <f>IF(SUS[[#This Row],[SUS 3 - I thought the system was easy to use.]]="","",SUS[[#This Row],[SUS 3 - I thought the system was easy to use.]]-1)</f>
        <v/>
      </c>
      <c r="Q5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5" s="11" t="str">
        <f>IF(SUS[[#This Row],[SUS 5 - I found the various functions in this system were well integrated.]]="","",SUS[[#This Row],[SUS 5 - I found the various functions in this system were well integrated.]]-1)</f>
        <v/>
      </c>
      <c r="S55" s="11" t="str">
        <f>IF(SUS[[#This Row],[SUS 6 - I thought there was too much inconsistency in this system.]]="","",5-SUS[[#This Row],[SUS 6 - I thought there was too much inconsistency in this system.]])</f>
        <v/>
      </c>
      <c r="T5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5" s="11" t="str">
        <f>IF(SUS[[#This Row],[SUS 8 -  I found the system very cumbersome to use.]]="","",5-SUS[[#This Row],[SUS 8 -  I found the system very cumbersome to use.]])</f>
        <v/>
      </c>
      <c r="V55" s="11" t="str">
        <f>IF(SUS[[#This Row],[SUS 9 -  I felt very confident using the system.]]="","",SUS[[#This Row],[SUS 9 -  I felt very confident using the system.]]-1)</f>
        <v/>
      </c>
      <c r="W5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5" s="11" t="str">
        <f>IF(SUS[[#This Row],[ID]]="","",SUM(SUS[[#This Row],[SUS 1]:[SUS 10]]))</f>
        <v/>
      </c>
      <c r="Y55" s="7" t="str">
        <f>IF(Y$11=SUS[[#This Row],[Feature ID]],2.5*SUS[[#This Row],[Sum]],"")</f>
        <v/>
      </c>
      <c r="Z55" s="7" t="str">
        <f>IF(Z$11=SUS[[#This Row],[Feature ID]],2.5*SUS[[#This Row],[Sum]],"")</f>
        <v/>
      </c>
      <c r="AA55" s="7"/>
      <c r="AB55" s="11"/>
    </row>
    <row r="56" spans="1:28" x14ac:dyDescent="0.25">
      <c r="A56" s="12"/>
      <c r="B56" s="13"/>
      <c r="C56" s="13" t="str">
        <f>IF(SUS[[#This Row],[ID]]="","",_xlfn.CONCAT( TEXT(SUS[[#This Row],[ID]],"0"),SUS[[#This Row],[Feature ID]]))</f>
        <v/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1" t="str">
        <f>IF(SUS[[#This Row],[SUS 1 - I think that I would like to use this system frequently.]]="","",SUS[[#This Row],[SUS 1 - I think that I would like to use this system frequently.]]-1)</f>
        <v/>
      </c>
      <c r="O56" s="11" t="str">
        <f>IF(SUS[[#This Row],[SUS 2 - I found the system unnecessarily complex.]]="","",5-SUS[[#This Row],[SUS 2 - I found the system unnecessarily complex.]])</f>
        <v/>
      </c>
      <c r="P56" s="11" t="str">
        <f>IF(SUS[[#This Row],[SUS 3 - I thought the system was easy to use.]]="","",SUS[[#This Row],[SUS 3 - I thought the system was easy to use.]]-1)</f>
        <v/>
      </c>
      <c r="Q5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6" s="11" t="str">
        <f>IF(SUS[[#This Row],[SUS 5 - I found the various functions in this system were well integrated.]]="","",SUS[[#This Row],[SUS 5 - I found the various functions in this system were well integrated.]]-1)</f>
        <v/>
      </c>
      <c r="S56" s="11" t="str">
        <f>IF(SUS[[#This Row],[SUS 6 - I thought there was too much inconsistency in this system.]]="","",5-SUS[[#This Row],[SUS 6 - I thought there was too much inconsistency in this system.]])</f>
        <v/>
      </c>
      <c r="T5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6" s="11" t="str">
        <f>IF(SUS[[#This Row],[SUS 8 -  I found the system very cumbersome to use.]]="","",5-SUS[[#This Row],[SUS 8 -  I found the system very cumbersome to use.]])</f>
        <v/>
      </c>
      <c r="V56" s="11" t="str">
        <f>IF(SUS[[#This Row],[SUS 9 -  I felt very confident using the system.]]="","",SUS[[#This Row],[SUS 9 -  I felt very confident using the system.]]-1)</f>
        <v/>
      </c>
      <c r="W5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6" s="11" t="str">
        <f>IF(SUS[[#This Row],[ID]]="","",SUM(SUS[[#This Row],[SUS 1]:[SUS 10]]))</f>
        <v/>
      </c>
      <c r="Y56" s="7" t="str">
        <f>IF(Y$11=SUS[[#This Row],[Feature ID]],2.5*SUS[[#This Row],[Sum]],"")</f>
        <v/>
      </c>
      <c r="Z56" s="7" t="str">
        <f>IF(Z$11=SUS[[#This Row],[Feature ID]],2.5*SUS[[#This Row],[Sum]],"")</f>
        <v/>
      </c>
      <c r="AA56" s="7"/>
      <c r="AB56" s="11"/>
    </row>
    <row r="57" spans="1:28" x14ac:dyDescent="0.25">
      <c r="A57" s="12"/>
      <c r="B57" s="13"/>
      <c r="C57" s="13" t="str">
        <f>IF(SUS[[#This Row],[ID]]="","",_xlfn.CONCAT( TEXT(SUS[[#This Row],[ID]],"0"),SUS[[#This Row],[Feature ID]]))</f>
        <v/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1" t="str">
        <f>IF(SUS[[#This Row],[SUS 1 - I think that I would like to use this system frequently.]]="","",SUS[[#This Row],[SUS 1 - I think that I would like to use this system frequently.]]-1)</f>
        <v/>
      </c>
      <c r="O57" s="11" t="str">
        <f>IF(SUS[[#This Row],[SUS 2 - I found the system unnecessarily complex.]]="","",5-SUS[[#This Row],[SUS 2 - I found the system unnecessarily complex.]])</f>
        <v/>
      </c>
      <c r="P57" s="11" t="str">
        <f>IF(SUS[[#This Row],[SUS 3 - I thought the system was easy to use.]]="","",SUS[[#This Row],[SUS 3 - I thought the system was easy to use.]]-1)</f>
        <v/>
      </c>
      <c r="Q5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7" s="11" t="str">
        <f>IF(SUS[[#This Row],[SUS 5 - I found the various functions in this system were well integrated.]]="","",SUS[[#This Row],[SUS 5 - I found the various functions in this system were well integrated.]]-1)</f>
        <v/>
      </c>
      <c r="S57" s="11" t="str">
        <f>IF(SUS[[#This Row],[SUS 6 - I thought there was too much inconsistency in this system.]]="","",5-SUS[[#This Row],[SUS 6 - I thought there was too much inconsistency in this system.]])</f>
        <v/>
      </c>
      <c r="T5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7" s="11" t="str">
        <f>IF(SUS[[#This Row],[SUS 8 -  I found the system very cumbersome to use.]]="","",5-SUS[[#This Row],[SUS 8 -  I found the system very cumbersome to use.]])</f>
        <v/>
      </c>
      <c r="V57" s="11" t="str">
        <f>IF(SUS[[#This Row],[SUS 9 -  I felt very confident using the system.]]="","",SUS[[#This Row],[SUS 9 -  I felt very confident using the system.]]-1)</f>
        <v/>
      </c>
      <c r="W5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7" s="11" t="str">
        <f>IF(SUS[[#This Row],[ID]]="","",SUM(SUS[[#This Row],[SUS 1]:[SUS 10]]))</f>
        <v/>
      </c>
      <c r="Y57" s="7" t="str">
        <f>IF(Y$11=SUS[[#This Row],[Feature ID]],2.5*SUS[[#This Row],[Sum]],"")</f>
        <v/>
      </c>
      <c r="Z57" s="7" t="str">
        <f>IF(Z$11=SUS[[#This Row],[Feature ID]],2.5*SUS[[#This Row],[Sum]],"")</f>
        <v/>
      </c>
      <c r="AA57" s="7"/>
      <c r="AB57" s="11"/>
    </row>
    <row r="58" spans="1:28" x14ac:dyDescent="0.25">
      <c r="A58" s="12"/>
      <c r="B58" s="13"/>
      <c r="C58" s="13" t="str">
        <f>IF(SUS[[#This Row],[ID]]="","",_xlfn.CONCAT( TEXT(SUS[[#This Row],[ID]],"0"),SUS[[#This Row],[Feature ID]]))</f>
        <v/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1" t="str">
        <f>IF(SUS[[#This Row],[SUS 1 - I think that I would like to use this system frequently.]]="","",SUS[[#This Row],[SUS 1 - I think that I would like to use this system frequently.]]-1)</f>
        <v/>
      </c>
      <c r="O58" s="11" t="str">
        <f>IF(SUS[[#This Row],[SUS 2 - I found the system unnecessarily complex.]]="","",5-SUS[[#This Row],[SUS 2 - I found the system unnecessarily complex.]])</f>
        <v/>
      </c>
      <c r="P58" s="11" t="str">
        <f>IF(SUS[[#This Row],[SUS 3 - I thought the system was easy to use.]]="","",SUS[[#This Row],[SUS 3 - I thought the system was easy to use.]]-1)</f>
        <v/>
      </c>
      <c r="Q5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8" s="11" t="str">
        <f>IF(SUS[[#This Row],[SUS 5 - I found the various functions in this system were well integrated.]]="","",SUS[[#This Row],[SUS 5 - I found the various functions in this system were well integrated.]]-1)</f>
        <v/>
      </c>
      <c r="S58" s="11" t="str">
        <f>IF(SUS[[#This Row],[SUS 6 - I thought there was too much inconsistency in this system.]]="","",5-SUS[[#This Row],[SUS 6 - I thought there was too much inconsistency in this system.]])</f>
        <v/>
      </c>
      <c r="T5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8" s="11" t="str">
        <f>IF(SUS[[#This Row],[SUS 8 -  I found the system very cumbersome to use.]]="","",5-SUS[[#This Row],[SUS 8 -  I found the system very cumbersome to use.]])</f>
        <v/>
      </c>
      <c r="V58" s="11" t="str">
        <f>IF(SUS[[#This Row],[SUS 9 -  I felt very confident using the system.]]="","",SUS[[#This Row],[SUS 9 -  I felt very confident using the system.]]-1)</f>
        <v/>
      </c>
      <c r="W5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8" s="11" t="str">
        <f>IF(SUS[[#This Row],[ID]]="","",SUM(SUS[[#This Row],[SUS 1]:[SUS 10]]))</f>
        <v/>
      </c>
      <c r="Y58" s="7" t="str">
        <f>IF(Y$11=SUS[[#This Row],[Feature ID]],2.5*SUS[[#This Row],[Sum]],"")</f>
        <v/>
      </c>
      <c r="Z58" s="7" t="str">
        <f>IF(Z$11=SUS[[#This Row],[Feature ID]],2.5*SUS[[#This Row],[Sum]],"")</f>
        <v/>
      </c>
      <c r="AA58" s="7"/>
      <c r="AB58" s="11"/>
    </row>
    <row r="59" spans="1:28" x14ac:dyDescent="0.25">
      <c r="A59" s="12"/>
      <c r="B59" s="13"/>
      <c r="C59" s="13" t="str">
        <f>IF(SUS[[#This Row],[ID]]="","",_xlfn.CONCAT( TEXT(SUS[[#This Row],[ID]],"0"),SUS[[#This Row],[Feature ID]]))</f>
        <v/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1" t="str">
        <f>IF(SUS[[#This Row],[SUS 1 - I think that I would like to use this system frequently.]]="","",SUS[[#This Row],[SUS 1 - I think that I would like to use this system frequently.]]-1)</f>
        <v/>
      </c>
      <c r="O59" s="11" t="str">
        <f>IF(SUS[[#This Row],[SUS 2 - I found the system unnecessarily complex.]]="","",5-SUS[[#This Row],[SUS 2 - I found the system unnecessarily complex.]])</f>
        <v/>
      </c>
      <c r="P59" s="11" t="str">
        <f>IF(SUS[[#This Row],[SUS 3 - I thought the system was easy to use.]]="","",SUS[[#This Row],[SUS 3 - I thought the system was easy to use.]]-1)</f>
        <v/>
      </c>
      <c r="Q5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59" s="11" t="str">
        <f>IF(SUS[[#This Row],[SUS 5 - I found the various functions in this system were well integrated.]]="","",SUS[[#This Row],[SUS 5 - I found the various functions in this system were well integrated.]]-1)</f>
        <v/>
      </c>
      <c r="S59" s="11" t="str">
        <f>IF(SUS[[#This Row],[SUS 6 - I thought there was too much inconsistency in this system.]]="","",5-SUS[[#This Row],[SUS 6 - I thought there was too much inconsistency in this system.]])</f>
        <v/>
      </c>
      <c r="T5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59" s="11" t="str">
        <f>IF(SUS[[#This Row],[SUS 8 -  I found the system very cumbersome to use.]]="","",5-SUS[[#This Row],[SUS 8 -  I found the system very cumbersome to use.]])</f>
        <v/>
      </c>
      <c r="V59" s="11" t="str">
        <f>IF(SUS[[#This Row],[SUS 9 -  I felt very confident using the system.]]="","",SUS[[#This Row],[SUS 9 -  I felt very confident using the system.]]-1)</f>
        <v/>
      </c>
      <c r="W5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59" s="11" t="str">
        <f>IF(SUS[[#This Row],[ID]]="","",SUM(SUS[[#This Row],[SUS 1]:[SUS 10]]))</f>
        <v/>
      </c>
      <c r="Y59" s="7" t="str">
        <f>IF(Y$11=SUS[[#This Row],[Feature ID]],2.5*SUS[[#This Row],[Sum]],"")</f>
        <v/>
      </c>
      <c r="Z59" s="7" t="str">
        <f>IF(Z$11=SUS[[#This Row],[Feature ID]],2.5*SUS[[#This Row],[Sum]],"")</f>
        <v/>
      </c>
      <c r="AA59" s="7"/>
      <c r="AB59" s="11"/>
    </row>
    <row r="60" spans="1:28" x14ac:dyDescent="0.25">
      <c r="A60" s="12"/>
      <c r="B60" s="13"/>
      <c r="C60" s="13" t="str">
        <f>IF(SUS[[#This Row],[ID]]="","",_xlfn.CONCAT( TEXT(SUS[[#This Row],[ID]],"0"),SUS[[#This Row],[Feature ID]]))</f>
        <v/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1" t="str">
        <f>IF(SUS[[#This Row],[SUS 1 - I think that I would like to use this system frequently.]]="","",SUS[[#This Row],[SUS 1 - I think that I would like to use this system frequently.]]-1)</f>
        <v/>
      </c>
      <c r="O60" s="11" t="str">
        <f>IF(SUS[[#This Row],[SUS 2 - I found the system unnecessarily complex.]]="","",5-SUS[[#This Row],[SUS 2 - I found the system unnecessarily complex.]])</f>
        <v/>
      </c>
      <c r="P60" s="11" t="str">
        <f>IF(SUS[[#This Row],[SUS 3 - I thought the system was easy to use.]]="","",SUS[[#This Row],[SUS 3 - I thought the system was easy to use.]]-1)</f>
        <v/>
      </c>
      <c r="Q6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0" s="11" t="str">
        <f>IF(SUS[[#This Row],[SUS 5 - I found the various functions in this system were well integrated.]]="","",SUS[[#This Row],[SUS 5 - I found the various functions in this system were well integrated.]]-1)</f>
        <v/>
      </c>
      <c r="S60" s="11" t="str">
        <f>IF(SUS[[#This Row],[SUS 6 - I thought there was too much inconsistency in this system.]]="","",5-SUS[[#This Row],[SUS 6 - I thought there was too much inconsistency in this system.]])</f>
        <v/>
      </c>
      <c r="T6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0" s="11" t="str">
        <f>IF(SUS[[#This Row],[SUS 8 -  I found the system very cumbersome to use.]]="","",5-SUS[[#This Row],[SUS 8 -  I found the system very cumbersome to use.]])</f>
        <v/>
      </c>
      <c r="V60" s="11" t="str">
        <f>IF(SUS[[#This Row],[SUS 9 -  I felt very confident using the system.]]="","",SUS[[#This Row],[SUS 9 -  I felt very confident using the system.]]-1)</f>
        <v/>
      </c>
      <c r="W6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0" s="11" t="str">
        <f>IF(SUS[[#This Row],[ID]]="","",SUM(SUS[[#This Row],[SUS 1]:[SUS 10]]))</f>
        <v/>
      </c>
      <c r="Y60" s="7" t="str">
        <f>IF(Y$11=SUS[[#This Row],[Feature ID]],2.5*SUS[[#This Row],[Sum]],"")</f>
        <v/>
      </c>
      <c r="Z60" s="7" t="str">
        <f>IF(Z$11=SUS[[#This Row],[Feature ID]],2.5*SUS[[#This Row],[Sum]],"")</f>
        <v/>
      </c>
      <c r="AA60" s="7"/>
      <c r="AB60" s="11"/>
    </row>
    <row r="61" spans="1:28" x14ac:dyDescent="0.25">
      <c r="A61" s="12"/>
      <c r="B61" s="13"/>
      <c r="C61" s="13" t="str">
        <f>IF(SUS[[#This Row],[ID]]="","",_xlfn.CONCAT( TEXT(SUS[[#This Row],[ID]],"0"),SUS[[#This Row],[Feature ID]]))</f>
        <v/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1" t="str">
        <f>IF(SUS[[#This Row],[SUS 1 - I think that I would like to use this system frequently.]]="","",SUS[[#This Row],[SUS 1 - I think that I would like to use this system frequently.]]-1)</f>
        <v/>
      </c>
      <c r="O61" s="11" t="str">
        <f>IF(SUS[[#This Row],[SUS 2 - I found the system unnecessarily complex.]]="","",5-SUS[[#This Row],[SUS 2 - I found the system unnecessarily complex.]])</f>
        <v/>
      </c>
      <c r="P61" s="11" t="str">
        <f>IF(SUS[[#This Row],[SUS 3 - I thought the system was easy to use.]]="","",SUS[[#This Row],[SUS 3 - I thought the system was easy to use.]]-1)</f>
        <v/>
      </c>
      <c r="Q6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1" s="11" t="str">
        <f>IF(SUS[[#This Row],[SUS 5 - I found the various functions in this system were well integrated.]]="","",SUS[[#This Row],[SUS 5 - I found the various functions in this system were well integrated.]]-1)</f>
        <v/>
      </c>
      <c r="S61" s="11" t="str">
        <f>IF(SUS[[#This Row],[SUS 6 - I thought there was too much inconsistency in this system.]]="","",5-SUS[[#This Row],[SUS 6 - I thought there was too much inconsistency in this system.]])</f>
        <v/>
      </c>
      <c r="T6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1" s="11" t="str">
        <f>IF(SUS[[#This Row],[SUS 8 -  I found the system very cumbersome to use.]]="","",5-SUS[[#This Row],[SUS 8 -  I found the system very cumbersome to use.]])</f>
        <v/>
      </c>
      <c r="V61" s="11" t="str">
        <f>IF(SUS[[#This Row],[SUS 9 -  I felt very confident using the system.]]="","",SUS[[#This Row],[SUS 9 -  I felt very confident using the system.]]-1)</f>
        <v/>
      </c>
      <c r="W6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1" s="11" t="str">
        <f>IF(SUS[[#This Row],[ID]]="","",SUM(SUS[[#This Row],[SUS 1]:[SUS 10]]))</f>
        <v/>
      </c>
      <c r="Y61" s="7" t="str">
        <f>IF(Y$11=SUS[[#This Row],[Feature ID]],2.5*SUS[[#This Row],[Sum]],"")</f>
        <v/>
      </c>
      <c r="Z61" s="7" t="str">
        <f>IF(Z$11=SUS[[#This Row],[Feature ID]],2.5*SUS[[#This Row],[Sum]],"")</f>
        <v/>
      </c>
      <c r="AA61" s="7"/>
      <c r="AB61" s="11"/>
    </row>
    <row r="62" spans="1:28" x14ac:dyDescent="0.25">
      <c r="A62" s="12"/>
      <c r="B62" s="13"/>
      <c r="C62" s="13" t="str">
        <f>IF(SUS[[#This Row],[ID]]="","",_xlfn.CONCAT( TEXT(SUS[[#This Row],[ID]],"0"),SUS[[#This Row],[Feature ID]]))</f>
        <v/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1" t="str">
        <f>IF(SUS[[#This Row],[SUS 1 - I think that I would like to use this system frequently.]]="","",SUS[[#This Row],[SUS 1 - I think that I would like to use this system frequently.]]-1)</f>
        <v/>
      </c>
      <c r="O62" s="11" t="str">
        <f>IF(SUS[[#This Row],[SUS 2 - I found the system unnecessarily complex.]]="","",5-SUS[[#This Row],[SUS 2 - I found the system unnecessarily complex.]])</f>
        <v/>
      </c>
      <c r="P62" s="11" t="str">
        <f>IF(SUS[[#This Row],[SUS 3 - I thought the system was easy to use.]]="","",SUS[[#This Row],[SUS 3 - I thought the system was easy to use.]]-1)</f>
        <v/>
      </c>
      <c r="Q6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2" s="11" t="str">
        <f>IF(SUS[[#This Row],[SUS 5 - I found the various functions in this system were well integrated.]]="","",SUS[[#This Row],[SUS 5 - I found the various functions in this system were well integrated.]]-1)</f>
        <v/>
      </c>
      <c r="S62" s="11" t="str">
        <f>IF(SUS[[#This Row],[SUS 6 - I thought there was too much inconsistency in this system.]]="","",5-SUS[[#This Row],[SUS 6 - I thought there was too much inconsistency in this system.]])</f>
        <v/>
      </c>
      <c r="T6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2" s="11" t="str">
        <f>IF(SUS[[#This Row],[SUS 8 -  I found the system very cumbersome to use.]]="","",5-SUS[[#This Row],[SUS 8 -  I found the system very cumbersome to use.]])</f>
        <v/>
      </c>
      <c r="V62" s="11" t="str">
        <f>IF(SUS[[#This Row],[SUS 9 -  I felt very confident using the system.]]="","",SUS[[#This Row],[SUS 9 -  I felt very confident using the system.]]-1)</f>
        <v/>
      </c>
      <c r="W6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2" s="11" t="str">
        <f>IF(SUS[[#This Row],[ID]]="","",SUM(SUS[[#This Row],[SUS 1]:[SUS 10]]))</f>
        <v/>
      </c>
      <c r="Y62" s="7" t="str">
        <f>IF(Y$11=SUS[[#This Row],[Feature ID]],2.5*SUS[[#This Row],[Sum]],"")</f>
        <v/>
      </c>
      <c r="Z62" s="7" t="str">
        <f>IF(Z$11=SUS[[#This Row],[Feature ID]],2.5*SUS[[#This Row],[Sum]],"")</f>
        <v/>
      </c>
      <c r="AA62" s="7"/>
      <c r="AB62" s="11"/>
    </row>
    <row r="63" spans="1:28" x14ac:dyDescent="0.25">
      <c r="A63" s="12"/>
      <c r="B63" s="13"/>
      <c r="C63" s="13" t="str">
        <f>IF(SUS[[#This Row],[ID]]="","",_xlfn.CONCAT( TEXT(SUS[[#This Row],[ID]],"0"),SUS[[#This Row],[Feature ID]]))</f>
        <v/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1" t="str">
        <f>IF(SUS[[#This Row],[SUS 1 - I think that I would like to use this system frequently.]]="","",SUS[[#This Row],[SUS 1 - I think that I would like to use this system frequently.]]-1)</f>
        <v/>
      </c>
      <c r="O63" s="11" t="str">
        <f>IF(SUS[[#This Row],[SUS 2 - I found the system unnecessarily complex.]]="","",5-SUS[[#This Row],[SUS 2 - I found the system unnecessarily complex.]])</f>
        <v/>
      </c>
      <c r="P63" s="11" t="str">
        <f>IF(SUS[[#This Row],[SUS 3 - I thought the system was easy to use.]]="","",SUS[[#This Row],[SUS 3 - I thought the system was easy to use.]]-1)</f>
        <v/>
      </c>
      <c r="Q6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3" s="11" t="str">
        <f>IF(SUS[[#This Row],[SUS 5 - I found the various functions in this system were well integrated.]]="","",SUS[[#This Row],[SUS 5 - I found the various functions in this system were well integrated.]]-1)</f>
        <v/>
      </c>
      <c r="S63" s="11" t="str">
        <f>IF(SUS[[#This Row],[SUS 6 - I thought there was too much inconsistency in this system.]]="","",5-SUS[[#This Row],[SUS 6 - I thought there was too much inconsistency in this system.]])</f>
        <v/>
      </c>
      <c r="T6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3" s="11" t="str">
        <f>IF(SUS[[#This Row],[SUS 8 -  I found the system very cumbersome to use.]]="","",5-SUS[[#This Row],[SUS 8 -  I found the system very cumbersome to use.]])</f>
        <v/>
      </c>
      <c r="V63" s="11" t="str">
        <f>IF(SUS[[#This Row],[SUS 9 -  I felt very confident using the system.]]="","",SUS[[#This Row],[SUS 9 -  I felt very confident using the system.]]-1)</f>
        <v/>
      </c>
      <c r="W6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3" s="11" t="str">
        <f>IF(SUS[[#This Row],[ID]]="","",SUM(SUS[[#This Row],[SUS 1]:[SUS 10]]))</f>
        <v/>
      </c>
      <c r="Y63" s="7" t="str">
        <f>IF(Y$11=SUS[[#This Row],[Feature ID]],2.5*SUS[[#This Row],[Sum]],"")</f>
        <v/>
      </c>
      <c r="Z63" s="7" t="str">
        <f>IF(Z$11=SUS[[#This Row],[Feature ID]],2.5*SUS[[#This Row],[Sum]],"")</f>
        <v/>
      </c>
      <c r="AA63" s="7"/>
      <c r="AB63" s="11"/>
    </row>
    <row r="64" spans="1:28" x14ac:dyDescent="0.25">
      <c r="A64" s="12"/>
      <c r="B64" s="13"/>
      <c r="C64" s="13" t="str">
        <f>IF(SUS[[#This Row],[ID]]="","",_xlfn.CONCAT( TEXT(SUS[[#This Row],[ID]],"0"),SUS[[#This Row],[Feature ID]]))</f>
        <v/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1" t="str">
        <f>IF(SUS[[#This Row],[SUS 1 - I think that I would like to use this system frequently.]]="","",SUS[[#This Row],[SUS 1 - I think that I would like to use this system frequently.]]-1)</f>
        <v/>
      </c>
      <c r="O64" s="11" t="str">
        <f>IF(SUS[[#This Row],[SUS 2 - I found the system unnecessarily complex.]]="","",5-SUS[[#This Row],[SUS 2 - I found the system unnecessarily complex.]])</f>
        <v/>
      </c>
      <c r="P64" s="11" t="str">
        <f>IF(SUS[[#This Row],[SUS 3 - I thought the system was easy to use.]]="","",SUS[[#This Row],[SUS 3 - I thought the system was easy to use.]]-1)</f>
        <v/>
      </c>
      <c r="Q6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4" s="11" t="str">
        <f>IF(SUS[[#This Row],[SUS 5 - I found the various functions in this system were well integrated.]]="","",SUS[[#This Row],[SUS 5 - I found the various functions in this system were well integrated.]]-1)</f>
        <v/>
      </c>
      <c r="S64" s="11" t="str">
        <f>IF(SUS[[#This Row],[SUS 6 - I thought there was too much inconsistency in this system.]]="","",5-SUS[[#This Row],[SUS 6 - I thought there was too much inconsistency in this system.]])</f>
        <v/>
      </c>
      <c r="T6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4" s="11" t="str">
        <f>IF(SUS[[#This Row],[SUS 8 -  I found the system very cumbersome to use.]]="","",5-SUS[[#This Row],[SUS 8 -  I found the system very cumbersome to use.]])</f>
        <v/>
      </c>
      <c r="V64" s="11" t="str">
        <f>IF(SUS[[#This Row],[SUS 9 -  I felt very confident using the system.]]="","",SUS[[#This Row],[SUS 9 -  I felt very confident using the system.]]-1)</f>
        <v/>
      </c>
      <c r="W6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4" s="11" t="str">
        <f>IF(SUS[[#This Row],[ID]]="","",SUM(SUS[[#This Row],[SUS 1]:[SUS 10]]))</f>
        <v/>
      </c>
      <c r="Y64" s="7" t="str">
        <f>IF(Y$11=SUS[[#This Row],[Feature ID]],2.5*SUS[[#This Row],[Sum]],"")</f>
        <v/>
      </c>
      <c r="Z64" s="7" t="str">
        <f>IF(Z$11=SUS[[#This Row],[Feature ID]],2.5*SUS[[#This Row],[Sum]],"")</f>
        <v/>
      </c>
      <c r="AA64" s="7"/>
      <c r="AB64" s="11"/>
    </row>
    <row r="65" spans="1:28" x14ac:dyDescent="0.25">
      <c r="A65" s="12"/>
      <c r="B65" s="13"/>
      <c r="C65" s="13" t="str">
        <f>IF(SUS[[#This Row],[ID]]="","",_xlfn.CONCAT( TEXT(SUS[[#This Row],[ID]],"0"),SUS[[#This Row],[Feature ID]]))</f>
        <v/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1" t="str">
        <f>IF(SUS[[#This Row],[SUS 1 - I think that I would like to use this system frequently.]]="","",SUS[[#This Row],[SUS 1 - I think that I would like to use this system frequently.]]-1)</f>
        <v/>
      </c>
      <c r="O65" s="11" t="str">
        <f>IF(SUS[[#This Row],[SUS 2 - I found the system unnecessarily complex.]]="","",5-SUS[[#This Row],[SUS 2 - I found the system unnecessarily complex.]])</f>
        <v/>
      </c>
      <c r="P65" s="11" t="str">
        <f>IF(SUS[[#This Row],[SUS 3 - I thought the system was easy to use.]]="","",SUS[[#This Row],[SUS 3 - I thought the system was easy to use.]]-1)</f>
        <v/>
      </c>
      <c r="Q6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5" s="11" t="str">
        <f>IF(SUS[[#This Row],[SUS 5 - I found the various functions in this system were well integrated.]]="","",SUS[[#This Row],[SUS 5 - I found the various functions in this system were well integrated.]]-1)</f>
        <v/>
      </c>
      <c r="S65" s="11" t="str">
        <f>IF(SUS[[#This Row],[SUS 6 - I thought there was too much inconsistency in this system.]]="","",5-SUS[[#This Row],[SUS 6 - I thought there was too much inconsistency in this system.]])</f>
        <v/>
      </c>
      <c r="T6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5" s="11" t="str">
        <f>IF(SUS[[#This Row],[SUS 8 -  I found the system very cumbersome to use.]]="","",5-SUS[[#This Row],[SUS 8 -  I found the system very cumbersome to use.]])</f>
        <v/>
      </c>
      <c r="V65" s="11" t="str">
        <f>IF(SUS[[#This Row],[SUS 9 -  I felt very confident using the system.]]="","",SUS[[#This Row],[SUS 9 -  I felt very confident using the system.]]-1)</f>
        <v/>
      </c>
      <c r="W6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5" s="11" t="str">
        <f>IF(SUS[[#This Row],[ID]]="","",SUM(SUS[[#This Row],[SUS 1]:[SUS 10]]))</f>
        <v/>
      </c>
      <c r="Y65" s="7" t="str">
        <f>IF(Y$11=SUS[[#This Row],[Feature ID]],2.5*SUS[[#This Row],[Sum]],"")</f>
        <v/>
      </c>
      <c r="Z65" s="7" t="str">
        <f>IF(Z$11=SUS[[#This Row],[Feature ID]],2.5*SUS[[#This Row],[Sum]],"")</f>
        <v/>
      </c>
      <c r="AA65" s="7"/>
      <c r="AB65" s="11"/>
    </row>
    <row r="66" spans="1:28" x14ac:dyDescent="0.25">
      <c r="A66" s="12"/>
      <c r="B66" s="13"/>
      <c r="C66" s="13" t="str">
        <f>IF(SUS[[#This Row],[ID]]="","",_xlfn.CONCAT( TEXT(SUS[[#This Row],[ID]],"0"),SUS[[#This Row],[Feature ID]]))</f>
        <v/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1" t="str">
        <f>IF(SUS[[#This Row],[SUS 1 - I think that I would like to use this system frequently.]]="","",SUS[[#This Row],[SUS 1 - I think that I would like to use this system frequently.]]-1)</f>
        <v/>
      </c>
      <c r="O66" s="11" t="str">
        <f>IF(SUS[[#This Row],[SUS 2 - I found the system unnecessarily complex.]]="","",5-SUS[[#This Row],[SUS 2 - I found the system unnecessarily complex.]])</f>
        <v/>
      </c>
      <c r="P66" s="11" t="str">
        <f>IF(SUS[[#This Row],[SUS 3 - I thought the system was easy to use.]]="","",SUS[[#This Row],[SUS 3 - I thought the system was easy to use.]]-1)</f>
        <v/>
      </c>
      <c r="Q6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6" s="11" t="str">
        <f>IF(SUS[[#This Row],[SUS 5 - I found the various functions in this system were well integrated.]]="","",SUS[[#This Row],[SUS 5 - I found the various functions in this system were well integrated.]]-1)</f>
        <v/>
      </c>
      <c r="S66" s="11" t="str">
        <f>IF(SUS[[#This Row],[SUS 6 - I thought there was too much inconsistency in this system.]]="","",5-SUS[[#This Row],[SUS 6 - I thought there was too much inconsistency in this system.]])</f>
        <v/>
      </c>
      <c r="T6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6" s="11" t="str">
        <f>IF(SUS[[#This Row],[SUS 8 -  I found the system very cumbersome to use.]]="","",5-SUS[[#This Row],[SUS 8 -  I found the system very cumbersome to use.]])</f>
        <v/>
      </c>
      <c r="V66" s="11" t="str">
        <f>IF(SUS[[#This Row],[SUS 9 -  I felt very confident using the system.]]="","",SUS[[#This Row],[SUS 9 -  I felt very confident using the system.]]-1)</f>
        <v/>
      </c>
      <c r="W6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6" s="11" t="str">
        <f>IF(SUS[[#This Row],[ID]]="","",SUM(SUS[[#This Row],[SUS 1]:[SUS 10]]))</f>
        <v/>
      </c>
      <c r="Y66" s="7" t="str">
        <f>IF(Y$11=SUS[[#This Row],[Feature ID]],2.5*SUS[[#This Row],[Sum]],"")</f>
        <v/>
      </c>
      <c r="Z66" s="7" t="str">
        <f>IF(Z$11=SUS[[#This Row],[Feature ID]],2.5*SUS[[#This Row],[Sum]],"")</f>
        <v/>
      </c>
      <c r="AA66" s="7"/>
      <c r="AB66" s="11"/>
    </row>
    <row r="67" spans="1:28" x14ac:dyDescent="0.25">
      <c r="A67" s="12"/>
      <c r="B67" s="13"/>
      <c r="C67" s="13" t="str">
        <f>IF(SUS[[#This Row],[ID]]="","",_xlfn.CONCAT( TEXT(SUS[[#This Row],[ID]],"0"),SUS[[#This Row],[Feature ID]]))</f>
        <v/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1" t="str">
        <f>IF(SUS[[#This Row],[SUS 1 - I think that I would like to use this system frequently.]]="","",SUS[[#This Row],[SUS 1 - I think that I would like to use this system frequently.]]-1)</f>
        <v/>
      </c>
      <c r="O67" s="11" t="str">
        <f>IF(SUS[[#This Row],[SUS 2 - I found the system unnecessarily complex.]]="","",5-SUS[[#This Row],[SUS 2 - I found the system unnecessarily complex.]])</f>
        <v/>
      </c>
      <c r="P67" s="11" t="str">
        <f>IF(SUS[[#This Row],[SUS 3 - I thought the system was easy to use.]]="","",SUS[[#This Row],[SUS 3 - I thought the system was easy to use.]]-1)</f>
        <v/>
      </c>
      <c r="Q6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7" s="11" t="str">
        <f>IF(SUS[[#This Row],[SUS 5 - I found the various functions in this system were well integrated.]]="","",SUS[[#This Row],[SUS 5 - I found the various functions in this system were well integrated.]]-1)</f>
        <v/>
      </c>
      <c r="S67" s="11" t="str">
        <f>IF(SUS[[#This Row],[SUS 6 - I thought there was too much inconsistency in this system.]]="","",5-SUS[[#This Row],[SUS 6 - I thought there was too much inconsistency in this system.]])</f>
        <v/>
      </c>
      <c r="T6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7" s="11" t="str">
        <f>IF(SUS[[#This Row],[SUS 8 -  I found the system very cumbersome to use.]]="","",5-SUS[[#This Row],[SUS 8 -  I found the system very cumbersome to use.]])</f>
        <v/>
      </c>
      <c r="V67" s="11" t="str">
        <f>IF(SUS[[#This Row],[SUS 9 -  I felt very confident using the system.]]="","",SUS[[#This Row],[SUS 9 -  I felt very confident using the system.]]-1)</f>
        <v/>
      </c>
      <c r="W6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7" s="11" t="str">
        <f>IF(SUS[[#This Row],[ID]]="","",SUM(SUS[[#This Row],[SUS 1]:[SUS 10]]))</f>
        <v/>
      </c>
      <c r="Y67" s="7" t="str">
        <f>IF(Y$11=SUS[[#This Row],[Feature ID]],2.5*SUS[[#This Row],[Sum]],"")</f>
        <v/>
      </c>
      <c r="Z67" s="7" t="str">
        <f>IF(Z$11=SUS[[#This Row],[Feature ID]],2.5*SUS[[#This Row],[Sum]],"")</f>
        <v/>
      </c>
      <c r="AA67" s="7"/>
      <c r="AB67" s="11"/>
    </row>
    <row r="68" spans="1:28" x14ac:dyDescent="0.25">
      <c r="A68" s="12"/>
      <c r="B68" s="13"/>
      <c r="C68" s="13" t="str">
        <f>IF(SUS[[#This Row],[ID]]="","",_xlfn.CONCAT( TEXT(SUS[[#This Row],[ID]],"0"),SUS[[#This Row],[Feature ID]]))</f>
        <v/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1" t="str">
        <f>IF(SUS[[#This Row],[SUS 1 - I think that I would like to use this system frequently.]]="","",SUS[[#This Row],[SUS 1 - I think that I would like to use this system frequently.]]-1)</f>
        <v/>
      </c>
      <c r="O68" s="11" t="str">
        <f>IF(SUS[[#This Row],[SUS 2 - I found the system unnecessarily complex.]]="","",5-SUS[[#This Row],[SUS 2 - I found the system unnecessarily complex.]])</f>
        <v/>
      </c>
      <c r="P68" s="11" t="str">
        <f>IF(SUS[[#This Row],[SUS 3 - I thought the system was easy to use.]]="","",SUS[[#This Row],[SUS 3 - I thought the system was easy to use.]]-1)</f>
        <v/>
      </c>
      <c r="Q6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8" s="11" t="str">
        <f>IF(SUS[[#This Row],[SUS 5 - I found the various functions in this system were well integrated.]]="","",SUS[[#This Row],[SUS 5 - I found the various functions in this system were well integrated.]]-1)</f>
        <v/>
      </c>
      <c r="S68" s="11" t="str">
        <f>IF(SUS[[#This Row],[SUS 6 - I thought there was too much inconsistency in this system.]]="","",5-SUS[[#This Row],[SUS 6 - I thought there was too much inconsistency in this system.]])</f>
        <v/>
      </c>
      <c r="T6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8" s="11" t="str">
        <f>IF(SUS[[#This Row],[SUS 8 -  I found the system very cumbersome to use.]]="","",5-SUS[[#This Row],[SUS 8 -  I found the system very cumbersome to use.]])</f>
        <v/>
      </c>
      <c r="V68" s="11" t="str">
        <f>IF(SUS[[#This Row],[SUS 9 -  I felt very confident using the system.]]="","",SUS[[#This Row],[SUS 9 -  I felt very confident using the system.]]-1)</f>
        <v/>
      </c>
      <c r="W6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8" s="11" t="str">
        <f>IF(SUS[[#This Row],[ID]]="","",SUM(SUS[[#This Row],[SUS 1]:[SUS 10]]))</f>
        <v/>
      </c>
      <c r="Y68" s="7" t="str">
        <f>IF(Y$11=SUS[[#This Row],[Feature ID]],2.5*SUS[[#This Row],[Sum]],"")</f>
        <v/>
      </c>
      <c r="Z68" s="7" t="str">
        <f>IF(Z$11=SUS[[#This Row],[Feature ID]],2.5*SUS[[#This Row],[Sum]],"")</f>
        <v/>
      </c>
      <c r="AA68" s="7"/>
      <c r="AB68" s="11"/>
    </row>
    <row r="69" spans="1:28" x14ac:dyDescent="0.25">
      <c r="A69" s="12"/>
      <c r="B69" s="13"/>
      <c r="C69" s="13" t="str">
        <f>IF(SUS[[#This Row],[ID]]="","",_xlfn.CONCAT( TEXT(SUS[[#This Row],[ID]],"0"),SUS[[#This Row],[Feature ID]]))</f>
        <v/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1" t="str">
        <f>IF(SUS[[#This Row],[SUS 1 - I think that I would like to use this system frequently.]]="","",SUS[[#This Row],[SUS 1 - I think that I would like to use this system frequently.]]-1)</f>
        <v/>
      </c>
      <c r="O69" s="11" t="str">
        <f>IF(SUS[[#This Row],[SUS 2 - I found the system unnecessarily complex.]]="","",5-SUS[[#This Row],[SUS 2 - I found the system unnecessarily complex.]])</f>
        <v/>
      </c>
      <c r="P69" s="11" t="str">
        <f>IF(SUS[[#This Row],[SUS 3 - I thought the system was easy to use.]]="","",SUS[[#This Row],[SUS 3 - I thought the system was easy to use.]]-1)</f>
        <v/>
      </c>
      <c r="Q6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69" s="11" t="str">
        <f>IF(SUS[[#This Row],[SUS 5 - I found the various functions in this system were well integrated.]]="","",SUS[[#This Row],[SUS 5 - I found the various functions in this system were well integrated.]]-1)</f>
        <v/>
      </c>
      <c r="S69" s="11" t="str">
        <f>IF(SUS[[#This Row],[SUS 6 - I thought there was too much inconsistency in this system.]]="","",5-SUS[[#This Row],[SUS 6 - I thought there was too much inconsistency in this system.]])</f>
        <v/>
      </c>
      <c r="T6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69" s="11" t="str">
        <f>IF(SUS[[#This Row],[SUS 8 -  I found the system very cumbersome to use.]]="","",5-SUS[[#This Row],[SUS 8 -  I found the system very cumbersome to use.]])</f>
        <v/>
      </c>
      <c r="V69" s="11" t="str">
        <f>IF(SUS[[#This Row],[SUS 9 -  I felt very confident using the system.]]="","",SUS[[#This Row],[SUS 9 -  I felt very confident using the system.]]-1)</f>
        <v/>
      </c>
      <c r="W6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69" s="11" t="str">
        <f>IF(SUS[[#This Row],[ID]]="","",SUM(SUS[[#This Row],[SUS 1]:[SUS 10]]))</f>
        <v/>
      </c>
      <c r="Y69" s="7" t="str">
        <f>IF(Y$11=SUS[[#This Row],[Feature ID]],2.5*SUS[[#This Row],[Sum]],"")</f>
        <v/>
      </c>
      <c r="Z69" s="7" t="str">
        <f>IF(Z$11=SUS[[#This Row],[Feature ID]],2.5*SUS[[#This Row],[Sum]],"")</f>
        <v/>
      </c>
      <c r="AA69" s="7"/>
      <c r="AB69" s="11"/>
    </row>
    <row r="70" spans="1:28" x14ac:dyDescent="0.25">
      <c r="A70" s="12"/>
      <c r="B70" s="13"/>
      <c r="C70" s="13" t="str">
        <f>IF(SUS[[#This Row],[ID]]="","",_xlfn.CONCAT( TEXT(SUS[[#This Row],[ID]],"0"),SUS[[#This Row],[Feature ID]]))</f>
        <v/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1" t="str">
        <f>IF(SUS[[#This Row],[SUS 1 - I think that I would like to use this system frequently.]]="","",SUS[[#This Row],[SUS 1 - I think that I would like to use this system frequently.]]-1)</f>
        <v/>
      </c>
      <c r="O70" s="11" t="str">
        <f>IF(SUS[[#This Row],[SUS 2 - I found the system unnecessarily complex.]]="","",5-SUS[[#This Row],[SUS 2 - I found the system unnecessarily complex.]])</f>
        <v/>
      </c>
      <c r="P70" s="11" t="str">
        <f>IF(SUS[[#This Row],[SUS 3 - I thought the system was easy to use.]]="","",SUS[[#This Row],[SUS 3 - I thought the system was easy to use.]]-1)</f>
        <v/>
      </c>
      <c r="Q7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0" s="11" t="str">
        <f>IF(SUS[[#This Row],[SUS 5 - I found the various functions in this system were well integrated.]]="","",SUS[[#This Row],[SUS 5 - I found the various functions in this system were well integrated.]]-1)</f>
        <v/>
      </c>
      <c r="S70" s="11" t="str">
        <f>IF(SUS[[#This Row],[SUS 6 - I thought there was too much inconsistency in this system.]]="","",5-SUS[[#This Row],[SUS 6 - I thought there was too much inconsistency in this system.]])</f>
        <v/>
      </c>
      <c r="T7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0" s="11" t="str">
        <f>IF(SUS[[#This Row],[SUS 8 -  I found the system very cumbersome to use.]]="","",5-SUS[[#This Row],[SUS 8 -  I found the system very cumbersome to use.]])</f>
        <v/>
      </c>
      <c r="V70" s="11" t="str">
        <f>IF(SUS[[#This Row],[SUS 9 -  I felt very confident using the system.]]="","",SUS[[#This Row],[SUS 9 -  I felt very confident using the system.]]-1)</f>
        <v/>
      </c>
      <c r="W7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0" s="11" t="str">
        <f>IF(SUS[[#This Row],[ID]]="","",SUM(SUS[[#This Row],[SUS 1]:[SUS 10]]))</f>
        <v/>
      </c>
      <c r="Y70" s="7" t="str">
        <f>IF(Y$11=SUS[[#This Row],[Feature ID]],2.5*SUS[[#This Row],[Sum]],"")</f>
        <v/>
      </c>
      <c r="Z70" s="7" t="str">
        <f>IF(Z$11=SUS[[#This Row],[Feature ID]],2.5*SUS[[#This Row],[Sum]],"")</f>
        <v/>
      </c>
      <c r="AA70" s="7"/>
      <c r="AB70" s="11"/>
    </row>
    <row r="71" spans="1:28" x14ac:dyDescent="0.25">
      <c r="A71" s="12"/>
      <c r="B71" s="13"/>
      <c r="C71" s="13" t="str">
        <f>IF(SUS[[#This Row],[ID]]="","",_xlfn.CONCAT( TEXT(SUS[[#This Row],[ID]],"0"),SUS[[#This Row],[Feature ID]]))</f>
        <v/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1" t="str">
        <f>IF(SUS[[#This Row],[SUS 1 - I think that I would like to use this system frequently.]]="","",SUS[[#This Row],[SUS 1 - I think that I would like to use this system frequently.]]-1)</f>
        <v/>
      </c>
      <c r="O71" s="11" t="str">
        <f>IF(SUS[[#This Row],[SUS 2 - I found the system unnecessarily complex.]]="","",5-SUS[[#This Row],[SUS 2 - I found the system unnecessarily complex.]])</f>
        <v/>
      </c>
      <c r="P71" s="11" t="str">
        <f>IF(SUS[[#This Row],[SUS 3 - I thought the system was easy to use.]]="","",SUS[[#This Row],[SUS 3 - I thought the system was easy to use.]]-1)</f>
        <v/>
      </c>
      <c r="Q7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1" s="11" t="str">
        <f>IF(SUS[[#This Row],[SUS 5 - I found the various functions in this system were well integrated.]]="","",SUS[[#This Row],[SUS 5 - I found the various functions in this system were well integrated.]]-1)</f>
        <v/>
      </c>
      <c r="S71" s="11" t="str">
        <f>IF(SUS[[#This Row],[SUS 6 - I thought there was too much inconsistency in this system.]]="","",5-SUS[[#This Row],[SUS 6 - I thought there was too much inconsistency in this system.]])</f>
        <v/>
      </c>
      <c r="T7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1" s="11" t="str">
        <f>IF(SUS[[#This Row],[SUS 8 -  I found the system very cumbersome to use.]]="","",5-SUS[[#This Row],[SUS 8 -  I found the system very cumbersome to use.]])</f>
        <v/>
      </c>
      <c r="V71" s="11" t="str">
        <f>IF(SUS[[#This Row],[SUS 9 -  I felt very confident using the system.]]="","",SUS[[#This Row],[SUS 9 -  I felt very confident using the system.]]-1)</f>
        <v/>
      </c>
      <c r="W7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1" s="11" t="str">
        <f>IF(SUS[[#This Row],[ID]]="","",SUM(SUS[[#This Row],[SUS 1]:[SUS 10]]))</f>
        <v/>
      </c>
      <c r="Y71" s="7" t="str">
        <f>IF(Y$11=SUS[[#This Row],[Feature ID]],2.5*SUS[[#This Row],[Sum]],"")</f>
        <v/>
      </c>
      <c r="Z71" s="7" t="str">
        <f>IF(Z$11=SUS[[#This Row],[Feature ID]],2.5*SUS[[#This Row],[Sum]],"")</f>
        <v/>
      </c>
      <c r="AA71" s="7"/>
      <c r="AB71" s="11"/>
    </row>
    <row r="72" spans="1:28" x14ac:dyDescent="0.25">
      <c r="A72" s="12"/>
      <c r="B72" s="13"/>
      <c r="C72" s="13" t="str">
        <f>IF(SUS[[#This Row],[ID]]="","",_xlfn.CONCAT( TEXT(SUS[[#This Row],[ID]],"0"),SUS[[#This Row],[Feature ID]]))</f>
        <v/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1" t="str">
        <f>IF(SUS[[#This Row],[SUS 1 - I think that I would like to use this system frequently.]]="","",SUS[[#This Row],[SUS 1 - I think that I would like to use this system frequently.]]-1)</f>
        <v/>
      </c>
      <c r="O72" s="11" t="str">
        <f>IF(SUS[[#This Row],[SUS 2 - I found the system unnecessarily complex.]]="","",5-SUS[[#This Row],[SUS 2 - I found the system unnecessarily complex.]])</f>
        <v/>
      </c>
      <c r="P72" s="11" t="str">
        <f>IF(SUS[[#This Row],[SUS 3 - I thought the system was easy to use.]]="","",SUS[[#This Row],[SUS 3 - I thought the system was easy to use.]]-1)</f>
        <v/>
      </c>
      <c r="Q7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2" s="11" t="str">
        <f>IF(SUS[[#This Row],[SUS 5 - I found the various functions in this system were well integrated.]]="","",SUS[[#This Row],[SUS 5 - I found the various functions in this system were well integrated.]]-1)</f>
        <v/>
      </c>
      <c r="S72" s="11" t="str">
        <f>IF(SUS[[#This Row],[SUS 6 - I thought there was too much inconsistency in this system.]]="","",5-SUS[[#This Row],[SUS 6 - I thought there was too much inconsistency in this system.]])</f>
        <v/>
      </c>
      <c r="T7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2" s="11" t="str">
        <f>IF(SUS[[#This Row],[SUS 8 -  I found the system very cumbersome to use.]]="","",5-SUS[[#This Row],[SUS 8 -  I found the system very cumbersome to use.]])</f>
        <v/>
      </c>
      <c r="V72" s="11" t="str">
        <f>IF(SUS[[#This Row],[SUS 9 -  I felt very confident using the system.]]="","",SUS[[#This Row],[SUS 9 -  I felt very confident using the system.]]-1)</f>
        <v/>
      </c>
      <c r="W7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2" s="11" t="str">
        <f>IF(SUS[[#This Row],[ID]]="","",SUM(SUS[[#This Row],[SUS 1]:[SUS 10]]))</f>
        <v/>
      </c>
      <c r="Y72" s="7" t="str">
        <f>IF(Y$11=SUS[[#This Row],[Feature ID]],2.5*SUS[[#This Row],[Sum]],"")</f>
        <v/>
      </c>
      <c r="Z72" s="7" t="str">
        <f>IF(Z$11=SUS[[#This Row],[Feature ID]],2.5*SUS[[#This Row],[Sum]],"")</f>
        <v/>
      </c>
      <c r="AA72" s="7"/>
      <c r="AB72" s="11"/>
    </row>
    <row r="73" spans="1:28" x14ac:dyDescent="0.25">
      <c r="A73" s="12"/>
      <c r="B73" s="13"/>
      <c r="C73" s="13" t="str">
        <f>IF(SUS[[#This Row],[ID]]="","",_xlfn.CONCAT( TEXT(SUS[[#This Row],[ID]],"0"),SUS[[#This Row],[Feature ID]]))</f>
        <v/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1" t="str">
        <f>IF(SUS[[#This Row],[SUS 1 - I think that I would like to use this system frequently.]]="","",SUS[[#This Row],[SUS 1 - I think that I would like to use this system frequently.]]-1)</f>
        <v/>
      </c>
      <c r="O73" s="11" t="str">
        <f>IF(SUS[[#This Row],[SUS 2 - I found the system unnecessarily complex.]]="","",5-SUS[[#This Row],[SUS 2 - I found the system unnecessarily complex.]])</f>
        <v/>
      </c>
      <c r="P73" s="11" t="str">
        <f>IF(SUS[[#This Row],[SUS 3 - I thought the system was easy to use.]]="","",SUS[[#This Row],[SUS 3 - I thought the system was easy to use.]]-1)</f>
        <v/>
      </c>
      <c r="Q7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3" s="11" t="str">
        <f>IF(SUS[[#This Row],[SUS 5 - I found the various functions in this system were well integrated.]]="","",SUS[[#This Row],[SUS 5 - I found the various functions in this system were well integrated.]]-1)</f>
        <v/>
      </c>
      <c r="S73" s="11" t="str">
        <f>IF(SUS[[#This Row],[SUS 6 - I thought there was too much inconsistency in this system.]]="","",5-SUS[[#This Row],[SUS 6 - I thought there was too much inconsistency in this system.]])</f>
        <v/>
      </c>
      <c r="T7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3" s="11" t="str">
        <f>IF(SUS[[#This Row],[SUS 8 -  I found the system very cumbersome to use.]]="","",5-SUS[[#This Row],[SUS 8 -  I found the system very cumbersome to use.]])</f>
        <v/>
      </c>
      <c r="V73" s="11" t="str">
        <f>IF(SUS[[#This Row],[SUS 9 -  I felt very confident using the system.]]="","",SUS[[#This Row],[SUS 9 -  I felt very confident using the system.]]-1)</f>
        <v/>
      </c>
      <c r="W7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3" s="11" t="str">
        <f>IF(SUS[[#This Row],[ID]]="","",SUM(SUS[[#This Row],[SUS 1]:[SUS 10]]))</f>
        <v/>
      </c>
      <c r="Y73" s="7" t="str">
        <f>IF(Y$11=SUS[[#This Row],[Feature ID]],2.5*SUS[[#This Row],[Sum]],"")</f>
        <v/>
      </c>
      <c r="Z73" s="7" t="str">
        <f>IF(Z$11=SUS[[#This Row],[Feature ID]],2.5*SUS[[#This Row],[Sum]],"")</f>
        <v/>
      </c>
      <c r="AA73" s="7"/>
      <c r="AB73" s="11"/>
    </row>
    <row r="74" spans="1:28" x14ac:dyDescent="0.25">
      <c r="A74" s="12"/>
      <c r="B74" s="13"/>
      <c r="C74" s="13" t="str">
        <f>IF(SUS[[#This Row],[ID]]="","",_xlfn.CONCAT( TEXT(SUS[[#This Row],[ID]],"0"),SUS[[#This Row],[Feature ID]]))</f>
        <v/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1" t="str">
        <f>IF(SUS[[#This Row],[SUS 1 - I think that I would like to use this system frequently.]]="","",SUS[[#This Row],[SUS 1 - I think that I would like to use this system frequently.]]-1)</f>
        <v/>
      </c>
      <c r="O74" s="11" t="str">
        <f>IF(SUS[[#This Row],[SUS 2 - I found the system unnecessarily complex.]]="","",5-SUS[[#This Row],[SUS 2 - I found the system unnecessarily complex.]])</f>
        <v/>
      </c>
      <c r="P74" s="11" t="str">
        <f>IF(SUS[[#This Row],[SUS 3 - I thought the system was easy to use.]]="","",SUS[[#This Row],[SUS 3 - I thought the system was easy to use.]]-1)</f>
        <v/>
      </c>
      <c r="Q7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4" s="11" t="str">
        <f>IF(SUS[[#This Row],[SUS 5 - I found the various functions in this system were well integrated.]]="","",SUS[[#This Row],[SUS 5 - I found the various functions in this system were well integrated.]]-1)</f>
        <v/>
      </c>
      <c r="S74" s="11" t="str">
        <f>IF(SUS[[#This Row],[SUS 6 - I thought there was too much inconsistency in this system.]]="","",5-SUS[[#This Row],[SUS 6 - I thought there was too much inconsistency in this system.]])</f>
        <v/>
      </c>
      <c r="T7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4" s="11" t="str">
        <f>IF(SUS[[#This Row],[SUS 8 -  I found the system very cumbersome to use.]]="","",5-SUS[[#This Row],[SUS 8 -  I found the system very cumbersome to use.]])</f>
        <v/>
      </c>
      <c r="V74" s="11" t="str">
        <f>IF(SUS[[#This Row],[SUS 9 -  I felt very confident using the system.]]="","",SUS[[#This Row],[SUS 9 -  I felt very confident using the system.]]-1)</f>
        <v/>
      </c>
      <c r="W7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4" s="11" t="str">
        <f>IF(SUS[[#This Row],[ID]]="","",SUM(SUS[[#This Row],[SUS 1]:[SUS 10]]))</f>
        <v/>
      </c>
      <c r="Y74" s="7" t="str">
        <f>IF(Y$11=SUS[[#This Row],[Feature ID]],2.5*SUS[[#This Row],[Sum]],"")</f>
        <v/>
      </c>
      <c r="Z74" s="7" t="str">
        <f>IF(Z$11=SUS[[#This Row],[Feature ID]],2.5*SUS[[#This Row],[Sum]],"")</f>
        <v/>
      </c>
      <c r="AA74" s="7"/>
      <c r="AB74" s="11"/>
    </row>
    <row r="75" spans="1:28" x14ac:dyDescent="0.25">
      <c r="A75" s="12"/>
      <c r="B75" s="13"/>
      <c r="C75" s="13" t="str">
        <f>IF(SUS[[#This Row],[ID]]="","",_xlfn.CONCAT( TEXT(SUS[[#This Row],[ID]],"0"),SUS[[#This Row],[Feature ID]]))</f>
        <v/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1" t="str">
        <f>IF(SUS[[#This Row],[SUS 1 - I think that I would like to use this system frequently.]]="","",SUS[[#This Row],[SUS 1 - I think that I would like to use this system frequently.]]-1)</f>
        <v/>
      </c>
      <c r="O75" s="11" t="str">
        <f>IF(SUS[[#This Row],[SUS 2 - I found the system unnecessarily complex.]]="","",5-SUS[[#This Row],[SUS 2 - I found the system unnecessarily complex.]])</f>
        <v/>
      </c>
      <c r="P75" s="11" t="str">
        <f>IF(SUS[[#This Row],[SUS 3 - I thought the system was easy to use.]]="","",SUS[[#This Row],[SUS 3 - I thought the system was easy to use.]]-1)</f>
        <v/>
      </c>
      <c r="Q7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5" s="11" t="str">
        <f>IF(SUS[[#This Row],[SUS 5 - I found the various functions in this system were well integrated.]]="","",SUS[[#This Row],[SUS 5 - I found the various functions in this system were well integrated.]]-1)</f>
        <v/>
      </c>
      <c r="S75" s="11" t="str">
        <f>IF(SUS[[#This Row],[SUS 6 - I thought there was too much inconsistency in this system.]]="","",5-SUS[[#This Row],[SUS 6 - I thought there was too much inconsistency in this system.]])</f>
        <v/>
      </c>
      <c r="T7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5" s="11" t="str">
        <f>IF(SUS[[#This Row],[SUS 8 -  I found the system very cumbersome to use.]]="","",5-SUS[[#This Row],[SUS 8 -  I found the system very cumbersome to use.]])</f>
        <v/>
      </c>
      <c r="V75" s="11" t="str">
        <f>IF(SUS[[#This Row],[SUS 9 -  I felt very confident using the system.]]="","",SUS[[#This Row],[SUS 9 -  I felt very confident using the system.]]-1)</f>
        <v/>
      </c>
      <c r="W7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5" s="11" t="str">
        <f>IF(SUS[[#This Row],[ID]]="","",SUM(SUS[[#This Row],[SUS 1]:[SUS 10]]))</f>
        <v/>
      </c>
      <c r="Y75" s="7" t="str">
        <f>IF(Y$11=SUS[[#This Row],[Feature ID]],2.5*SUS[[#This Row],[Sum]],"")</f>
        <v/>
      </c>
      <c r="Z75" s="7" t="str">
        <f>IF(Z$11=SUS[[#This Row],[Feature ID]],2.5*SUS[[#This Row],[Sum]],"")</f>
        <v/>
      </c>
      <c r="AA75" s="7"/>
      <c r="AB75" s="11"/>
    </row>
    <row r="76" spans="1:28" x14ac:dyDescent="0.25">
      <c r="A76" s="12"/>
      <c r="B76" s="13"/>
      <c r="C76" s="13" t="str">
        <f>IF(SUS[[#This Row],[ID]]="","",_xlfn.CONCAT( TEXT(SUS[[#This Row],[ID]],"0"),SUS[[#This Row],[Feature ID]]))</f>
        <v/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1" t="str">
        <f>IF(SUS[[#This Row],[SUS 1 - I think that I would like to use this system frequently.]]="","",SUS[[#This Row],[SUS 1 - I think that I would like to use this system frequently.]]-1)</f>
        <v/>
      </c>
      <c r="O76" s="11" t="str">
        <f>IF(SUS[[#This Row],[SUS 2 - I found the system unnecessarily complex.]]="","",5-SUS[[#This Row],[SUS 2 - I found the system unnecessarily complex.]])</f>
        <v/>
      </c>
      <c r="P76" s="11" t="str">
        <f>IF(SUS[[#This Row],[SUS 3 - I thought the system was easy to use.]]="","",SUS[[#This Row],[SUS 3 - I thought the system was easy to use.]]-1)</f>
        <v/>
      </c>
      <c r="Q7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6" s="11" t="str">
        <f>IF(SUS[[#This Row],[SUS 5 - I found the various functions in this system were well integrated.]]="","",SUS[[#This Row],[SUS 5 - I found the various functions in this system were well integrated.]]-1)</f>
        <v/>
      </c>
      <c r="S76" s="11" t="str">
        <f>IF(SUS[[#This Row],[SUS 6 - I thought there was too much inconsistency in this system.]]="","",5-SUS[[#This Row],[SUS 6 - I thought there was too much inconsistency in this system.]])</f>
        <v/>
      </c>
      <c r="T7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6" s="11" t="str">
        <f>IF(SUS[[#This Row],[SUS 8 -  I found the system very cumbersome to use.]]="","",5-SUS[[#This Row],[SUS 8 -  I found the system very cumbersome to use.]])</f>
        <v/>
      </c>
      <c r="V76" s="11" t="str">
        <f>IF(SUS[[#This Row],[SUS 9 -  I felt very confident using the system.]]="","",SUS[[#This Row],[SUS 9 -  I felt very confident using the system.]]-1)</f>
        <v/>
      </c>
      <c r="W7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6" s="11" t="str">
        <f>IF(SUS[[#This Row],[ID]]="","",SUM(SUS[[#This Row],[SUS 1]:[SUS 10]]))</f>
        <v/>
      </c>
      <c r="Y76" s="7" t="str">
        <f>IF(Y$11=SUS[[#This Row],[Feature ID]],2.5*SUS[[#This Row],[Sum]],"")</f>
        <v/>
      </c>
      <c r="Z76" s="7" t="str">
        <f>IF(Z$11=SUS[[#This Row],[Feature ID]],2.5*SUS[[#This Row],[Sum]],"")</f>
        <v/>
      </c>
      <c r="AA76" s="7"/>
      <c r="AB76" s="11"/>
    </row>
    <row r="77" spans="1:28" x14ac:dyDescent="0.25">
      <c r="A77" s="12"/>
      <c r="B77" s="13"/>
      <c r="C77" s="13" t="str">
        <f>IF(SUS[[#This Row],[ID]]="","",_xlfn.CONCAT( TEXT(SUS[[#This Row],[ID]],"0"),SUS[[#This Row],[Feature ID]]))</f>
        <v/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1" t="str">
        <f>IF(SUS[[#This Row],[SUS 1 - I think that I would like to use this system frequently.]]="","",SUS[[#This Row],[SUS 1 - I think that I would like to use this system frequently.]]-1)</f>
        <v/>
      </c>
      <c r="O77" s="11" t="str">
        <f>IF(SUS[[#This Row],[SUS 2 - I found the system unnecessarily complex.]]="","",5-SUS[[#This Row],[SUS 2 - I found the system unnecessarily complex.]])</f>
        <v/>
      </c>
      <c r="P77" s="11" t="str">
        <f>IF(SUS[[#This Row],[SUS 3 - I thought the system was easy to use.]]="","",SUS[[#This Row],[SUS 3 - I thought the system was easy to use.]]-1)</f>
        <v/>
      </c>
      <c r="Q7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7" s="11" t="str">
        <f>IF(SUS[[#This Row],[SUS 5 - I found the various functions in this system were well integrated.]]="","",SUS[[#This Row],[SUS 5 - I found the various functions in this system were well integrated.]]-1)</f>
        <v/>
      </c>
      <c r="S77" s="11" t="str">
        <f>IF(SUS[[#This Row],[SUS 6 - I thought there was too much inconsistency in this system.]]="","",5-SUS[[#This Row],[SUS 6 - I thought there was too much inconsistency in this system.]])</f>
        <v/>
      </c>
      <c r="T7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7" s="11" t="str">
        <f>IF(SUS[[#This Row],[SUS 8 -  I found the system very cumbersome to use.]]="","",5-SUS[[#This Row],[SUS 8 -  I found the system very cumbersome to use.]])</f>
        <v/>
      </c>
      <c r="V77" s="11" t="str">
        <f>IF(SUS[[#This Row],[SUS 9 -  I felt very confident using the system.]]="","",SUS[[#This Row],[SUS 9 -  I felt very confident using the system.]]-1)</f>
        <v/>
      </c>
      <c r="W7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7" s="11" t="str">
        <f>IF(SUS[[#This Row],[ID]]="","",SUM(SUS[[#This Row],[SUS 1]:[SUS 10]]))</f>
        <v/>
      </c>
      <c r="Y77" s="7" t="str">
        <f>IF(Y$11=SUS[[#This Row],[Feature ID]],2.5*SUS[[#This Row],[Sum]],"")</f>
        <v/>
      </c>
      <c r="Z77" s="7" t="str">
        <f>IF(Z$11=SUS[[#This Row],[Feature ID]],2.5*SUS[[#This Row],[Sum]],"")</f>
        <v/>
      </c>
      <c r="AA77" s="7"/>
      <c r="AB77" s="11"/>
    </row>
    <row r="78" spans="1:28" x14ac:dyDescent="0.25">
      <c r="A78" s="12"/>
      <c r="B78" s="13"/>
      <c r="C78" s="13" t="str">
        <f>IF(SUS[[#This Row],[ID]]="","",_xlfn.CONCAT( TEXT(SUS[[#This Row],[ID]],"0"),SUS[[#This Row],[Feature ID]]))</f>
        <v/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1" t="str">
        <f>IF(SUS[[#This Row],[SUS 1 - I think that I would like to use this system frequently.]]="","",SUS[[#This Row],[SUS 1 - I think that I would like to use this system frequently.]]-1)</f>
        <v/>
      </c>
      <c r="O78" s="11" t="str">
        <f>IF(SUS[[#This Row],[SUS 2 - I found the system unnecessarily complex.]]="","",5-SUS[[#This Row],[SUS 2 - I found the system unnecessarily complex.]])</f>
        <v/>
      </c>
      <c r="P78" s="11" t="str">
        <f>IF(SUS[[#This Row],[SUS 3 - I thought the system was easy to use.]]="","",SUS[[#This Row],[SUS 3 - I thought the system was easy to use.]]-1)</f>
        <v/>
      </c>
      <c r="Q7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8" s="11" t="str">
        <f>IF(SUS[[#This Row],[SUS 5 - I found the various functions in this system were well integrated.]]="","",SUS[[#This Row],[SUS 5 - I found the various functions in this system were well integrated.]]-1)</f>
        <v/>
      </c>
      <c r="S78" s="11" t="str">
        <f>IF(SUS[[#This Row],[SUS 6 - I thought there was too much inconsistency in this system.]]="","",5-SUS[[#This Row],[SUS 6 - I thought there was too much inconsistency in this system.]])</f>
        <v/>
      </c>
      <c r="T7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8" s="11" t="str">
        <f>IF(SUS[[#This Row],[SUS 8 -  I found the system very cumbersome to use.]]="","",5-SUS[[#This Row],[SUS 8 -  I found the system very cumbersome to use.]])</f>
        <v/>
      </c>
      <c r="V78" s="11" t="str">
        <f>IF(SUS[[#This Row],[SUS 9 -  I felt very confident using the system.]]="","",SUS[[#This Row],[SUS 9 -  I felt very confident using the system.]]-1)</f>
        <v/>
      </c>
      <c r="W7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8" s="11" t="str">
        <f>IF(SUS[[#This Row],[ID]]="","",SUM(SUS[[#This Row],[SUS 1]:[SUS 10]]))</f>
        <v/>
      </c>
      <c r="Y78" s="7" t="str">
        <f>IF(Y$11=SUS[[#This Row],[Feature ID]],2.5*SUS[[#This Row],[Sum]],"")</f>
        <v/>
      </c>
      <c r="Z78" s="7" t="str">
        <f>IF(Z$11=SUS[[#This Row],[Feature ID]],2.5*SUS[[#This Row],[Sum]],"")</f>
        <v/>
      </c>
      <c r="AA78" s="7"/>
      <c r="AB78" s="11"/>
    </row>
    <row r="79" spans="1:28" x14ac:dyDescent="0.25">
      <c r="A79" s="12"/>
      <c r="B79" s="13"/>
      <c r="C79" s="13" t="str">
        <f>IF(SUS[[#This Row],[ID]]="","",_xlfn.CONCAT( TEXT(SUS[[#This Row],[ID]],"0"),SUS[[#This Row],[Feature ID]]))</f>
        <v/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1" t="str">
        <f>IF(SUS[[#This Row],[SUS 1 - I think that I would like to use this system frequently.]]="","",SUS[[#This Row],[SUS 1 - I think that I would like to use this system frequently.]]-1)</f>
        <v/>
      </c>
      <c r="O79" s="11" t="str">
        <f>IF(SUS[[#This Row],[SUS 2 - I found the system unnecessarily complex.]]="","",5-SUS[[#This Row],[SUS 2 - I found the system unnecessarily complex.]])</f>
        <v/>
      </c>
      <c r="P79" s="11" t="str">
        <f>IF(SUS[[#This Row],[SUS 3 - I thought the system was easy to use.]]="","",SUS[[#This Row],[SUS 3 - I thought the system was easy to use.]]-1)</f>
        <v/>
      </c>
      <c r="Q7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79" s="11" t="str">
        <f>IF(SUS[[#This Row],[SUS 5 - I found the various functions in this system were well integrated.]]="","",SUS[[#This Row],[SUS 5 - I found the various functions in this system were well integrated.]]-1)</f>
        <v/>
      </c>
      <c r="S79" s="11" t="str">
        <f>IF(SUS[[#This Row],[SUS 6 - I thought there was too much inconsistency in this system.]]="","",5-SUS[[#This Row],[SUS 6 - I thought there was too much inconsistency in this system.]])</f>
        <v/>
      </c>
      <c r="T7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79" s="11" t="str">
        <f>IF(SUS[[#This Row],[SUS 8 -  I found the system very cumbersome to use.]]="","",5-SUS[[#This Row],[SUS 8 -  I found the system very cumbersome to use.]])</f>
        <v/>
      </c>
      <c r="V79" s="11" t="str">
        <f>IF(SUS[[#This Row],[SUS 9 -  I felt very confident using the system.]]="","",SUS[[#This Row],[SUS 9 -  I felt very confident using the system.]]-1)</f>
        <v/>
      </c>
      <c r="W7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79" s="11" t="str">
        <f>IF(SUS[[#This Row],[ID]]="","",SUM(SUS[[#This Row],[SUS 1]:[SUS 10]]))</f>
        <v/>
      </c>
      <c r="Y79" s="7" t="str">
        <f>IF(Y$11=SUS[[#This Row],[Feature ID]],2.5*SUS[[#This Row],[Sum]],"")</f>
        <v/>
      </c>
      <c r="Z79" s="7" t="str">
        <f>IF(Z$11=SUS[[#This Row],[Feature ID]],2.5*SUS[[#This Row],[Sum]],"")</f>
        <v/>
      </c>
      <c r="AA79" s="7"/>
      <c r="AB79" s="11"/>
    </row>
    <row r="80" spans="1:28" x14ac:dyDescent="0.25">
      <c r="A80" s="12"/>
      <c r="B80" s="13"/>
      <c r="C80" s="13" t="str">
        <f>IF(SUS[[#This Row],[ID]]="","",_xlfn.CONCAT( TEXT(SUS[[#This Row],[ID]],"0"),SUS[[#This Row],[Feature ID]]))</f>
        <v/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1" t="str">
        <f>IF(SUS[[#This Row],[SUS 1 - I think that I would like to use this system frequently.]]="","",SUS[[#This Row],[SUS 1 - I think that I would like to use this system frequently.]]-1)</f>
        <v/>
      </c>
      <c r="O80" s="11" t="str">
        <f>IF(SUS[[#This Row],[SUS 2 - I found the system unnecessarily complex.]]="","",5-SUS[[#This Row],[SUS 2 - I found the system unnecessarily complex.]])</f>
        <v/>
      </c>
      <c r="P80" s="11" t="str">
        <f>IF(SUS[[#This Row],[SUS 3 - I thought the system was easy to use.]]="","",SUS[[#This Row],[SUS 3 - I thought the system was easy to use.]]-1)</f>
        <v/>
      </c>
      <c r="Q8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0" s="11" t="str">
        <f>IF(SUS[[#This Row],[SUS 5 - I found the various functions in this system were well integrated.]]="","",SUS[[#This Row],[SUS 5 - I found the various functions in this system were well integrated.]]-1)</f>
        <v/>
      </c>
      <c r="S80" s="11" t="str">
        <f>IF(SUS[[#This Row],[SUS 6 - I thought there was too much inconsistency in this system.]]="","",5-SUS[[#This Row],[SUS 6 - I thought there was too much inconsistency in this system.]])</f>
        <v/>
      </c>
      <c r="T8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0" s="11" t="str">
        <f>IF(SUS[[#This Row],[SUS 8 -  I found the system very cumbersome to use.]]="","",5-SUS[[#This Row],[SUS 8 -  I found the system very cumbersome to use.]])</f>
        <v/>
      </c>
      <c r="V80" s="11" t="str">
        <f>IF(SUS[[#This Row],[SUS 9 -  I felt very confident using the system.]]="","",SUS[[#This Row],[SUS 9 -  I felt very confident using the system.]]-1)</f>
        <v/>
      </c>
      <c r="W8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0" s="11" t="str">
        <f>IF(SUS[[#This Row],[ID]]="","",SUM(SUS[[#This Row],[SUS 1]:[SUS 10]]))</f>
        <v/>
      </c>
      <c r="Y80" s="7" t="str">
        <f>IF(Y$11=SUS[[#This Row],[Feature ID]],2.5*SUS[[#This Row],[Sum]],"")</f>
        <v/>
      </c>
      <c r="Z80" s="7" t="str">
        <f>IF(Z$11=SUS[[#This Row],[Feature ID]],2.5*SUS[[#This Row],[Sum]],"")</f>
        <v/>
      </c>
      <c r="AA80" s="7"/>
      <c r="AB80" s="11"/>
    </row>
    <row r="81" spans="1:28" x14ac:dyDescent="0.25">
      <c r="A81" s="12"/>
      <c r="B81" s="13"/>
      <c r="C81" s="13" t="str">
        <f>IF(SUS[[#This Row],[ID]]="","",_xlfn.CONCAT( TEXT(SUS[[#This Row],[ID]],"0"),SUS[[#This Row],[Feature ID]]))</f>
        <v/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1" t="str">
        <f>IF(SUS[[#This Row],[SUS 1 - I think that I would like to use this system frequently.]]="","",SUS[[#This Row],[SUS 1 - I think that I would like to use this system frequently.]]-1)</f>
        <v/>
      </c>
      <c r="O81" s="11" t="str">
        <f>IF(SUS[[#This Row],[SUS 2 - I found the system unnecessarily complex.]]="","",5-SUS[[#This Row],[SUS 2 - I found the system unnecessarily complex.]])</f>
        <v/>
      </c>
      <c r="P81" s="11" t="str">
        <f>IF(SUS[[#This Row],[SUS 3 - I thought the system was easy to use.]]="","",SUS[[#This Row],[SUS 3 - I thought the system was easy to use.]]-1)</f>
        <v/>
      </c>
      <c r="Q8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1" s="11" t="str">
        <f>IF(SUS[[#This Row],[SUS 5 - I found the various functions in this system were well integrated.]]="","",SUS[[#This Row],[SUS 5 - I found the various functions in this system were well integrated.]]-1)</f>
        <v/>
      </c>
      <c r="S81" s="11" t="str">
        <f>IF(SUS[[#This Row],[SUS 6 - I thought there was too much inconsistency in this system.]]="","",5-SUS[[#This Row],[SUS 6 - I thought there was too much inconsistency in this system.]])</f>
        <v/>
      </c>
      <c r="T8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1" s="11" t="str">
        <f>IF(SUS[[#This Row],[SUS 8 -  I found the system very cumbersome to use.]]="","",5-SUS[[#This Row],[SUS 8 -  I found the system very cumbersome to use.]])</f>
        <v/>
      </c>
      <c r="V81" s="11" t="str">
        <f>IF(SUS[[#This Row],[SUS 9 -  I felt very confident using the system.]]="","",SUS[[#This Row],[SUS 9 -  I felt very confident using the system.]]-1)</f>
        <v/>
      </c>
      <c r="W8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1" s="11" t="str">
        <f>IF(SUS[[#This Row],[ID]]="","",SUM(SUS[[#This Row],[SUS 1]:[SUS 10]]))</f>
        <v/>
      </c>
      <c r="Y81" s="7" t="str">
        <f>IF(Y$11=SUS[[#This Row],[Feature ID]],2.5*SUS[[#This Row],[Sum]],"")</f>
        <v/>
      </c>
      <c r="Z81" s="7" t="str">
        <f>IF(Z$11=SUS[[#This Row],[Feature ID]],2.5*SUS[[#This Row],[Sum]],"")</f>
        <v/>
      </c>
      <c r="AA81" s="7"/>
      <c r="AB81" s="11"/>
    </row>
    <row r="82" spans="1:28" x14ac:dyDescent="0.25">
      <c r="A82" s="12"/>
      <c r="B82" s="13"/>
      <c r="C82" s="13" t="str">
        <f>IF(SUS[[#This Row],[ID]]="","",_xlfn.CONCAT( TEXT(SUS[[#This Row],[ID]],"0"),SUS[[#This Row],[Feature ID]]))</f>
        <v/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1" t="str">
        <f>IF(SUS[[#This Row],[SUS 1 - I think that I would like to use this system frequently.]]="","",SUS[[#This Row],[SUS 1 - I think that I would like to use this system frequently.]]-1)</f>
        <v/>
      </c>
      <c r="O82" s="11" t="str">
        <f>IF(SUS[[#This Row],[SUS 2 - I found the system unnecessarily complex.]]="","",5-SUS[[#This Row],[SUS 2 - I found the system unnecessarily complex.]])</f>
        <v/>
      </c>
      <c r="P82" s="11" t="str">
        <f>IF(SUS[[#This Row],[SUS 3 - I thought the system was easy to use.]]="","",SUS[[#This Row],[SUS 3 - I thought the system was easy to use.]]-1)</f>
        <v/>
      </c>
      <c r="Q8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2" s="11" t="str">
        <f>IF(SUS[[#This Row],[SUS 5 - I found the various functions in this system were well integrated.]]="","",SUS[[#This Row],[SUS 5 - I found the various functions in this system were well integrated.]]-1)</f>
        <v/>
      </c>
      <c r="S82" s="11" t="str">
        <f>IF(SUS[[#This Row],[SUS 6 - I thought there was too much inconsistency in this system.]]="","",5-SUS[[#This Row],[SUS 6 - I thought there was too much inconsistency in this system.]])</f>
        <v/>
      </c>
      <c r="T8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2" s="11" t="str">
        <f>IF(SUS[[#This Row],[SUS 8 -  I found the system very cumbersome to use.]]="","",5-SUS[[#This Row],[SUS 8 -  I found the system very cumbersome to use.]])</f>
        <v/>
      </c>
      <c r="V82" s="11" t="str">
        <f>IF(SUS[[#This Row],[SUS 9 -  I felt very confident using the system.]]="","",SUS[[#This Row],[SUS 9 -  I felt very confident using the system.]]-1)</f>
        <v/>
      </c>
      <c r="W8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2" s="11" t="str">
        <f>IF(SUS[[#This Row],[ID]]="","",SUM(SUS[[#This Row],[SUS 1]:[SUS 10]]))</f>
        <v/>
      </c>
      <c r="Y82" s="7" t="str">
        <f>IF(Y$11=SUS[[#This Row],[Feature ID]],2.5*SUS[[#This Row],[Sum]],"")</f>
        <v/>
      </c>
      <c r="Z82" s="7" t="str">
        <f>IF(Z$11=SUS[[#This Row],[Feature ID]],2.5*SUS[[#This Row],[Sum]],"")</f>
        <v/>
      </c>
      <c r="AA82" s="7"/>
      <c r="AB82" s="11"/>
    </row>
    <row r="83" spans="1:28" x14ac:dyDescent="0.25">
      <c r="A83" s="12"/>
      <c r="B83" s="13"/>
      <c r="C83" s="13" t="str">
        <f>IF(SUS[[#This Row],[ID]]="","",_xlfn.CONCAT( TEXT(SUS[[#This Row],[ID]],"0"),SUS[[#This Row],[Feature ID]]))</f>
        <v/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1" t="str">
        <f>IF(SUS[[#This Row],[SUS 1 - I think that I would like to use this system frequently.]]="","",SUS[[#This Row],[SUS 1 - I think that I would like to use this system frequently.]]-1)</f>
        <v/>
      </c>
      <c r="O83" s="11" t="str">
        <f>IF(SUS[[#This Row],[SUS 2 - I found the system unnecessarily complex.]]="","",5-SUS[[#This Row],[SUS 2 - I found the system unnecessarily complex.]])</f>
        <v/>
      </c>
      <c r="P83" s="11" t="str">
        <f>IF(SUS[[#This Row],[SUS 3 - I thought the system was easy to use.]]="","",SUS[[#This Row],[SUS 3 - I thought the system was easy to use.]]-1)</f>
        <v/>
      </c>
      <c r="Q8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3" s="11" t="str">
        <f>IF(SUS[[#This Row],[SUS 5 - I found the various functions in this system were well integrated.]]="","",SUS[[#This Row],[SUS 5 - I found the various functions in this system were well integrated.]]-1)</f>
        <v/>
      </c>
      <c r="S83" s="11" t="str">
        <f>IF(SUS[[#This Row],[SUS 6 - I thought there was too much inconsistency in this system.]]="","",5-SUS[[#This Row],[SUS 6 - I thought there was too much inconsistency in this system.]])</f>
        <v/>
      </c>
      <c r="T8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3" s="11" t="str">
        <f>IF(SUS[[#This Row],[SUS 8 -  I found the system very cumbersome to use.]]="","",5-SUS[[#This Row],[SUS 8 -  I found the system very cumbersome to use.]])</f>
        <v/>
      </c>
      <c r="V83" s="11" t="str">
        <f>IF(SUS[[#This Row],[SUS 9 -  I felt very confident using the system.]]="","",SUS[[#This Row],[SUS 9 -  I felt very confident using the system.]]-1)</f>
        <v/>
      </c>
      <c r="W8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3" s="11" t="str">
        <f>IF(SUS[[#This Row],[ID]]="","",SUM(SUS[[#This Row],[SUS 1]:[SUS 10]]))</f>
        <v/>
      </c>
      <c r="Y83" s="7" t="str">
        <f>IF(Y$11=SUS[[#This Row],[Feature ID]],2.5*SUS[[#This Row],[Sum]],"")</f>
        <v/>
      </c>
      <c r="Z83" s="7" t="str">
        <f>IF(Z$11=SUS[[#This Row],[Feature ID]],2.5*SUS[[#This Row],[Sum]],"")</f>
        <v/>
      </c>
      <c r="AA83" s="7"/>
      <c r="AB83" s="11"/>
    </row>
    <row r="84" spans="1:28" x14ac:dyDescent="0.25">
      <c r="A84" s="12"/>
      <c r="B84" s="13"/>
      <c r="C84" s="13" t="str">
        <f>IF(SUS[[#This Row],[ID]]="","",_xlfn.CONCAT( TEXT(SUS[[#This Row],[ID]],"0"),SUS[[#This Row],[Feature ID]]))</f>
        <v/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1" t="str">
        <f>IF(SUS[[#This Row],[SUS 1 - I think that I would like to use this system frequently.]]="","",SUS[[#This Row],[SUS 1 - I think that I would like to use this system frequently.]]-1)</f>
        <v/>
      </c>
      <c r="O84" s="11" t="str">
        <f>IF(SUS[[#This Row],[SUS 2 - I found the system unnecessarily complex.]]="","",5-SUS[[#This Row],[SUS 2 - I found the system unnecessarily complex.]])</f>
        <v/>
      </c>
      <c r="P84" s="11" t="str">
        <f>IF(SUS[[#This Row],[SUS 3 - I thought the system was easy to use.]]="","",SUS[[#This Row],[SUS 3 - I thought the system was easy to use.]]-1)</f>
        <v/>
      </c>
      <c r="Q8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4" s="11" t="str">
        <f>IF(SUS[[#This Row],[SUS 5 - I found the various functions in this system were well integrated.]]="","",SUS[[#This Row],[SUS 5 - I found the various functions in this system were well integrated.]]-1)</f>
        <v/>
      </c>
      <c r="S84" s="11" t="str">
        <f>IF(SUS[[#This Row],[SUS 6 - I thought there was too much inconsistency in this system.]]="","",5-SUS[[#This Row],[SUS 6 - I thought there was too much inconsistency in this system.]])</f>
        <v/>
      </c>
      <c r="T8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4" s="11" t="str">
        <f>IF(SUS[[#This Row],[SUS 8 -  I found the system very cumbersome to use.]]="","",5-SUS[[#This Row],[SUS 8 -  I found the system very cumbersome to use.]])</f>
        <v/>
      </c>
      <c r="V84" s="11" t="str">
        <f>IF(SUS[[#This Row],[SUS 9 -  I felt very confident using the system.]]="","",SUS[[#This Row],[SUS 9 -  I felt very confident using the system.]]-1)</f>
        <v/>
      </c>
      <c r="W8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4" s="11" t="str">
        <f>IF(SUS[[#This Row],[ID]]="","",SUM(SUS[[#This Row],[SUS 1]:[SUS 10]]))</f>
        <v/>
      </c>
      <c r="Y84" s="7" t="str">
        <f>IF(Y$11=SUS[[#This Row],[Feature ID]],2.5*SUS[[#This Row],[Sum]],"")</f>
        <v/>
      </c>
      <c r="Z84" s="7" t="str">
        <f>IF(Z$11=SUS[[#This Row],[Feature ID]],2.5*SUS[[#This Row],[Sum]],"")</f>
        <v/>
      </c>
      <c r="AA84" s="7"/>
      <c r="AB84" s="11"/>
    </row>
    <row r="85" spans="1:28" x14ac:dyDescent="0.25">
      <c r="A85" s="12"/>
      <c r="B85" s="13"/>
      <c r="C85" s="13" t="str">
        <f>IF(SUS[[#This Row],[ID]]="","",_xlfn.CONCAT( TEXT(SUS[[#This Row],[ID]],"0"),SUS[[#This Row],[Feature ID]]))</f>
        <v/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1" t="str">
        <f>IF(SUS[[#This Row],[SUS 1 - I think that I would like to use this system frequently.]]="","",SUS[[#This Row],[SUS 1 - I think that I would like to use this system frequently.]]-1)</f>
        <v/>
      </c>
      <c r="O85" s="11" t="str">
        <f>IF(SUS[[#This Row],[SUS 2 - I found the system unnecessarily complex.]]="","",5-SUS[[#This Row],[SUS 2 - I found the system unnecessarily complex.]])</f>
        <v/>
      </c>
      <c r="P85" s="11" t="str">
        <f>IF(SUS[[#This Row],[SUS 3 - I thought the system was easy to use.]]="","",SUS[[#This Row],[SUS 3 - I thought the system was easy to use.]]-1)</f>
        <v/>
      </c>
      <c r="Q8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5" s="11" t="str">
        <f>IF(SUS[[#This Row],[SUS 5 - I found the various functions in this system were well integrated.]]="","",SUS[[#This Row],[SUS 5 - I found the various functions in this system were well integrated.]]-1)</f>
        <v/>
      </c>
      <c r="S85" s="11" t="str">
        <f>IF(SUS[[#This Row],[SUS 6 - I thought there was too much inconsistency in this system.]]="","",5-SUS[[#This Row],[SUS 6 - I thought there was too much inconsistency in this system.]])</f>
        <v/>
      </c>
      <c r="T8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5" s="11" t="str">
        <f>IF(SUS[[#This Row],[SUS 8 -  I found the system very cumbersome to use.]]="","",5-SUS[[#This Row],[SUS 8 -  I found the system very cumbersome to use.]])</f>
        <v/>
      </c>
      <c r="V85" s="11" t="str">
        <f>IF(SUS[[#This Row],[SUS 9 -  I felt very confident using the system.]]="","",SUS[[#This Row],[SUS 9 -  I felt very confident using the system.]]-1)</f>
        <v/>
      </c>
      <c r="W8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5" s="11" t="str">
        <f>IF(SUS[[#This Row],[ID]]="","",SUM(SUS[[#This Row],[SUS 1]:[SUS 10]]))</f>
        <v/>
      </c>
      <c r="Y85" s="7" t="str">
        <f>IF(Y$11=SUS[[#This Row],[Feature ID]],2.5*SUS[[#This Row],[Sum]],"")</f>
        <v/>
      </c>
      <c r="Z85" s="7" t="str">
        <f>IF(Z$11=SUS[[#This Row],[Feature ID]],2.5*SUS[[#This Row],[Sum]],"")</f>
        <v/>
      </c>
      <c r="AA85" s="7"/>
      <c r="AB85" s="11"/>
    </row>
    <row r="86" spans="1:28" x14ac:dyDescent="0.25">
      <c r="A86" s="12"/>
      <c r="B86" s="13"/>
      <c r="C86" s="13" t="str">
        <f>IF(SUS[[#This Row],[ID]]="","",_xlfn.CONCAT( TEXT(SUS[[#This Row],[ID]],"0"),SUS[[#This Row],[Feature ID]]))</f>
        <v/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1" t="str">
        <f>IF(SUS[[#This Row],[SUS 1 - I think that I would like to use this system frequently.]]="","",SUS[[#This Row],[SUS 1 - I think that I would like to use this system frequently.]]-1)</f>
        <v/>
      </c>
      <c r="O86" s="11" t="str">
        <f>IF(SUS[[#This Row],[SUS 2 - I found the system unnecessarily complex.]]="","",5-SUS[[#This Row],[SUS 2 - I found the system unnecessarily complex.]])</f>
        <v/>
      </c>
      <c r="P86" s="11" t="str">
        <f>IF(SUS[[#This Row],[SUS 3 - I thought the system was easy to use.]]="","",SUS[[#This Row],[SUS 3 - I thought the system was easy to use.]]-1)</f>
        <v/>
      </c>
      <c r="Q8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6" s="11" t="str">
        <f>IF(SUS[[#This Row],[SUS 5 - I found the various functions in this system were well integrated.]]="","",SUS[[#This Row],[SUS 5 - I found the various functions in this system were well integrated.]]-1)</f>
        <v/>
      </c>
      <c r="S86" s="11" t="str">
        <f>IF(SUS[[#This Row],[SUS 6 - I thought there was too much inconsistency in this system.]]="","",5-SUS[[#This Row],[SUS 6 - I thought there was too much inconsistency in this system.]])</f>
        <v/>
      </c>
      <c r="T8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6" s="11" t="str">
        <f>IF(SUS[[#This Row],[SUS 8 -  I found the system very cumbersome to use.]]="","",5-SUS[[#This Row],[SUS 8 -  I found the system very cumbersome to use.]])</f>
        <v/>
      </c>
      <c r="V86" s="11" t="str">
        <f>IF(SUS[[#This Row],[SUS 9 -  I felt very confident using the system.]]="","",SUS[[#This Row],[SUS 9 -  I felt very confident using the system.]]-1)</f>
        <v/>
      </c>
      <c r="W8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6" s="11" t="str">
        <f>IF(SUS[[#This Row],[ID]]="","",SUM(SUS[[#This Row],[SUS 1]:[SUS 10]]))</f>
        <v/>
      </c>
      <c r="Y86" s="7" t="str">
        <f>IF(Y$11=SUS[[#This Row],[Feature ID]],2.5*SUS[[#This Row],[Sum]],"")</f>
        <v/>
      </c>
      <c r="Z86" s="7" t="str">
        <f>IF(Z$11=SUS[[#This Row],[Feature ID]],2.5*SUS[[#This Row],[Sum]],"")</f>
        <v/>
      </c>
      <c r="AA86" s="7"/>
      <c r="AB86" s="11"/>
    </row>
    <row r="87" spans="1:28" x14ac:dyDescent="0.25">
      <c r="A87" s="12"/>
      <c r="B87" s="13"/>
      <c r="C87" s="13" t="str">
        <f>IF(SUS[[#This Row],[ID]]="","",_xlfn.CONCAT( TEXT(SUS[[#This Row],[ID]],"0"),SUS[[#This Row],[Feature ID]]))</f>
        <v/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1" t="str">
        <f>IF(SUS[[#This Row],[SUS 1 - I think that I would like to use this system frequently.]]="","",SUS[[#This Row],[SUS 1 - I think that I would like to use this system frequently.]]-1)</f>
        <v/>
      </c>
      <c r="O87" s="11" t="str">
        <f>IF(SUS[[#This Row],[SUS 2 - I found the system unnecessarily complex.]]="","",5-SUS[[#This Row],[SUS 2 - I found the system unnecessarily complex.]])</f>
        <v/>
      </c>
      <c r="P87" s="11" t="str">
        <f>IF(SUS[[#This Row],[SUS 3 - I thought the system was easy to use.]]="","",SUS[[#This Row],[SUS 3 - I thought the system was easy to use.]]-1)</f>
        <v/>
      </c>
      <c r="Q8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7" s="11" t="str">
        <f>IF(SUS[[#This Row],[SUS 5 - I found the various functions in this system were well integrated.]]="","",SUS[[#This Row],[SUS 5 - I found the various functions in this system were well integrated.]]-1)</f>
        <v/>
      </c>
      <c r="S87" s="11" t="str">
        <f>IF(SUS[[#This Row],[SUS 6 - I thought there was too much inconsistency in this system.]]="","",5-SUS[[#This Row],[SUS 6 - I thought there was too much inconsistency in this system.]])</f>
        <v/>
      </c>
      <c r="T8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7" s="11" t="str">
        <f>IF(SUS[[#This Row],[SUS 8 -  I found the system very cumbersome to use.]]="","",5-SUS[[#This Row],[SUS 8 -  I found the system very cumbersome to use.]])</f>
        <v/>
      </c>
      <c r="V87" s="11" t="str">
        <f>IF(SUS[[#This Row],[SUS 9 -  I felt very confident using the system.]]="","",SUS[[#This Row],[SUS 9 -  I felt very confident using the system.]]-1)</f>
        <v/>
      </c>
      <c r="W8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7" s="11" t="str">
        <f>IF(SUS[[#This Row],[ID]]="","",SUM(SUS[[#This Row],[SUS 1]:[SUS 10]]))</f>
        <v/>
      </c>
      <c r="Y87" s="7" t="str">
        <f>IF(Y$11=SUS[[#This Row],[Feature ID]],2.5*SUS[[#This Row],[Sum]],"")</f>
        <v/>
      </c>
      <c r="Z87" s="7" t="str">
        <f>IF(Z$11=SUS[[#This Row],[Feature ID]],2.5*SUS[[#This Row],[Sum]],"")</f>
        <v/>
      </c>
      <c r="AA87" s="7"/>
      <c r="AB87" s="11"/>
    </row>
    <row r="88" spans="1:28" x14ac:dyDescent="0.25">
      <c r="A88" s="12"/>
      <c r="B88" s="13"/>
      <c r="C88" s="13" t="str">
        <f>IF(SUS[[#This Row],[ID]]="","",_xlfn.CONCAT( TEXT(SUS[[#This Row],[ID]],"0"),SUS[[#This Row],[Feature ID]]))</f>
        <v/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1" t="str">
        <f>IF(SUS[[#This Row],[SUS 1 - I think that I would like to use this system frequently.]]="","",SUS[[#This Row],[SUS 1 - I think that I would like to use this system frequently.]]-1)</f>
        <v/>
      </c>
      <c r="O88" s="11" t="str">
        <f>IF(SUS[[#This Row],[SUS 2 - I found the system unnecessarily complex.]]="","",5-SUS[[#This Row],[SUS 2 - I found the system unnecessarily complex.]])</f>
        <v/>
      </c>
      <c r="P88" s="11" t="str">
        <f>IF(SUS[[#This Row],[SUS 3 - I thought the system was easy to use.]]="","",SUS[[#This Row],[SUS 3 - I thought the system was easy to use.]]-1)</f>
        <v/>
      </c>
      <c r="Q8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8" s="11" t="str">
        <f>IF(SUS[[#This Row],[SUS 5 - I found the various functions in this system were well integrated.]]="","",SUS[[#This Row],[SUS 5 - I found the various functions in this system were well integrated.]]-1)</f>
        <v/>
      </c>
      <c r="S88" s="11" t="str">
        <f>IF(SUS[[#This Row],[SUS 6 - I thought there was too much inconsistency in this system.]]="","",5-SUS[[#This Row],[SUS 6 - I thought there was too much inconsistency in this system.]])</f>
        <v/>
      </c>
      <c r="T8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8" s="11" t="str">
        <f>IF(SUS[[#This Row],[SUS 8 -  I found the system very cumbersome to use.]]="","",5-SUS[[#This Row],[SUS 8 -  I found the system very cumbersome to use.]])</f>
        <v/>
      </c>
      <c r="V88" s="11" t="str">
        <f>IF(SUS[[#This Row],[SUS 9 -  I felt very confident using the system.]]="","",SUS[[#This Row],[SUS 9 -  I felt very confident using the system.]]-1)</f>
        <v/>
      </c>
      <c r="W8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8" s="11" t="str">
        <f>IF(SUS[[#This Row],[ID]]="","",SUM(SUS[[#This Row],[SUS 1]:[SUS 10]]))</f>
        <v/>
      </c>
      <c r="Y88" s="7" t="str">
        <f>IF(Y$11=SUS[[#This Row],[Feature ID]],2.5*SUS[[#This Row],[Sum]],"")</f>
        <v/>
      </c>
      <c r="Z88" s="7" t="str">
        <f>IF(Z$11=SUS[[#This Row],[Feature ID]],2.5*SUS[[#This Row],[Sum]],"")</f>
        <v/>
      </c>
      <c r="AA88" s="7"/>
      <c r="AB88" s="11"/>
    </row>
    <row r="89" spans="1:28" x14ac:dyDescent="0.25">
      <c r="A89" s="12"/>
      <c r="B89" s="13"/>
      <c r="C89" s="13" t="str">
        <f>IF(SUS[[#This Row],[ID]]="","",_xlfn.CONCAT( TEXT(SUS[[#This Row],[ID]],"0"),SUS[[#This Row],[Feature ID]]))</f>
        <v/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1" t="str">
        <f>IF(SUS[[#This Row],[SUS 1 - I think that I would like to use this system frequently.]]="","",SUS[[#This Row],[SUS 1 - I think that I would like to use this system frequently.]]-1)</f>
        <v/>
      </c>
      <c r="O89" s="11" t="str">
        <f>IF(SUS[[#This Row],[SUS 2 - I found the system unnecessarily complex.]]="","",5-SUS[[#This Row],[SUS 2 - I found the system unnecessarily complex.]])</f>
        <v/>
      </c>
      <c r="P89" s="11" t="str">
        <f>IF(SUS[[#This Row],[SUS 3 - I thought the system was easy to use.]]="","",SUS[[#This Row],[SUS 3 - I thought the system was easy to use.]]-1)</f>
        <v/>
      </c>
      <c r="Q8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89" s="11" t="str">
        <f>IF(SUS[[#This Row],[SUS 5 - I found the various functions in this system were well integrated.]]="","",SUS[[#This Row],[SUS 5 - I found the various functions in this system were well integrated.]]-1)</f>
        <v/>
      </c>
      <c r="S89" s="11" t="str">
        <f>IF(SUS[[#This Row],[SUS 6 - I thought there was too much inconsistency in this system.]]="","",5-SUS[[#This Row],[SUS 6 - I thought there was too much inconsistency in this system.]])</f>
        <v/>
      </c>
      <c r="T8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89" s="11" t="str">
        <f>IF(SUS[[#This Row],[SUS 8 -  I found the system very cumbersome to use.]]="","",5-SUS[[#This Row],[SUS 8 -  I found the system very cumbersome to use.]])</f>
        <v/>
      </c>
      <c r="V89" s="11" t="str">
        <f>IF(SUS[[#This Row],[SUS 9 -  I felt very confident using the system.]]="","",SUS[[#This Row],[SUS 9 -  I felt very confident using the system.]]-1)</f>
        <v/>
      </c>
      <c r="W8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89" s="11" t="str">
        <f>IF(SUS[[#This Row],[ID]]="","",SUM(SUS[[#This Row],[SUS 1]:[SUS 10]]))</f>
        <v/>
      </c>
      <c r="Y89" s="7" t="str">
        <f>IF(Y$11=SUS[[#This Row],[Feature ID]],2.5*SUS[[#This Row],[Sum]],"")</f>
        <v/>
      </c>
      <c r="Z89" s="7" t="str">
        <f>IF(Z$11=SUS[[#This Row],[Feature ID]],2.5*SUS[[#This Row],[Sum]],"")</f>
        <v/>
      </c>
      <c r="AA89" s="7"/>
      <c r="AB89" s="11"/>
    </row>
    <row r="90" spans="1:28" x14ac:dyDescent="0.25">
      <c r="A90" s="12"/>
      <c r="B90" s="13"/>
      <c r="C90" s="13" t="str">
        <f>IF(SUS[[#This Row],[ID]]="","",_xlfn.CONCAT( TEXT(SUS[[#This Row],[ID]],"0"),SUS[[#This Row],[Feature ID]]))</f>
        <v/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1" t="str">
        <f>IF(SUS[[#This Row],[SUS 1 - I think that I would like to use this system frequently.]]="","",SUS[[#This Row],[SUS 1 - I think that I would like to use this system frequently.]]-1)</f>
        <v/>
      </c>
      <c r="O90" s="11" t="str">
        <f>IF(SUS[[#This Row],[SUS 2 - I found the system unnecessarily complex.]]="","",5-SUS[[#This Row],[SUS 2 - I found the system unnecessarily complex.]])</f>
        <v/>
      </c>
      <c r="P90" s="11" t="str">
        <f>IF(SUS[[#This Row],[SUS 3 - I thought the system was easy to use.]]="","",SUS[[#This Row],[SUS 3 - I thought the system was easy to use.]]-1)</f>
        <v/>
      </c>
      <c r="Q9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0" s="11" t="str">
        <f>IF(SUS[[#This Row],[SUS 5 - I found the various functions in this system were well integrated.]]="","",SUS[[#This Row],[SUS 5 - I found the various functions in this system were well integrated.]]-1)</f>
        <v/>
      </c>
      <c r="S90" s="11" t="str">
        <f>IF(SUS[[#This Row],[SUS 6 - I thought there was too much inconsistency in this system.]]="","",5-SUS[[#This Row],[SUS 6 - I thought there was too much inconsistency in this system.]])</f>
        <v/>
      </c>
      <c r="T9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0" s="11" t="str">
        <f>IF(SUS[[#This Row],[SUS 8 -  I found the system very cumbersome to use.]]="","",5-SUS[[#This Row],[SUS 8 -  I found the system very cumbersome to use.]])</f>
        <v/>
      </c>
      <c r="V90" s="11" t="str">
        <f>IF(SUS[[#This Row],[SUS 9 -  I felt very confident using the system.]]="","",SUS[[#This Row],[SUS 9 -  I felt very confident using the system.]]-1)</f>
        <v/>
      </c>
      <c r="W9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0" s="11" t="str">
        <f>IF(SUS[[#This Row],[ID]]="","",SUM(SUS[[#This Row],[SUS 1]:[SUS 10]]))</f>
        <v/>
      </c>
      <c r="Y90" s="7" t="str">
        <f>IF(Y$11=SUS[[#This Row],[Feature ID]],2.5*SUS[[#This Row],[Sum]],"")</f>
        <v/>
      </c>
      <c r="Z90" s="7" t="str">
        <f>IF(Z$11=SUS[[#This Row],[Feature ID]],2.5*SUS[[#This Row],[Sum]],"")</f>
        <v/>
      </c>
      <c r="AA90" s="7"/>
      <c r="AB90" s="11"/>
    </row>
    <row r="91" spans="1:28" x14ac:dyDescent="0.25">
      <c r="A91" s="12"/>
      <c r="B91" s="13"/>
      <c r="C91" s="13" t="str">
        <f>IF(SUS[[#This Row],[ID]]="","",_xlfn.CONCAT( TEXT(SUS[[#This Row],[ID]],"0"),SUS[[#This Row],[Feature ID]]))</f>
        <v/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1" t="str">
        <f>IF(SUS[[#This Row],[SUS 1 - I think that I would like to use this system frequently.]]="","",SUS[[#This Row],[SUS 1 - I think that I would like to use this system frequently.]]-1)</f>
        <v/>
      </c>
      <c r="O91" s="11" t="str">
        <f>IF(SUS[[#This Row],[SUS 2 - I found the system unnecessarily complex.]]="","",5-SUS[[#This Row],[SUS 2 - I found the system unnecessarily complex.]])</f>
        <v/>
      </c>
      <c r="P91" s="11" t="str">
        <f>IF(SUS[[#This Row],[SUS 3 - I thought the system was easy to use.]]="","",SUS[[#This Row],[SUS 3 - I thought the system was easy to use.]]-1)</f>
        <v/>
      </c>
      <c r="Q9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1" s="11" t="str">
        <f>IF(SUS[[#This Row],[SUS 5 - I found the various functions in this system were well integrated.]]="","",SUS[[#This Row],[SUS 5 - I found the various functions in this system were well integrated.]]-1)</f>
        <v/>
      </c>
      <c r="S91" s="11" t="str">
        <f>IF(SUS[[#This Row],[SUS 6 - I thought there was too much inconsistency in this system.]]="","",5-SUS[[#This Row],[SUS 6 - I thought there was too much inconsistency in this system.]])</f>
        <v/>
      </c>
      <c r="T9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1" s="11" t="str">
        <f>IF(SUS[[#This Row],[SUS 8 -  I found the system very cumbersome to use.]]="","",5-SUS[[#This Row],[SUS 8 -  I found the system very cumbersome to use.]])</f>
        <v/>
      </c>
      <c r="V91" s="11" t="str">
        <f>IF(SUS[[#This Row],[SUS 9 -  I felt very confident using the system.]]="","",SUS[[#This Row],[SUS 9 -  I felt very confident using the system.]]-1)</f>
        <v/>
      </c>
      <c r="W9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1" s="11" t="str">
        <f>IF(SUS[[#This Row],[ID]]="","",SUM(SUS[[#This Row],[SUS 1]:[SUS 10]]))</f>
        <v/>
      </c>
      <c r="Y91" s="7" t="str">
        <f>IF(Y$11=SUS[[#This Row],[Feature ID]],2.5*SUS[[#This Row],[Sum]],"")</f>
        <v/>
      </c>
      <c r="Z91" s="7" t="str">
        <f>IF(Z$11=SUS[[#This Row],[Feature ID]],2.5*SUS[[#This Row],[Sum]],"")</f>
        <v/>
      </c>
      <c r="AA91" s="7"/>
      <c r="AB91" s="11"/>
    </row>
    <row r="92" spans="1:28" x14ac:dyDescent="0.25">
      <c r="A92" s="12"/>
      <c r="B92" s="13"/>
      <c r="C92" s="13" t="str">
        <f>IF(SUS[[#This Row],[ID]]="","",_xlfn.CONCAT( TEXT(SUS[[#This Row],[ID]],"0"),SUS[[#This Row],[Feature ID]]))</f>
        <v/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1" t="str">
        <f>IF(SUS[[#This Row],[SUS 1 - I think that I would like to use this system frequently.]]="","",SUS[[#This Row],[SUS 1 - I think that I would like to use this system frequently.]]-1)</f>
        <v/>
      </c>
      <c r="O92" s="11" t="str">
        <f>IF(SUS[[#This Row],[SUS 2 - I found the system unnecessarily complex.]]="","",5-SUS[[#This Row],[SUS 2 - I found the system unnecessarily complex.]])</f>
        <v/>
      </c>
      <c r="P92" s="11" t="str">
        <f>IF(SUS[[#This Row],[SUS 3 - I thought the system was easy to use.]]="","",SUS[[#This Row],[SUS 3 - I thought the system was easy to use.]]-1)</f>
        <v/>
      </c>
      <c r="Q9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2" s="11" t="str">
        <f>IF(SUS[[#This Row],[SUS 5 - I found the various functions in this system were well integrated.]]="","",SUS[[#This Row],[SUS 5 - I found the various functions in this system were well integrated.]]-1)</f>
        <v/>
      </c>
      <c r="S92" s="11" t="str">
        <f>IF(SUS[[#This Row],[SUS 6 - I thought there was too much inconsistency in this system.]]="","",5-SUS[[#This Row],[SUS 6 - I thought there was too much inconsistency in this system.]])</f>
        <v/>
      </c>
      <c r="T9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2" s="11" t="str">
        <f>IF(SUS[[#This Row],[SUS 8 -  I found the system very cumbersome to use.]]="","",5-SUS[[#This Row],[SUS 8 -  I found the system very cumbersome to use.]])</f>
        <v/>
      </c>
      <c r="V92" s="11" t="str">
        <f>IF(SUS[[#This Row],[SUS 9 -  I felt very confident using the system.]]="","",SUS[[#This Row],[SUS 9 -  I felt very confident using the system.]]-1)</f>
        <v/>
      </c>
      <c r="W9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2" s="11" t="str">
        <f>IF(SUS[[#This Row],[ID]]="","",SUM(SUS[[#This Row],[SUS 1]:[SUS 10]]))</f>
        <v/>
      </c>
      <c r="Y92" s="7" t="str">
        <f>IF(Y$11=SUS[[#This Row],[Feature ID]],2.5*SUS[[#This Row],[Sum]],"")</f>
        <v/>
      </c>
      <c r="Z92" s="7" t="str">
        <f>IF(Z$11=SUS[[#This Row],[Feature ID]],2.5*SUS[[#This Row],[Sum]],"")</f>
        <v/>
      </c>
      <c r="AA92" s="7"/>
      <c r="AB92" s="11"/>
    </row>
    <row r="93" spans="1:28" x14ac:dyDescent="0.25">
      <c r="A93" s="12"/>
      <c r="B93" s="13"/>
      <c r="C93" s="13" t="str">
        <f>IF(SUS[[#This Row],[ID]]="","",_xlfn.CONCAT( TEXT(SUS[[#This Row],[ID]],"0"),SUS[[#This Row],[Feature ID]]))</f>
        <v/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1" t="str">
        <f>IF(SUS[[#This Row],[SUS 1 - I think that I would like to use this system frequently.]]="","",SUS[[#This Row],[SUS 1 - I think that I would like to use this system frequently.]]-1)</f>
        <v/>
      </c>
      <c r="O93" s="11" t="str">
        <f>IF(SUS[[#This Row],[SUS 2 - I found the system unnecessarily complex.]]="","",5-SUS[[#This Row],[SUS 2 - I found the system unnecessarily complex.]])</f>
        <v/>
      </c>
      <c r="P93" s="11" t="str">
        <f>IF(SUS[[#This Row],[SUS 3 - I thought the system was easy to use.]]="","",SUS[[#This Row],[SUS 3 - I thought the system was easy to use.]]-1)</f>
        <v/>
      </c>
      <c r="Q9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3" s="11" t="str">
        <f>IF(SUS[[#This Row],[SUS 5 - I found the various functions in this system were well integrated.]]="","",SUS[[#This Row],[SUS 5 - I found the various functions in this system were well integrated.]]-1)</f>
        <v/>
      </c>
      <c r="S93" s="11" t="str">
        <f>IF(SUS[[#This Row],[SUS 6 - I thought there was too much inconsistency in this system.]]="","",5-SUS[[#This Row],[SUS 6 - I thought there was too much inconsistency in this system.]])</f>
        <v/>
      </c>
      <c r="T9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3" s="11" t="str">
        <f>IF(SUS[[#This Row],[SUS 8 -  I found the system very cumbersome to use.]]="","",5-SUS[[#This Row],[SUS 8 -  I found the system very cumbersome to use.]])</f>
        <v/>
      </c>
      <c r="V93" s="11" t="str">
        <f>IF(SUS[[#This Row],[SUS 9 -  I felt very confident using the system.]]="","",SUS[[#This Row],[SUS 9 -  I felt very confident using the system.]]-1)</f>
        <v/>
      </c>
      <c r="W9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3" s="11" t="str">
        <f>IF(SUS[[#This Row],[ID]]="","",SUM(SUS[[#This Row],[SUS 1]:[SUS 10]]))</f>
        <v/>
      </c>
      <c r="Y93" s="7" t="str">
        <f>IF(Y$11=SUS[[#This Row],[Feature ID]],2.5*SUS[[#This Row],[Sum]],"")</f>
        <v/>
      </c>
      <c r="Z93" s="7" t="str">
        <f>IF(Z$11=SUS[[#This Row],[Feature ID]],2.5*SUS[[#This Row],[Sum]],"")</f>
        <v/>
      </c>
      <c r="AA93" s="7"/>
      <c r="AB93" s="11"/>
    </row>
    <row r="94" spans="1:28" x14ac:dyDescent="0.25">
      <c r="A94" s="12"/>
      <c r="B94" s="13"/>
      <c r="C94" s="13" t="str">
        <f>IF(SUS[[#This Row],[ID]]="","",_xlfn.CONCAT( TEXT(SUS[[#This Row],[ID]],"0"),SUS[[#This Row],[Feature ID]]))</f>
        <v/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1" t="str">
        <f>IF(SUS[[#This Row],[SUS 1 - I think that I would like to use this system frequently.]]="","",SUS[[#This Row],[SUS 1 - I think that I would like to use this system frequently.]]-1)</f>
        <v/>
      </c>
      <c r="O94" s="11" t="str">
        <f>IF(SUS[[#This Row],[SUS 2 - I found the system unnecessarily complex.]]="","",5-SUS[[#This Row],[SUS 2 - I found the system unnecessarily complex.]])</f>
        <v/>
      </c>
      <c r="P94" s="11" t="str">
        <f>IF(SUS[[#This Row],[SUS 3 - I thought the system was easy to use.]]="","",SUS[[#This Row],[SUS 3 - I thought the system was easy to use.]]-1)</f>
        <v/>
      </c>
      <c r="Q9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4" s="11" t="str">
        <f>IF(SUS[[#This Row],[SUS 5 - I found the various functions in this system were well integrated.]]="","",SUS[[#This Row],[SUS 5 - I found the various functions in this system were well integrated.]]-1)</f>
        <v/>
      </c>
      <c r="S94" s="11" t="str">
        <f>IF(SUS[[#This Row],[SUS 6 - I thought there was too much inconsistency in this system.]]="","",5-SUS[[#This Row],[SUS 6 - I thought there was too much inconsistency in this system.]])</f>
        <v/>
      </c>
      <c r="T9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4" s="11" t="str">
        <f>IF(SUS[[#This Row],[SUS 8 -  I found the system very cumbersome to use.]]="","",5-SUS[[#This Row],[SUS 8 -  I found the system very cumbersome to use.]])</f>
        <v/>
      </c>
      <c r="V94" s="11" t="str">
        <f>IF(SUS[[#This Row],[SUS 9 -  I felt very confident using the system.]]="","",SUS[[#This Row],[SUS 9 -  I felt very confident using the system.]]-1)</f>
        <v/>
      </c>
      <c r="W9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4" s="11" t="str">
        <f>IF(SUS[[#This Row],[ID]]="","",SUM(SUS[[#This Row],[SUS 1]:[SUS 10]]))</f>
        <v/>
      </c>
      <c r="Y94" s="7" t="str">
        <f>IF(Y$11=SUS[[#This Row],[Feature ID]],2.5*SUS[[#This Row],[Sum]],"")</f>
        <v/>
      </c>
      <c r="Z94" s="7" t="str">
        <f>IF(Z$11=SUS[[#This Row],[Feature ID]],2.5*SUS[[#This Row],[Sum]],"")</f>
        <v/>
      </c>
      <c r="AA94" s="7"/>
      <c r="AB94" s="11"/>
    </row>
    <row r="95" spans="1:28" x14ac:dyDescent="0.25">
      <c r="A95" s="12"/>
      <c r="B95" s="13"/>
      <c r="C95" s="13" t="str">
        <f>IF(SUS[[#This Row],[ID]]="","",_xlfn.CONCAT( TEXT(SUS[[#This Row],[ID]],"0"),SUS[[#This Row],[Feature ID]]))</f>
        <v/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1" t="str">
        <f>IF(SUS[[#This Row],[SUS 1 - I think that I would like to use this system frequently.]]="","",SUS[[#This Row],[SUS 1 - I think that I would like to use this system frequently.]]-1)</f>
        <v/>
      </c>
      <c r="O95" s="11" t="str">
        <f>IF(SUS[[#This Row],[SUS 2 - I found the system unnecessarily complex.]]="","",5-SUS[[#This Row],[SUS 2 - I found the system unnecessarily complex.]])</f>
        <v/>
      </c>
      <c r="P95" s="11" t="str">
        <f>IF(SUS[[#This Row],[SUS 3 - I thought the system was easy to use.]]="","",SUS[[#This Row],[SUS 3 - I thought the system was easy to use.]]-1)</f>
        <v/>
      </c>
      <c r="Q9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5" s="11" t="str">
        <f>IF(SUS[[#This Row],[SUS 5 - I found the various functions in this system were well integrated.]]="","",SUS[[#This Row],[SUS 5 - I found the various functions in this system were well integrated.]]-1)</f>
        <v/>
      </c>
      <c r="S95" s="11" t="str">
        <f>IF(SUS[[#This Row],[SUS 6 - I thought there was too much inconsistency in this system.]]="","",5-SUS[[#This Row],[SUS 6 - I thought there was too much inconsistency in this system.]])</f>
        <v/>
      </c>
      <c r="T9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5" s="11" t="str">
        <f>IF(SUS[[#This Row],[SUS 8 -  I found the system very cumbersome to use.]]="","",5-SUS[[#This Row],[SUS 8 -  I found the system very cumbersome to use.]])</f>
        <v/>
      </c>
      <c r="V95" s="11" t="str">
        <f>IF(SUS[[#This Row],[SUS 9 -  I felt very confident using the system.]]="","",SUS[[#This Row],[SUS 9 -  I felt very confident using the system.]]-1)</f>
        <v/>
      </c>
      <c r="W9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5" s="11" t="str">
        <f>IF(SUS[[#This Row],[ID]]="","",SUM(SUS[[#This Row],[SUS 1]:[SUS 10]]))</f>
        <v/>
      </c>
      <c r="Y95" s="7" t="str">
        <f>IF(Y$11=SUS[[#This Row],[Feature ID]],2.5*SUS[[#This Row],[Sum]],"")</f>
        <v/>
      </c>
      <c r="Z95" s="7" t="str">
        <f>IF(Z$11=SUS[[#This Row],[Feature ID]],2.5*SUS[[#This Row],[Sum]],"")</f>
        <v/>
      </c>
      <c r="AA95" s="7"/>
      <c r="AB95" s="11"/>
    </row>
    <row r="96" spans="1:28" x14ac:dyDescent="0.25">
      <c r="A96" s="12"/>
      <c r="B96" s="13"/>
      <c r="C96" s="13" t="str">
        <f>IF(SUS[[#This Row],[ID]]="","",_xlfn.CONCAT( TEXT(SUS[[#This Row],[ID]],"0"),SUS[[#This Row],[Feature ID]]))</f>
        <v/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1" t="str">
        <f>IF(SUS[[#This Row],[SUS 1 - I think that I would like to use this system frequently.]]="","",SUS[[#This Row],[SUS 1 - I think that I would like to use this system frequently.]]-1)</f>
        <v/>
      </c>
      <c r="O96" s="11" t="str">
        <f>IF(SUS[[#This Row],[SUS 2 - I found the system unnecessarily complex.]]="","",5-SUS[[#This Row],[SUS 2 - I found the system unnecessarily complex.]])</f>
        <v/>
      </c>
      <c r="P96" s="11" t="str">
        <f>IF(SUS[[#This Row],[SUS 3 - I thought the system was easy to use.]]="","",SUS[[#This Row],[SUS 3 - I thought the system was easy to use.]]-1)</f>
        <v/>
      </c>
      <c r="Q9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6" s="11" t="str">
        <f>IF(SUS[[#This Row],[SUS 5 - I found the various functions in this system were well integrated.]]="","",SUS[[#This Row],[SUS 5 - I found the various functions in this system were well integrated.]]-1)</f>
        <v/>
      </c>
      <c r="S96" s="11" t="str">
        <f>IF(SUS[[#This Row],[SUS 6 - I thought there was too much inconsistency in this system.]]="","",5-SUS[[#This Row],[SUS 6 - I thought there was too much inconsistency in this system.]])</f>
        <v/>
      </c>
      <c r="T9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6" s="11" t="str">
        <f>IF(SUS[[#This Row],[SUS 8 -  I found the system very cumbersome to use.]]="","",5-SUS[[#This Row],[SUS 8 -  I found the system very cumbersome to use.]])</f>
        <v/>
      </c>
      <c r="V96" s="11" t="str">
        <f>IF(SUS[[#This Row],[SUS 9 -  I felt very confident using the system.]]="","",SUS[[#This Row],[SUS 9 -  I felt very confident using the system.]]-1)</f>
        <v/>
      </c>
      <c r="W9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6" s="11" t="str">
        <f>IF(SUS[[#This Row],[ID]]="","",SUM(SUS[[#This Row],[SUS 1]:[SUS 10]]))</f>
        <v/>
      </c>
      <c r="Y96" s="7" t="str">
        <f>IF(Y$11=SUS[[#This Row],[Feature ID]],2.5*SUS[[#This Row],[Sum]],"")</f>
        <v/>
      </c>
      <c r="Z96" s="7" t="str">
        <f>IF(Z$11=SUS[[#This Row],[Feature ID]],2.5*SUS[[#This Row],[Sum]],"")</f>
        <v/>
      </c>
      <c r="AA96" s="7"/>
      <c r="AB96" s="11"/>
    </row>
    <row r="97" spans="1:28" x14ac:dyDescent="0.25">
      <c r="A97" s="12"/>
      <c r="B97" s="13"/>
      <c r="C97" s="13" t="str">
        <f>IF(SUS[[#This Row],[ID]]="","",_xlfn.CONCAT( TEXT(SUS[[#This Row],[ID]],"0"),SUS[[#This Row],[Feature ID]]))</f>
        <v/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1" t="str">
        <f>IF(SUS[[#This Row],[SUS 1 - I think that I would like to use this system frequently.]]="","",SUS[[#This Row],[SUS 1 - I think that I would like to use this system frequently.]]-1)</f>
        <v/>
      </c>
      <c r="O97" s="11" t="str">
        <f>IF(SUS[[#This Row],[SUS 2 - I found the system unnecessarily complex.]]="","",5-SUS[[#This Row],[SUS 2 - I found the system unnecessarily complex.]])</f>
        <v/>
      </c>
      <c r="P97" s="11" t="str">
        <f>IF(SUS[[#This Row],[SUS 3 - I thought the system was easy to use.]]="","",SUS[[#This Row],[SUS 3 - I thought the system was easy to use.]]-1)</f>
        <v/>
      </c>
      <c r="Q9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7" s="11" t="str">
        <f>IF(SUS[[#This Row],[SUS 5 - I found the various functions in this system were well integrated.]]="","",SUS[[#This Row],[SUS 5 - I found the various functions in this system were well integrated.]]-1)</f>
        <v/>
      </c>
      <c r="S97" s="11" t="str">
        <f>IF(SUS[[#This Row],[SUS 6 - I thought there was too much inconsistency in this system.]]="","",5-SUS[[#This Row],[SUS 6 - I thought there was too much inconsistency in this system.]])</f>
        <v/>
      </c>
      <c r="T9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7" s="11" t="str">
        <f>IF(SUS[[#This Row],[SUS 8 -  I found the system very cumbersome to use.]]="","",5-SUS[[#This Row],[SUS 8 -  I found the system very cumbersome to use.]])</f>
        <v/>
      </c>
      <c r="V97" s="11" t="str">
        <f>IF(SUS[[#This Row],[SUS 9 -  I felt very confident using the system.]]="","",SUS[[#This Row],[SUS 9 -  I felt very confident using the system.]]-1)</f>
        <v/>
      </c>
      <c r="W9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7" s="11" t="str">
        <f>IF(SUS[[#This Row],[ID]]="","",SUM(SUS[[#This Row],[SUS 1]:[SUS 10]]))</f>
        <v/>
      </c>
      <c r="Y97" s="7" t="str">
        <f>IF(Y$11=SUS[[#This Row],[Feature ID]],2.5*SUS[[#This Row],[Sum]],"")</f>
        <v/>
      </c>
      <c r="Z97" s="7" t="str">
        <f>IF(Z$11=SUS[[#This Row],[Feature ID]],2.5*SUS[[#This Row],[Sum]],"")</f>
        <v/>
      </c>
      <c r="AA97" s="7"/>
      <c r="AB97" s="11"/>
    </row>
    <row r="98" spans="1:28" x14ac:dyDescent="0.25">
      <c r="A98" s="12"/>
      <c r="B98" s="13"/>
      <c r="C98" s="13" t="str">
        <f>IF(SUS[[#This Row],[ID]]="","",_xlfn.CONCAT( TEXT(SUS[[#This Row],[ID]],"0"),SUS[[#This Row],[Feature ID]]))</f>
        <v/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1" t="str">
        <f>IF(SUS[[#This Row],[SUS 1 - I think that I would like to use this system frequently.]]="","",SUS[[#This Row],[SUS 1 - I think that I would like to use this system frequently.]]-1)</f>
        <v/>
      </c>
      <c r="O98" s="11" t="str">
        <f>IF(SUS[[#This Row],[SUS 2 - I found the system unnecessarily complex.]]="","",5-SUS[[#This Row],[SUS 2 - I found the system unnecessarily complex.]])</f>
        <v/>
      </c>
      <c r="P98" s="11" t="str">
        <f>IF(SUS[[#This Row],[SUS 3 - I thought the system was easy to use.]]="","",SUS[[#This Row],[SUS 3 - I thought the system was easy to use.]]-1)</f>
        <v/>
      </c>
      <c r="Q9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8" s="11" t="str">
        <f>IF(SUS[[#This Row],[SUS 5 - I found the various functions in this system were well integrated.]]="","",SUS[[#This Row],[SUS 5 - I found the various functions in this system were well integrated.]]-1)</f>
        <v/>
      </c>
      <c r="S98" s="11" t="str">
        <f>IF(SUS[[#This Row],[SUS 6 - I thought there was too much inconsistency in this system.]]="","",5-SUS[[#This Row],[SUS 6 - I thought there was too much inconsistency in this system.]])</f>
        <v/>
      </c>
      <c r="T9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8" s="11" t="str">
        <f>IF(SUS[[#This Row],[SUS 8 -  I found the system very cumbersome to use.]]="","",5-SUS[[#This Row],[SUS 8 -  I found the system very cumbersome to use.]])</f>
        <v/>
      </c>
      <c r="V98" s="11" t="str">
        <f>IF(SUS[[#This Row],[SUS 9 -  I felt very confident using the system.]]="","",SUS[[#This Row],[SUS 9 -  I felt very confident using the system.]]-1)</f>
        <v/>
      </c>
      <c r="W9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8" s="11" t="str">
        <f>IF(SUS[[#This Row],[ID]]="","",SUM(SUS[[#This Row],[SUS 1]:[SUS 10]]))</f>
        <v/>
      </c>
      <c r="Y98" s="7" t="str">
        <f>IF(Y$11=SUS[[#This Row],[Feature ID]],2.5*SUS[[#This Row],[Sum]],"")</f>
        <v/>
      </c>
      <c r="Z98" s="7" t="str">
        <f>IF(Z$11=SUS[[#This Row],[Feature ID]],2.5*SUS[[#This Row],[Sum]],"")</f>
        <v/>
      </c>
      <c r="AA98" s="7"/>
      <c r="AB98" s="11"/>
    </row>
    <row r="99" spans="1:28" x14ac:dyDescent="0.25">
      <c r="A99" s="12"/>
      <c r="B99" s="13"/>
      <c r="C99" s="13" t="str">
        <f>IF(SUS[[#This Row],[ID]]="","",_xlfn.CONCAT( TEXT(SUS[[#This Row],[ID]],"0"),SUS[[#This Row],[Feature ID]]))</f>
        <v/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1" t="str">
        <f>IF(SUS[[#This Row],[SUS 1 - I think that I would like to use this system frequently.]]="","",SUS[[#This Row],[SUS 1 - I think that I would like to use this system frequently.]]-1)</f>
        <v/>
      </c>
      <c r="O99" s="11" t="str">
        <f>IF(SUS[[#This Row],[SUS 2 - I found the system unnecessarily complex.]]="","",5-SUS[[#This Row],[SUS 2 - I found the system unnecessarily complex.]])</f>
        <v/>
      </c>
      <c r="P99" s="11" t="str">
        <f>IF(SUS[[#This Row],[SUS 3 - I thought the system was easy to use.]]="","",SUS[[#This Row],[SUS 3 - I thought the system was easy to use.]]-1)</f>
        <v/>
      </c>
      <c r="Q9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99" s="11" t="str">
        <f>IF(SUS[[#This Row],[SUS 5 - I found the various functions in this system were well integrated.]]="","",SUS[[#This Row],[SUS 5 - I found the various functions in this system were well integrated.]]-1)</f>
        <v/>
      </c>
      <c r="S99" s="11" t="str">
        <f>IF(SUS[[#This Row],[SUS 6 - I thought there was too much inconsistency in this system.]]="","",5-SUS[[#This Row],[SUS 6 - I thought there was too much inconsistency in this system.]])</f>
        <v/>
      </c>
      <c r="T9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99" s="11" t="str">
        <f>IF(SUS[[#This Row],[SUS 8 -  I found the system very cumbersome to use.]]="","",5-SUS[[#This Row],[SUS 8 -  I found the system very cumbersome to use.]])</f>
        <v/>
      </c>
      <c r="V99" s="11" t="str">
        <f>IF(SUS[[#This Row],[SUS 9 -  I felt very confident using the system.]]="","",SUS[[#This Row],[SUS 9 -  I felt very confident using the system.]]-1)</f>
        <v/>
      </c>
      <c r="W9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99" s="11" t="str">
        <f>IF(SUS[[#This Row],[ID]]="","",SUM(SUS[[#This Row],[SUS 1]:[SUS 10]]))</f>
        <v/>
      </c>
      <c r="Y99" s="7" t="str">
        <f>IF(Y$11=SUS[[#This Row],[Feature ID]],2.5*SUS[[#This Row],[Sum]],"")</f>
        <v/>
      </c>
      <c r="Z99" s="7" t="str">
        <f>IF(Z$11=SUS[[#This Row],[Feature ID]],2.5*SUS[[#This Row],[Sum]],"")</f>
        <v/>
      </c>
      <c r="AA99" s="7"/>
      <c r="AB99" s="11"/>
    </row>
    <row r="100" spans="1:28" x14ac:dyDescent="0.25">
      <c r="A100" s="12"/>
      <c r="B100" s="13"/>
      <c r="C100" s="13" t="str">
        <f>IF(SUS[[#This Row],[ID]]="","",_xlfn.CONCAT( TEXT(SUS[[#This Row],[ID]],"0"),SUS[[#This Row],[Feature ID]]))</f>
        <v/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1" t="str">
        <f>IF(SUS[[#This Row],[SUS 1 - I think that I would like to use this system frequently.]]="","",SUS[[#This Row],[SUS 1 - I think that I would like to use this system frequently.]]-1)</f>
        <v/>
      </c>
      <c r="O100" s="11" t="str">
        <f>IF(SUS[[#This Row],[SUS 2 - I found the system unnecessarily complex.]]="","",5-SUS[[#This Row],[SUS 2 - I found the system unnecessarily complex.]])</f>
        <v/>
      </c>
      <c r="P100" s="11" t="str">
        <f>IF(SUS[[#This Row],[SUS 3 - I thought the system was easy to use.]]="","",SUS[[#This Row],[SUS 3 - I thought the system was easy to use.]]-1)</f>
        <v/>
      </c>
      <c r="Q10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0" s="11" t="str">
        <f>IF(SUS[[#This Row],[SUS 5 - I found the various functions in this system were well integrated.]]="","",SUS[[#This Row],[SUS 5 - I found the various functions in this system were well integrated.]]-1)</f>
        <v/>
      </c>
      <c r="S100" s="11" t="str">
        <f>IF(SUS[[#This Row],[SUS 6 - I thought there was too much inconsistency in this system.]]="","",5-SUS[[#This Row],[SUS 6 - I thought there was too much inconsistency in this system.]])</f>
        <v/>
      </c>
      <c r="T10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0" s="11" t="str">
        <f>IF(SUS[[#This Row],[SUS 8 -  I found the system very cumbersome to use.]]="","",5-SUS[[#This Row],[SUS 8 -  I found the system very cumbersome to use.]])</f>
        <v/>
      </c>
      <c r="V100" s="11" t="str">
        <f>IF(SUS[[#This Row],[SUS 9 -  I felt very confident using the system.]]="","",SUS[[#This Row],[SUS 9 -  I felt very confident using the system.]]-1)</f>
        <v/>
      </c>
      <c r="W10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0" s="11" t="str">
        <f>IF(SUS[[#This Row],[ID]]="","",SUM(SUS[[#This Row],[SUS 1]:[SUS 10]]))</f>
        <v/>
      </c>
      <c r="Y100" s="7" t="str">
        <f>IF(Y$11=SUS[[#This Row],[Feature ID]],2.5*SUS[[#This Row],[Sum]],"")</f>
        <v/>
      </c>
      <c r="Z100" s="7" t="str">
        <f>IF(Z$11=SUS[[#This Row],[Feature ID]],2.5*SUS[[#This Row],[Sum]],"")</f>
        <v/>
      </c>
      <c r="AA100" s="7"/>
      <c r="AB100" s="11"/>
    </row>
    <row r="101" spans="1:28" x14ac:dyDescent="0.25">
      <c r="A101" s="12"/>
      <c r="B101" s="13"/>
      <c r="C101" s="13" t="str">
        <f>IF(SUS[[#This Row],[ID]]="","",_xlfn.CONCAT( TEXT(SUS[[#This Row],[ID]],"0"),SUS[[#This Row],[Feature ID]]))</f>
        <v/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1" t="str">
        <f>IF(SUS[[#This Row],[SUS 1 - I think that I would like to use this system frequently.]]="","",SUS[[#This Row],[SUS 1 - I think that I would like to use this system frequently.]]-1)</f>
        <v/>
      </c>
      <c r="O101" s="11" t="str">
        <f>IF(SUS[[#This Row],[SUS 2 - I found the system unnecessarily complex.]]="","",5-SUS[[#This Row],[SUS 2 - I found the system unnecessarily complex.]])</f>
        <v/>
      </c>
      <c r="P101" s="11" t="str">
        <f>IF(SUS[[#This Row],[SUS 3 - I thought the system was easy to use.]]="","",SUS[[#This Row],[SUS 3 - I thought the system was easy to use.]]-1)</f>
        <v/>
      </c>
      <c r="Q10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1" s="11" t="str">
        <f>IF(SUS[[#This Row],[SUS 5 - I found the various functions in this system were well integrated.]]="","",SUS[[#This Row],[SUS 5 - I found the various functions in this system were well integrated.]]-1)</f>
        <v/>
      </c>
      <c r="S101" s="11" t="str">
        <f>IF(SUS[[#This Row],[SUS 6 - I thought there was too much inconsistency in this system.]]="","",5-SUS[[#This Row],[SUS 6 - I thought there was too much inconsistency in this system.]])</f>
        <v/>
      </c>
      <c r="T10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1" s="11" t="str">
        <f>IF(SUS[[#This Row],[SUS 8 -  I found the system very cumbersome to use.]]="","",5-SUS[[#This Row],[SUS 8 -  I found the system very cumbersome to use.]])</f>
        <v/>
      </c>
      <c r="V101" s="11" t="str">
        <f>IF(SUS[[#This Row],[SUS 9 -  I felt very confident using the system.]]="","",SUS[[#This Row],[SUS 9 -  I felt very confident using the system.]]-1)</f>
        <v/>
      </c>
      <c r="W10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1" s="11" t="str">
        <f>IF(SUS[[#This Row],[ID]]="","",SUM(SUS[[#This Row],[SUS 1]:[SUS 10]]))</f>
        <v/>
      </c>
      <c r="Y101" s="7" t="str">
        <f>IF(Y$11=SUS[[#This Row],[Feature ID]],2.5*SUS[[#This Row],[Sum]],"")</f>
        <v/>
      </c>
      <c r="Z101" s="7" t="str">
        <f>IF(Z$11=SUS[[#This Row],[Feature ID]],2.5*SUS[[#This Row],[Sum]],"")</f>
        <v/>
      </c>
      <c r="AA101" s="7"/>
      <c r="AB101" s="11"/>
    </row>
    <row r="102" spans="1:28" x14ac:dyDescent="0.25">
      <c r="A102" s="12"/>
      <c r="B102" s="13"/>
      <c r="C102" s="13" t="str">
        <f>IF(SUS[[#This Row],[ID]]="","",_xlfn.CONCAT( TEXT(SUS[[#This Row],[ID]],"0"),SUS[[#This Row],[Feature ID]]))</f>
        <v/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1" t="str">
        <f>IF(SUS[[#This Row],[SUS 1 - I think that I would like to use this system frequently.]]="","",SUS[[#This Row],[SUS 1 - I think that I would like to use this system frequently.]]-1)</f>
        <v/>
      </c>
      <c r="O102" s="11" t="str">
        <f>IF(SUS[[#This Row],[SUS 2 - I found the system unnecessarily complex.]]="","",5-SUS[[#This Row],[SUS 2 - I found the system unnecessarily complex.]])</f>
        <v/>
      </c>
      <c r="P102" s="11" t="str">
        <f>IF(SUS[[#This Row],[SUS 3 - I thought the system was easy to use.]]="","",SUS[[#This Row],[SUS 3 - I thought the system was easy to use.]]-1)</f>
        <v/>
      </c>
      <c r="Q10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2" s="11" t="str">
        <f>IF(SUS[[#This Row],[SUS 5 - I found the various functions in this system were well integrated.]]="","",SUS[[#This Row],[SUS 5 - I found the various functions in this system were well integrated.]]-1)</f>
        <v/>
      </c>
      <c r="S102" s="11" t="str">
        <f>IF(SUS[[#This Row],[SUS 6 - I thought there was too much inconsistency in this system.]]="","",5-SUS[[#This Row],[SUS 6 - I thought there was too much inconsistency in this system.]])</f>
        <v/>
      </c>
      <c r="T10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2" s="11" t="str">
        <f>IF(SUS[[#This Row],[SUS 8 -  I found the system very cumbersome to use.]]="","",5-SUS[[#This Row],[SUS 8 -  I found the system very cumbersome to use.]])</f>
        <v/>
      </c>
      <c r="V102" s="11" t="str">
        <f>IF(SUS[[#This Row],[SUS 9 -  I felt very confident using the system.]]="","",SUS[[#This Row],[SUS 9 -  I felt very confident using the system.]]-1)</f>
        <v/>
      </c>
      <c r="W10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2" s="11" t="str">
        <f>IF(SUS[[#This Row],[ID]]="","",SUM(SUS[[#This Row],[SUS 1]:[SUS 10]]))</f>
        <v/>
      </c>
      <c r="Y102" s="7" t="str">
        <f>IF(Y$11=SUS[[#This Row],[Feature ID]],2.5*SUS[[#This Row],[Sum]],"")</f>
        <v/>
      </c>
      <c r="Z102" s="7" t="str">
        <f>IF(Z$11=SUS[[#This Row],[Feature ID]],2.5*SUS[[#This Row],[Sum]],"")</f>
        <v/>
      </c>
      <c r="AA102" s="7"/>
      <c r="AB102" s="11"/>
    </row>
    <row r="103" spans="1:28" x14ac:dyDescent="0.25">
      <c r="A103" s="12"/>
      <c r="B103" s="13"/>
      <c r="C103" s="13" t="str">
        <f>IF(SUS[[#This Row],[ID]]="","",_xlfn.CONCAT( TEXT(SUS[[#This Row],[ID]],"0"),SUS[[#This Row],[Feature ID]]))</f>
        <v/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1" t="str">
        <f>IF(SUS[[#This Row],[SUS 1 - I think that I would like to use this system frequently.]]="","",SUS[[#This Row],[SUS 1 - I think that I would like to use this system frequently.]]-1)</f>
        <v/>
      </c>
      <c r="O103" s="11" t="str">
        <f>IF(SUS[[#This Row],[SUS 2 - I found the system unnecessarily complex.]]="","",5-SUS[[#This Row],[SUS 2 - I found the system unnecessarily complex.]])</f>
        <v/>
      </c>
      <c r="P103" s="11" t="str">
        <f>IF(SUS[[#This Row],[SUS 3 - I thought the system was easy to use.]]="","",SUS[[#This Row],[SUS 3 - I thought the system was easy to use.]]-1)</f>
        <v/>
      </c>
      <c r="Q10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3" s="11" t="str">
        <f>IF(SUS[[#This Row],[SUS 5 - I found the various functions in this system were well integrated.]]="","",SUS[[#This Row],[SUS 5 - I found the various functions in this system were well integrated.]]-1)</f>
        <v/>
      </c>
      <c r="S103" s="11" t="str">
        <f>IF(SUS[[#This Row],[SUS 6 - I thought there was too much inconsistency in this system.]]="","",5-SUS[[#This Row],[SUS 6 - I thought there was too much inconsistency in this system.]])</f>
        <v/>
      </c>
      <c r="T10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3" s="11" t="str">
        <f>IF(SUS[[#This Row],[SUS 8 -  I found the system very cumbersome to use.]]="","",5-SUS[[#This Row],[SUS 8 -  I found the system very cumbersome to use.]])</f>
        <v/>
      </c>
      <c r="V103" s="11" t="str">
        <f>IF(SUS[[#This Row],[SUS 9 -  I felt very confident using the system.]]="","",SUS[[#This Row],[SUS 9 -  I felt very confident using the system.]]-1)</f>
        <v/>
      </c>
      <c r="W10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3" s="11" t="str">
        <f>IF(SUS[[#This Row],[ID]]="","",SUM(SUS[[#This Row],[SUS 1]:[SUS 10]]))</f>
        <v/>
      </c>
      <c r="Y103" s="7" t="str">
        <f>IF(Y$11=SUS[[#This Row],[Feature ID]],2.5*SUS[[#This Row],[Sum]],"")</f>
        <v/>
      </c>
      <c r="Z103" s="7" t="str">
        <f>IF(Z$11=SUS[[#This Row],[Feature ID]],2.5*SUS[[#This Row],[Sum]],"")</f>
        <v/>
      </c>
      <c r="AA103" s="7"/>
      <c r="AB103" s="11"/>
    </row>
    <row r="104" spans="1:28" x14ac:dyDescent="0.25">
      <c r="A104" s="12"/>
      <c r="B104" s="13"/>
      <c r="C104" s="13" t="str">
        <f>IF(SUS[[#This Row],[ID]]="","",_xlfn.CONCAT( TEXT(SUS[[#This Row],[ID]],"0"),SUS[[#This Row],[Feature ID]]))</f>
        <v/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1" t="str">
        <f>IF(SUS[[#This Row],[SUS 1 - I think that I would like to use this system frequently.]]="","",SUS[[#This Row],[SUS 1 - I think that I would like to use this system frequently.]]-1)</f>
        <v/>
      </c>
      <c r="O104" s="11" t="str">
        <f>IF(SUS[[#This Row],[SUS 2 - I found the system unnecessarily complex.]]="","",5-SUS[[#This Row],[SUS 2 - I found the system unnecessarily complex.]])</f>
        <v/>
      </c>
      <c r="P104" s="11" t="str">
        <f>IF(SUS[[#This Row],[SUS 3 - I thought the system was easy to use.]]="","",SUS[[#This Row],[SUS 3 - I thought the system was easy to use.]]-1)</f>
        <v/>
      </c>
      <c r="Q10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4" s="11" t="str">
        <f>IF(SUS[[#This Row],[SUS 5 - I found the various functions in this system were well integrated.]]="","",SUS[[#This Row],[SUS 5 - I found the various functions in this system were well integrated.]]-1)</f>
        <v/>
      </c>
      <c r="S104" s="11" t="str">
        <f>IF(SUS[[#This Row],[SUS 6 - I thought there was too much inconsistency in this system.]]="","",5-SUS[[#This Row],[SUS 6 - I thought there was too much inconsistency in this system.]])</f>
        <v/>
      </c>
      <c r="T10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4" s="11" t="str">
        <f>IF(SUS[[#This Row],[SUS 8 -  I found the system very cumbersome to use.]]="","",5-SUS[[#This Row],[SUS 8 -  I found the system very cumbersome to use.]])</f>
        <v/>
      </c>
      <c r="V104" s="11" t="str">
        <f>IF(SUS[[#This Row],[SUS 9 -  I felt very confident using the system.]]="","",SUS[[#This Row],[SUS 9 -  I felt very confident using the system.]]-1)</f>
        <v/>
      </c>
      <c r="W10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4" s="11" t="str">
        <f>IF(SUS[[#This Row],[ID]]="","",SUM(SUS[[#This Row],[SUS 1]:[SUS 10]]))</f>
        <v/>
      </c>
      <c r="Y104" s="7" t="str">
        <f>IF(Y$11=SUS[[#This Row],[Feature ID]],2.5*SUS[[#This Row],[Sum]],"")</f>
        <v/>
      </c>
      <c r="Z104" s="7" t="str">
        <f>IF(Z$11=SUS[[#This Row],[Feature ID]],2.5*SUS[[#This Row],[Sum]],"")</f>
        <v/>
      </c>
      <c r="AA104" s="7"/>
      <c r="AB104" s="11"/>
    </row>
    <row r="105" spans="1:28" x14ac:dyDescent="0.25">
      <c r="A105" s="12"/>
      <c r="B105" s="13"/>
      <c r="C105" s="13" t="str">
        <f>IF(SUS[[#This Row],[ID]]="","",_xlfn.CONCAT( TEXT(SUS[[#This Row],[ID]],"0"),SUS[[#This Row],[Feature ID]]))</f>
        <v/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1" t="str">
        <f>IF(SUS[[#This Row],[SUS 1 - I think that I would like to use this system frequently.]]="","",SUS[[#This Row],[SUS 1 - I think that I would like to use this system frequently.]]-1)</f>
        <v/>
      </c>
      <c r="O105" s="11" t="str">
        <f>IF(SUS[[#This Row],[SUS 2 - I found the system unnecessarily complex.]]="","",5-SUS[[#This Row],[SUS 2 - I found the system unnecessarily complex.]])</f>
        <v/>
      </c>
      <c r="P105" s="11" t="str">
        <f>IF(SUS[[#This Row],[SUS 3 - I thought the system was easy to use.]]="","",SUS[[#This Row],[SUS 3 - I thought the system was easy to use.]]-1)</f>
        <v/>
      </c>
      <c r="Q10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5" s="11" t="str">
        <f>IF(SUS[[#This Row],[SUS 5 - I found the various functions in this system were well integrated.]]="","",SUS[[#This Row],[SUS 5 - I found the various functions in this system were well integrated.]]-1)</f>
        <v/>
      </c>
      <c r="S105" s="11" t="str">
        <f>IF(SUS[[#This Row],[SUS 6 - I thought there was too much inconsistency in this system.]]="","",5-SUS[[#This Row],[SUS 6 - I thought there was too much inconsistency in this system.]])</f>
        <v/>
      </c>
      <c r="T10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5" s="11" t="str">
        <f>IF(SUS[[#This Row],[SUS 8 -  I found the system very cumbersome to use.]]="","",5-SUS[[#This Row],[SUS 8 -  I found the system very cumbersome to use.]])</f>
        <v/>
      </c>
      <c r="V105" s="11" t="str">
        <f>IF(SUS[[#This Row],[SUS 9 -  I felt very confident using the system.]]="","",SUS[[#This Row],[SUS 9 -  I felt very confident using the system.]]-1)</f>
        <v/>
      </c>
      <c r="W10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5" s="11" t="str">
        <f>IF(SUS[[#This Row],[ID]]="","",SUM(SUS[[#This Row],[SUS 1]:[SUS 10]]))</f>
        <v/>
      </c>
      <c r="Y105" s="7" t="str">
        <f>IF(Y$11=SUS[[#This Row],[Feature ID]],2.5*SUS[[#This Row],[Sum]],"")</f>
        <v/>
      </c>
      <c r="Z105" s="7" t="str">
        <f>IF(Z$11=SUS[[#This Row],[Feature ID]],2.5*SUS[[#This Row],[Sum]],"")</f>
        <v/>
      </c>
      <c r="AA105" s="7"/>
      <c r="AB105" s="11"/>
    </row>
    <row r="106" spans="1:28" x14ac:dyDescent="0.25">
      <c r="A106" s="12"/>
      <c r="B106" s="13"/>
      <c r="C106" s="13" t="str">
        <f>IF(SUS[[#This Row],[ID]]="","",_xlfn.CONCAT( TEXT(SUS[[#This Row],[ID]],"0"),SUS[[#This Row],[Feature ID]]))</f>
        <v/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1" t="str">
        <f>IF(SUS[[#This Row],[SUS 1 - I think that I would like to use this system frequently.]]="","",SUS[[#This Row],[SUS 1 - I think that I would like to use this system frequently.]]-1)</f>
        <v/>
      </c>
      <c r="O106" s="11" t="str">
        <f>IF(SUS[[#This Row],[SUS 2 - I found the system unnecessarily complex.]]="","",5-SUS[[#This Row],[SUS 2 - I found the system unnecessarily complex.]])</f>
        <v/>
      </c>
      <c r="P106" s="11" t="str">
        <f>IF(SUS[[#This Row],[SUS 3 - I thought the system was easy to use.]]="","",SUS[[#This Row],[SUS 3 - I thought the system was easy to use.]]-1)</f>
        <v/>
      </c>
      <c r="Q10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6" s="11" t="str">
        <f>IF(SUS[[#This Row],[SUS 5 - I found the various functions in this system were well integrated.]]="","",SUS[[#This Row],[SUS 5 - I found the various functions in this system were well integrated.]]-1)</f>
        <v/>
      </c>
      <c r="S106" s="11" t="str">
        <f>IF(SUS[[#This Row],[SUS 6 - I thought there was too much inconsistency in this system.]]="","",5-SUS[[#This Row],[SUS 6 - I thought there was too much inconsistency in this system.]])</f>
        <v/>
      </c>
      <c r="T10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6" s="11" t="str">
        <f>IF(SUS[[#This Row],[SUS 8 -  I found the system very cumbersome to use.]]="","",5-SUS[[#This Row],[SUS 8 -  I found the system very cumbersome to use.]])</f>
        <v/>
      </c>
      <c r="V106" s="11" t="str">
        <f>IF(SUS[[#This Row],[SUS 9 -  I felt very confident using the system.]]="","",SUS[[#This Row],[SUS 9 -  I felt very confident using the system.]]-1)</f>
        <v/>
      </c>
      <c r="W10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6" s="11" t="str">
        <f>IF(SUS[[#This Row],[ID]]="","",SUM(SUS[[#This Row],[SUS 1]:[SUS 10]]))</f>
        <v/>
      </c>
      <c r="Y106" s="7" t="str">
        <f>IF(Y$11=SUS[[#This Row],[Feature ID]],2.5*SUS[[#This Row],[Sum]],"")</f>
        <v/>
      </c>
      <c r="Z106" s="7" t="str">
        <f>IF(Z$11=SUS[[#This Row],[Feature ID]],2.5*SUS[[#This Row],[Sum]],"")</f>
        <v/>
      </c>
      <c r="AA106" s="7"/>
      <c r="AB106" s="11"/>
    </row>
    <row r="107" spans="1:28" x14ac:dyDescent="0.25">
      <c r="A107" s="12"/>
      <c r="B107" s="13"/>
      <c r="C107" s="13" t="str">
        <f>IF(SUS[[#This Row],[ID]]="","",_xlfn.CONCAT( TEXT(SUS[[#This Row],[ID]],"0"),SUS[[#This Row],[Feature ID]]))</f>
        <v/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1" t="str">
        <f>IF(SUS[[#This Row],[SUS 1 - I think that I would like to use this system frequently.]]="","",SUS[[#This Row],[SUS 1 - I think that I would like to use this system frequently.]]-1)</f>
        <v/>
      </c>
      <c r="O107" s="11" t="str">
        <f>IF(SUS[[#This Row],[SUS 2 - I found the system unnecessarily complex.]]="","",5-SUS[[#This Row],[SUS 2 - I found the system unnecessarily complex.]])</f>
        <v/>
      </c>
      <c r="P107" s="11" t="str">
        <f>IF(SUS[[#This Row],[SUS 3 - I thought the system was easy to use.]]="","",SUS[[#This Row],[SUS 3 - I thought the system was easy to use.]]-1)</f>
        <v/>
      </c>
      <c r="Q10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7" s="11" t="str">
        <f>IF(SUS[[#This Row],[SUS 5 - I found the various functions in this system were well integrated.]]="","",SUS[[#This Row],[SUS 5 - I found the various functions in this system were well integrated.]]-1)</f>
        <v/>
      </c>
      <c r="S107" s="11" t="str">
        <f>IF(SUS[[#This Row],[SUS 6 - I thought there was too much inconsistency in this system.]]="","",5-SUS[[#This Row],[SUS 6 - I thought there was too much inconsistency in this system.]])</f>
        <v/>
      </c>
      <c r="T10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7" s="11" t="str">
        <f>IF(SUS[[#This Row],[SUS 8 -  I found the system very cumbersome to use.]]="","",5-SUS[[#This Row],[SUS 8 -  I found the system very cumbersome to use.]])</f>
        <v/>
      </c>
      <c r="V107" s="11" t="str">
        <f>IF(SUS[[#This Row],[SUS 9 -  I felt very confident using the system.]]="","",SUS[[#This Row],[SUS 9 -  I felt very confident using the system.]]-1)</f>
        <v/>
      </c>
      <c r="W10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7" s="11" t="str">
        <f>IF(SUS[[#This Row],[ID]]="","",SUM(SUS[[#This Row],[SUS 1]:[SUS 10]]))</f>
        <v/>
      </c>
      <c r="Y107" s="7" t="str">
        <f>IF(Y$11=SUS[[#This Row],[Feature ID]],2.5*SUS[[#This Row],[Sum]],"")</f>
        <v/>
      </c>
      <c r="Z107" s="7" t="str">
        <f>IF(Z$11=SUS[[#This Row],[Feature ID]],2.5*SUS[[#This Row],[Sum]],"")</f>
        <v/>
      </c>
      <c r="AA107" s="7"/>
      <c r="AB107" s="11"/>
    </row>
    <row r="108" spans="1:28" x14ac:dyDescent="0.25">
      <c r="A108" s="12"/>
      <c r="B108" s="13"/>
      <c r="C108" s="13" t="str">
        <f>IF(SUS[[#This Row],[ID]]="","",_xlfn.CONCAT( TEXT(SUS[[#This Row],[ID]],"0"),SUS[[#This Row],[Feature ID]]))</f>
        <v/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1" t="str">
        <f>IF(SUS[[#This Row],[SUS 1 - I think that I would like to use this system frequently.]]="","",SUS[[#This Row],[SUS 1 - I think that I would like to use this system frequently.]]-1)</f>
        <v/>
      </c>
      <c r="O108" s="11" t="str">
        <f>IF(SUS[[#This Row],[SUS 2 - I found the system unnecessarily complex.]]="","",5-SUS[[#This Row],[SUS 2 - I found the system unnecessarily complex.]])</f>
        <v/>
      </c>
      <c r="P108" s="11" t="str">
        <f>IF(SUS[[#This Row],[SUS 3 - I thought the system was easy to use.]]="","",SUS[[#This Row],[SUS 3 - I thought the system was easy to use.]]-1)</f>
        <v/>
      </c>
      <c r="Q10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8" s="11" t="str">
        <f>IF(SUS[[#This Row],[SUS 5 - I found the various functions in this system were well integrated.]]="","",SUS[[#This Row],[SUS 5 - I found the various functions in this system were well integrated.]]-1)</f>
        <v/>
      </c>
      <c r="S108" s="11" t="str">
        <f>IF(SUS[[#This Row],[SUS 6 - I thought there was too much inconsistency in this system.]]="","",5-SUS[[#This Row],[SUS 6 - I thought there was too much inconsistency in this system.]])</f>
        <v/>
      </c>
      <c r="T10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8" s="11" t="str">
        <f>IF(SUS[[#This Row],[SUS 8 -  I found the system very cumbersome to use.]]="","",5-SUS[[#This Row],[SUS 8 -  I found the system very cumbersome to use.]])</f>
        <v/>
      </c>
      <c r="V108" s="11" t="str">
        <f>IF(SUS[[#This Row],[SUS 9 -  I felt very confident using the system.]]="","",SUS[[#This Row],[SUS 9 -  I felt very confident using the system.]]-1)</f>
        <v/>
      </c>
      <c r="W10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8" s="11" t="str">
        <f>IF(SUS[[#This Row],[ID]]="","",SUM(SUS[[#This Row],[SUS 1]:[SUS 10]]))</f>
        <v/>
      </c>
      <c r="Y108" s="7" t="str">
        <f>IF(Y$11=SUS[[#This Row],[Feature ID]],2.5*SUS[[#This Row],[Sum]],"")</f>
        <v/>
      </c>
      <c r="Z108" s="7" t="str">
        <f>IF(Z$11=SUS[[#This Row],[Feature ID]],2.5*SUS[[#This Row],[Sum]],"")</f>
        <v/>
      </c>
      <c r="AA108" s="7"/>
      <c r="AB108" s="11"/>
    </row>
    <row r="109" spans="1:28" x14ac:dyDescent="0.25">
      <c r="A109" s="12"/>
      <c r="B109" s="13"/>
      <c r="C109" s="13" t="str">
        <f>IF(SUS[[#This Row],[ID]]="","",_xlfn.CONCAT( TEXT(SUS[[#This Row],[ID]],"0"),SUS[[#This Row],[Feature ID]]))</f>
        <v/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1" t="str">
        <f>IF(SUS[[#This Row],[SUS 1 - I think that I would like to use this system frequently.]]="","",SUS[[#This Row],[SUS 1 - I think that I would like to use this system frequently.]]-1)</f>
        <v/>
      </c>
      <c r="O109" s="11" t="str">
        <f>IF(SUS[[#This Row],[SUS 2 - I found the system unnecessarily complex.]]="","",5-SUS[[#This Row],[SUS 2 - I found the system unnecessarily complex.]])</f>
        <v/>
      </c>
      <c r="P109" s="11" t="str">
        <f>IF(SUS[[#This Row],[SUS 3 - I thought the system was easy to use.]]="","",SUS[[#This Row],[SUS 3 - I thought the system was easy to use.]]-1)</f>
        <v/>
      </c>
      <c r="Q10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09" s="11" t="str">
        <f>IF(SUS[[#This Row],[SUS 5 - I found the various functions in this system were well integrated.]]="","",SUS[[#This Row],[SUS 5 - I found the various functions in this system were well integrated.]]-1)</f>
        <v/>
      </c>
      <c r="S109" s="11" t="str">
        <f>IF(SUS[[#This Row],[SUS 6 - I thought there was too much inconsistency in this system.]]="","",5-SUS[[#This Row],[SUS 6 - I thought there was too much inconsistency in this system.]])</f>
        <v/>
      </c>
      <c r="T10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09" s="11" t="str">
        <f>IF(SUS[[#This Row],[SUS 8 -  I found the system very cumbersome to use.]]="","",5-SUS[[#This Row],[SUS 8 -  I found the system very cumbersome to use.]])</f>
        <v/>
      </c>
      <c r="V109" s="11" t="str">
        <f>IF(SUS[[#This Row],[SUS 9 -  I felt very confident using the system.]]="","",SUS[[#This Row],[SUS 9 -  I felt very confident using the system.]]-1)</f>
        <v/>
      </c>
      <c r="W10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09" s="11" t="str">
        <f>IF(SUS[[#This Row],[ID]]="","",SUM(SUS[[#This Row],[SUS 1]:[SUS 10]]))</f>
        <v/>
      </c>
      <c r="Y109" s="7" t="str">
        <f>IF(Y$11=SUS[[#This Row],[Feature ID]],2.5*SUS[[#This Row],[Sum]],"")</f>
        <v/>
      </c>
      <c r="Z109" s="7" t="str">
        <f>IF(Z$11=SUS[[#This Row],[Feature ID]],2.5*SUS[[#This Row],[Sum]],"")</f>
        <v/>
      </c>
      <c r="AA109" s="7"/>
      <c r="AB109" s="11"/>
    </row>
    <row r="110" spans="1:28" x14ac:dyDescent="0.25">
      <c r="A110" s="12"/>
      <c r="B110" s="13"/>
      <c r="C110" s="13" t="str">
        <f>IF(SUS[[#This Row],[ID]]="","",_xlfn.CONCAT( TEXT(SUS[[#This Row],[ID]],"0"),SUS[[#This Row],[Feature ID]]))</f>
        <v/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1" t="str">
        <f>IF(SUS[[#This Row],[SUS 1 - I think that I would like to use this system frequently.]]="","",SUS[[#This Row],[SUS 1 - I think that I would like to use this system frequently.]]-1)</f>
        <v/>
      </c>
      <c r="O110" s="11" t="str">
        <f>IF(SUS[[#This Row],[SUS 2 - I found the system unnecessarily complex.]]="","",5-SUS[[#This Row],[SUS 2 - I found the system unnecessarily complex.]])</f>
        <v/>
      </c>
      <c r="P110" s="11" t="str">
        <f>IF(SUS[[#This Row],[SUS 3 - I thought the system was easy to use.]]="","",SUS[[#This Row],[SUS 3 - I thought the system was easy to use.]]-1)</f>
        <v/>
      </c>
      <c r="Q11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0" s="11" t="str">
        <f>IF(SUS[[#This Row],[SUS 5 - I found the various functions in this system were well integrated.]]="","",SUS[[#This Row],[SUS 5 - I found the various functions in this system were well integrated.]]-1)</f>
        <v/>
      </c>
      <c r="S110" s="11" t="str">
        <f>IF(SUS[[#This Row],[SUS 6 - I thought there was too much inconsistency in this system.]]="","",5-SUS[[#This Row],[SUS 6 - I thought there was too much inconsistency in this system.]])</f>
        <v/>
      </c>
      <c r="T11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0" s="11" t="str">
        <f>IF(SUS[[#This Row],[SUS 8 -  I found the system very cumbersome to use.]]="","",5-SUS[[#This Row],[SUS 8 -  I found the system very cumbersome to use.]])</f>
        <v/>
      </c>
      <c r="V110" s="11" t="str">
        <f>IF(SUS[[#This Row],[SUS 9 -  I felt very confident using the system.]]="","",SUS[[#This Row],[SUS 9 -  I felt very confident using the system.]]-1)</f>
        <v/>
      </c>
      <c r="W11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0" s="11" t="str">
        <f>IF(SUS[[#This Row],[ID]]="","",SUM(SUS[[#This Row],[SUS 1]:[SUS 10]]))</f>
        <v/>
      </c>
      <c r="Y110" s="7" t="str">
        <f>IF(Y$11=SUS[[#This Row],[Feature ID]],2.5*SUS[[#This Row],[Sum]],"")</f>
        <v/>
      </c>
      <c r="Z110" s="7" t="str">
        <f>IF(Z$11=SUS[[#This Row],[Feature ID]],2.5*SUS[[#This Row],[Sum]],"")</f>
        <v/>
      </c>
      <c r="AA110" s="7"/>
      <c r="AB110" s="11"/>
    </row>
    <row r="111" spans="1:28" x14ac:dyDescent="0.25">
      <c r="A111" s="12"/>
      <c r="B111" s="13"/>
      <c r="C111" s="13" t="str">
        <f>IF(SUS[[#This Row],[ID]]="","",_xlfn.CONCAT( TEXT(SUS[[#This Row],[ID]],"0"),SUS[[#This Row],[Feature ID]]))</f>
        <v/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1" t="str">
        <f>IF(SUS[[#This Row],[SUS 1 - I think that I would like to use this system frequently.]]="","",SUS[[#This Row],[SUS 1 - I think that I would like to use this system frequently.]]-1)</f>
        <v/>
      </c>
      <c r="O111" s="11" t="str">
        <f>IF(SUS[[#This Row],[SUS 2 - I found the system unnecessarily complex.]]="","",5-SUS[[#This Row],[SUS 2 - I found the system unnecessarily complex.]])</f>
        <v/>
      </c>
      <c r="P111" s="11" t="str">
        <f>IF(SUS[[#This Row],[SUS 3 - I thought the system was easy to use.]]="","",SUS[[#This Row],[SUS 3 - I thought the system was easy to use.]]-1)</f>
        <v/>
      </c>
      <c r="Q11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1" s="11" t="str">
        <f>IF(SUS[[#This Row],[SUS 5 - I found the various functions in this system were well integrated.]]="","",SUS[[#This Row],[SUS 5 - I found the various functions in this system were well integrated.]]-1)</f>
        <v/>
      </c>
      <c r="S111" s="11" t="str">
        <f>IF(SUS[[#This Row],[SUS 6 - I thought there was too much inconsistency in this system.]]="","",5-SUS[[#This Row],[SUS 6 - I thought there was too much inconsistency in this system.]])</f>
        <v/>
      </c>
      <c r="T11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1" s="11" t="str">
        <f>IF(SUS[[#This Row],[SUS 8 -  I found the system very cumbersome to use.]]="","",5-SUS[[#This Row],[SUS 8 -  I found the system very cumbersome to use.]])</f>
        <v/>
      </c>
      <c r="V111" s="11" t="str">
        <f>IF(SUS[[#This Row],[SUS 9 -  I felt very confident using the system.]]="","",SUS[[#This Row],[SUS 9 -  I felt very confident using the system.]]-1)</f>
        <v/>
      </c>
      <c r="W11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1" s="11" t="str">
        <f>IF(SUS[[#This Row],[ID]]="","",SUM(SUS[[#This Row],[SUS 1]:[SUS 10]]))</f>
        <v/>
      </c>
      <c r="Y111" s="7" t="str">
        <f>IF(Y$11=SUS[[#This Row],[Feature ID]],2.5*SUS[[#This Row],[Sum]],"")</f>
        <v/>
      </c>
      <c r="Z111" s="7" t="str">
        <f>IF(Z$11=SUS[[#This Row],[Feature ID]],2.5*SUS[[#This Row],[Sum]],"")</f>
        <v/>
      </c>
      <c r="AA111" s="7"/>
      <c r="AB111" s="11"/>
    </row>
    <row r="112" spans="1:28" x14ac:dyDescent="0.25">
      <c r="A112" s="12"/>
      <c r="B112" s="13"/>
      <c r="C112" s="13" t="str">
        <f>IF(SUS[[#This Row],[ID]]="","",_xlfn.CONCAT( TEXT(SUS[[#This Row],[ID]],"0"),SUS[[#This Row],[Feature ID]]))</f>
        <v/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1" t="str">
        <f>IF(SUS[[#This Row],[SUS 1 - I think that I would like to use this system frequently.]]="","",SUS[[#This Row],[SUS 1 - I think that I would like to use this system frequently.]]-1)</f>
        <v/>
      </c>
      <c r="O112" s="11" t="str">
        <f>IF(SUS[[#This Row],[SUS 2 - I found the system unnecessarily complex.]]="","",5-SUS[[#This Row],[SUS 2 - I found the system unnecessarily complex.]])</f>
        <v/>
      </c>
      <c r="P112" s="11" t="str">
        <f>IF(SUS[[#This Row],[SUS 3 - I thought the system was easy to use.]]="","",SUS[[#This Row],[SUS 3 - I thought the system was easy to use.]]-1)</f>
        <v/>
      </c>
      <c r="Q11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2" s="11" t="str">
        <f>IF(SUS[[#This Row],[SUS 5 - I found the various functions in this system were well integrated.]]="","",SUS[[#This Row],[SUS 5 - I found the various functions in this system were well integrated.]]-1)</f>
        <v/>
      </c>
      <c r="S112" s="11" t="str">
        <f>IF(SUS[[#This Row],[SUS 6 - I thought there was too much inconsistency in this system.]]="","",5-SUS[[#This Row],[SUS 6 - I thought there was too much inconsistency in this system.]])</f>
        <v/>
      </c>
      <c r="T11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2" s="11" t="str">
        <f>IF(SUS[[#This Row],[SUS 8 -  I found the system very cumbersome to use.]]="","",5-SUS[[#This Row],[SUS 8 -  I found the system very cumbersome to use.]])</f>
        <v/>
      </c>
      <c r="V112" s="11" t="str">
        <f>IF(SUS[[#This Row],[SUS 9 -  I felt very confident using the system.]]="","",SUS[[#This Row],[SUS 9 -  I felt very confident using the system.]]-1)</f>
        <v/>
      </c>
      <c r="W11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2" s="11" t="str">
        <f>IF(SUS[[#This Row],[ID]]="","",SUM(SUS[[#This Row],[SUS 1]:[SUS 10]]))</f>
        <v/>
      </c>
      <c r="Y112" s="7" t="str">
        <f>IF(Y$11=SUS[[#This Row],[Feature ID]],2.5*SUS[[#This Row],[Sum]],"")</f>
        <v/>
      </c>
      <c r="Z112" s="7" t="str">
        <f>IF(Z$11=SUS[[#This Row],[Feature ID]],2.5*SUS[[#This Row],[Sum]],"")</f>
        <v/>
      </c>
      <c r="AA112" s="7"/>
      <c r="AB112" s="11"/>
    </row>
    <row r="113" spans="1:28" x14ac:dyDescent="0.25">
      <c r="A113" s="12"/>
      <c r="B113" s="13"/>
      <c r="C113" s="13" t="str">
        <f>IF(SUS[[#This Row],[ID]]="","",_xlfn.CONCAT( TEXT(SUS[[#This Row],[ID]],"0"),SUS[[#This Row],[Feature ID]]))</f>
        <v/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1" t="str">
        <f>IF(SUS[[#This Row],[SUS 1 - I think that I would like to use this system frequently.]]="","",SUS[[#This Row],[SUS 1 - I think that I would like to use this system frequently.]]-1)</f>
        <v/>
      </c>
      <c r="O113" s="11" t="str">
        <f>IF(SUS[[#This Row],[SUS 2 - I found the system unnecessarily complex.]]="","",5-SUS[[#This Row],[SUS 2 - I found the system unnecessarily complex.]])</f>
        <v/>
      </c>
      <c r="P113" s="11" t="str">
        <f>IF(SUS[[#This Row],[SUS 3 - I thought the system was easy to use.]]="","",SUS[[#This Row],[SUS 3 - I thought the system was easy to use.]]-1)</f>
        <v/>
      </c>
      <c r="Q11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3" s="11" t="str">
        <f>IF(SUS[[#This Row],[SUS 5 - I found the various functions in this system were well integrated.]]="","",SUS[[#This Row],[SUS 5 - I found the various functions in this system were well integrated.]]-1)</f>
        <v/>
      </c>
      <c r="S113" s="11" t="str">
        <f>IF(SUS[[#This Row],[SUS 6 - I thought there was too much inconsistency in this system.]]="","",5-SUS[[#This Row],[SUS 6 - I thought there was too much inconsistency in this system.]])</f>
        <v/>
      </c>
      <c r="T11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3" s="11" t="str">
        <f>IF(SUS[[#This Row],[SUS 8 -  I found the system very cumbersome to use.]]="","",5-SUS[[#This Row],[SUS 8 -  I found the system very cumbersome to use.]])</f>
        <v/>
      </c>
      <c r="V113" s="11" t="str">
        <f>IF(SUS[[#This Row],[SUS 9 -  I felt very confident using the system.]]="","",SUS[[#This Row],[SUS 9 -  I felt very confident using the system.]]-1)</f>
        <v/>
      </c>
      <c r="W11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3" s="11" t="str">
        <f>IF(SUS[[#This Row],[ID]]="","",SUM(SUS[[#This Row],[SUS 1]:[SUS 10]]))</f>
        <v/>
      </c>
      <c r="Y113" s="7" t="str">
        <f>IF(Y$11=SUS[[#This Row],[Feature ID]],2.5*SUS[[#This Row],[Sum]],"")</f>
        <v/>
      </c>
      <c r="Z113" s="7" t="str">
        <f>IF(Z$11=SUS[[#This Row],[Feature ID]],2.5*SUS[[#This Row],[Sum]],"")</f>
        <v/>
      </c>
      <c r="AA113" s="7"/>
      <c r="AB113" s="11"/>
    </row>
    <row r="114" spans="1:28" x14ac:dyDescent="0.25">
      <c r="A114" s="12"/>
      <c r="B114" s="13"/>
      <c r="C114" s="13" t="str">
        <f>IF(SUS[[#This Row],[ID]]="","",_xlfn.CONCAT( TEXT(SUS[[#This Row],[ID]],"0"),SUS[[#This Row],[Feature ID]]))</f>
        <v/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1" t="str">
        <f>IF(SUS[[#This Row],[SUS 1 - I think that I would like to use this system frequently.]]="","",SUS[[#This Row],[SUS 1 - I think that I would like to use this system frequently.]]-1)</f>
        <v/>
      </c>
      <c r="O114" s="11" t="str">
        <f>IF(SUS[[#This Row],[SUS 2 - I found the system unnecessarily complex.]]="","",5-SUS[[#This Row],[SUS 2 - I found the system unnecessarily complex.]])</f>
        <v/>
      </c>
      <c r="P114" s="11" t="str">
        <f>IF(SUS[[#This Row],[SUS 3 - I thought the system was easy to use.]]="","",SUS[[#This Row],[SUS 3 - I thought the system was easy to use.]]-1)</f>
        <v/>
      </c>
      <c r="Q11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4" s="11" t="str">
        <f>IF(SUS[[#This Row],[SUS 5 - I found the various functions in this system were well integrated.]]="","",SUS[[#This Row],[SUS 5 - I found the various functions in this system were well integrated.]]-1)</f>
        <v/>
      </c>
      <c r="S114" s="11" t="str">
        <f>IF(SUS[[#This Row],[SUS 6 - I thought there was too much inconsistency in this system.]]="","",5-SUS[[#This Row],[SUS 6 - I thought there was too much inconsistency in this system.]])</f>
        <v/>
      </c>
      <c r="T11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4" s="11" t="str">
        <f>IF(SUS[[#This Row],[SUS 8 -  I found the system very cumbersome to use.]]="","",5-SUS[[#This Row],[SUS 8 -  I found the system very cumbersome to use.]])</f>
        <v/>
      </c>
      <c r="V114" s="11" t="str">
        <f>IF(SUS[[#This Row],[SUS 9 -  I felt very confident using the system.]]="","",SUS[[#This Row],[SUS 9 -  I felt very confident using the system.]]-1)</f>
        <v/>
      </c>
      <c r="W11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4" s="11" t="str">
        <f>IF(SUS[[#This Row],[ID]]="","",SUM(SUS[[#This Row],[SUS 1]:[SUS 10]]))</f>
        <v/>
      </c>
      <c r="Y114" s="7" t="str">
        <f>IF(Y$11=SUS[[#This Row],[Feature ID]],2.5*SUS[[#This Row],[Sum]],"")</f>
        <v/>
      </c>
      <c r="Z114" s="7" t="str">
        <f>IF(Z$11=SUS[[#This Row],[Feature ID]],2.5*SUS[[#This Row],[Sum]],"")</f>
        <v/>
      </c>
      <c r="AA114" s="7"/>
      <c r="AB114" s="11"/>
    </row>
    <row r="115" spans="1:28" x14ac:dyDescent="0.25">
      <c r="A115" s="12"/>
      <c r="B115" s="13"/>
      <c r="C115" s="13" t="str">
        <f>IF(SUS[[#This Row],[ID]]="","",_xlfn.CONCAT( TEXT(SUS[[#This Row],[ID]],"0"),SUS[[#This Row],[Feature ID]]))</f>
        <v/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1" t="str">
        <f>IF(SUS[[#This Row],[SUS 1 - I think that I would like to use this system frequently.]]="","",SUS[[#This Row],[SUS 1 - I think that I would like to use this system frequently.]]-1)</f>
        <v/>
      </c>
      <c r="O115" s="11" t="str">
        <f>IF(SUS[[#This Row],[SUS 2 - I found the system unnecessarily complex.]]="","",5-SUS[[#This Row],[SUS 2 - I found the system unnecessarily complex.]])</f>
        <v/>
      </c>
      <c r="P115" s="11" t="str">
        <f>IF(SUS[[#This Row],[SUS 3 - I thought the system was easy to use.]]="","",SUS[[#This Row],[SUS 3 - I thought the system was easy to use.]]-1)</f>
        <v/>
      </c>
      <c r="Q11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5" s="11" t="str">
        <f>IF(SUS[[#This Row],[SUS 5 - I found the various functions in this system were well integrated.]]="","",SUS[[#This Row],[SUS 5 - I found the various functions in this system were well integrated.]]-1)</f>
        <v/>
      </c>
      <c r="S115" s="11" t="str">
        <f>IF(SUS[[#This Row],[SUS 6 - I thought there was too much inconsistency in this system.]]="","",5-SUS[[#This Row],[SUS 6 - I thought there was too much inconsistency in this system.]])</f>
        <v/>
      </c>
      <c r="T11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5" s="11" t="str">
        <f>IF(SUS[[#This Row],[SUS 8 -  I found the system very cumbersome to use.]]="","",5-SUS[[#This Row],[SUS 8 -  I found the system very cumbersome to use.]])</f>
        <v/>
      </c>
      <c r="V115" s="11" t="str">
        <f>IF(SUS[[#This Row],[SUS 9 -  I felt very confident using the system.]]="","",SUS[[#This Row],[SUS 9 -  I felt very confident using the system.]]-1)</f>
        <v/>
      </c>
      <c r="W11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5" s="11" t="str">
        <f>IF(SUS[[#This Row],[ID]]="","",SUM(SUS[[#This Row],[SUS 1]:[SUS 10]]))</f>
        <v/>
      </c>
      <c r="Y115" s="7" t="str">
        <f>IF(Y$11=SUS[[#This Row],[Feature ID]],2.5*SUS[[#This Row],[Sum]],"")</f>
        <v/>
      </c>
      <c r="Z115" s="7" t="str">
        <f>IF(Z$11=SUS[[#This Row],[Feature ID]],2.5*SUS[[#This Row],[Sum]],"")</f>
        <v/>
      </c>
      <c r="AA115" s="7"/>
      <c r="AB115" s="11"/>
    </row>
    <row r="116" spans="1:28" x14ac:dyDescent="0.25">
      <c r="A116" s="12"/>
      <c r="B116" s="13"/>
      <c r="C116" s="13" t="str">
        <f>IF(SUS[[#This Row],[ID]]="","",_xlfn.CONCAT( TEXT(SUS[[#This Row],[ID]],"0"),SUS[[#This Row],[Feature ID]]))</f>
        <v/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1" t="str">
        <f>IF(SUS[[#This Row],[SUS 1 - I think that I would like to use this system frequently.]]="","",SUS[[#This Row],[SUS 1 - I think that I would like to use this system frequently.]]-1)</f>
        <v/>
      </c>
      <c r="O116" s="11" t="str">
        <f>IF(SUS[[#This Row],[SUS 2 - I found the system unnecessarily complex.]]="","",5-SUS[[#This Row],[SUS 2 - I found the system unnecessarily complex.]])</f>
        <v/>
      </c>
      <c r="P116" s="11" t="str">
        <f>IF(SUS[[#This Row],[SUS 3 - I thought the system was easy to use.]]="","",SUS[[#This Row],[SUS 3 - I thought the system was easy to use.]]-1)</f>
        <v/>
      </c>
      <c r="Q11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6" s="11" t="str">
        <f>IF(SUS[[#This Row],[SUS 5 - I found the various functions in this system were well integrated.]]="","",SUS[[#This Row],[SUS 5 - I found the various functions in this system were well integrated.]]-1)</f>
        <v/>
      </c>
      <c r="S116" s="11" t="str">
        <f>IF(SUS[[#This Row],[SUS 6 - I thought there was too much inconsistency in this system.]]="","",5-SUS[[#This Row],[SUS 6 - I thought there was too much inconsistency in this system.]])</f>
        <v/>
      </c>
      <c r="T11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6" s="11" t="str">
        <f>IF(SUS[[#This Row],[SUS 8 -  I found the system very cumbersome to use.]]="","",5-SUS[[#This Row],[SUS 8 -  I found the system very cumbersome to use.]])</f>
        <v/>
      </c>
      <c r="V116" s="11" t="str">
        <f>IF(SUS[[#This Row],[SUS 9 -  I felt very confident using the system.]]="","",SUS[[#This Row],[SUS 9 -  I felt very confident using the system.]]-1)</f>
        <v/>
      </c>
      <c r="W11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6" s="11" t="str">
        <f>IF(SUS[[#This Row],[ID]]="","",SUM(SUS[[#This Row],[SUS 1]:[SUS 10]]))</f>
        <v/>
      </c>
      <c r="Y116" s="7" t="str">
        <f>IF(Y$11=SUS[[#This Row],[Feature ID]],2.5*SUS[[#This Row],[Sum]],"")</f>
        <v/>
      </c>
      <c r="Z116" s="7" t="str">
        <f>IF(Z$11=SUS[[#This Row],[Feature ID]],2.5*SUS[[#This Row],[Sum]],"")</f>
        <v/>
      </c>
      <c r="AA116" s="7"/>
      <c r="AB116" s="11"/>
    </row>
    <row r="117" spans="1:28" x14ac:dyDescent="0.25">
      <c r="A117" s="12"/>
      <c r="B117" s="13"/>
      <c r="C117" s="13" t="str">
        <f>IF(SUS[[#This Row],[ID]]="","",_xlfn.CONCAT( TEXT(SUS[[#This Row],[ID]],"0"),SUS[[#This Row],[Feature ID]]))</f>
        <v/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1" t="str">
        <f>IF(SUS[[#This Row],[SUS 1 - I think that I would like to use this system frequently.]]="","",SUS[[#This Row],[SUS 1 - I think that I would like to use this system frequently.]]-1)</f>
        <v/>
      </c>
      <c r="O117" s="11" t="str">
        <f>IF(SUS[[#This Row],[SUS 2 - I found the system unnecessarily complex.]]="","",5-SUS[[#This Row],[SUS 2 - I found the system unnecessarily complex.]])</f>
        <v/>
      </c>
      <c r="P117" s="11" t="str">
        <f>IF(SUS[[#This Row],[SUS 3 - I thought the system was easy to use.]]="","",SUS[[#This Row],[SUS 3 - I thought the system was easy to use.]]-1)</f>
        <v/>
      </c>
      <c r="Q11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7" s="11" t="str">
        <f>IF(SUS[[#This Row],[SUS 5 - I found the various functions in this system were well integrated.]]="","",SUS[[#This Row],[SUS 5 - I found the various functions in this system were well integrated.]]-1)</f>
        <v/>
      </c>
      <c r="S117" s="11" t="str">
        <f>IF(SUS[[#This Row],[SUS 6 - I thought there was too much inconsistency in this system.]]="","",5-SUS[[#This Row],[SUS 6 - I thought there was too much inconsistency in this system.]])</f>
        <v/>
      </c>
      <c r="T11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7" s="11" t="str">
        <f>IF(SUS[[#This Row],[SUS 8 -  I found the system very cumbersome to use.]]="","",5-SUS[[#This Row],[SUS 8 -  I found the system very cumbersome to use.]])</f>
        <v/>
      </c>
      <c r="V117" s="11" t="str">
        <f>IF(SUS[[#This Row],[SUS 9 -  I felt very confident using the system.]]="","",SUS[[#This Row],[SUS 9 -  I felt very confident using the system.]]-1)</f>
        <v/>
      </c>
      <c r="W11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7" s="11" t="str">
        <f>IF(SUS[[#This Row],[ID]]="","",SUM(SUS[[#This Row],[SUS 1]:[SUS 10]]))</f>
        <v/>
      </c>
      <c r="Y117" s="7" t="str">
        <f>IF(Y$11=SUS[[#This Row],[Feature ID]],2.5*SUS[[#This Row],[Sum]],"")</f>
        <v/>
      </c>
      <c r="Z117" s="7" t="str">
        <f>IF(Z$11=SUS[[#This Row],[Feature ID]],2.5*SUS[[#This Row],[Sum]],"")</f>
        <v/>
      </c>
      <c r="AA117" s="7"/>
      <c r="AB117" s="11"/>
    </row>
    <row r="118" spans="1:28" x14ac:dyDescent="0.25">
      <c r="A118" s="12"/>
      <c r="B118" s="13"/>
      <c r="C118" s="13" t="str">
        <f>IF(SUS[[#This Row],[ID]]="","",_xlfn.CONCAT( TEXT(SUS[[#This Row],[ID]],"0"),SUS[[#This Row],[Feature ID]]))</f>
        <v/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1" t="str">
        <f>IF(SUS[[#This Row],[SUS 1 - I think that I would like to use this system frequently.]]="","",SUS[[#This Row],[SUS 1 - I think that I would like to use this system frequently.]]-1)</f>
        <v/>
      </c>
      <c r="O118" s="11" t="str">
        <f>IF(SUS[[#This Row],[SUS 2 - I found the system unnecessarily complex.]]="","",5-SUS[[#This Row],[SUS 2 - I found the system unnecessarily complex.]])</f>
        <v/>
      </c>
      <c r="P118" s="11" t="str">
        <f>IF(SUS[[#This Row],[SUS 3 - I thought the system was easy to use.]]="","",SUS[[#This Row],[SUS 3 - I thought the system was easy to use.]]-1)</f>
        <v/>
      </c>
      <c r="Q11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8" s="11" t="str">
        <f>IF(SUS[[#This Row],[SUS 5 - I found the various functions in this system were well integrated.]]="","",SUS[[#This Row],[SUS 5 - I found the various functions in this system were well integrated.]]-1)</f>
        <v/>
      </c>
      <c r="S118" s="11" t="str">
        <f>IF(SUS[[#This Row],[SUS 6 - I thought there was too much inconsistency in this system.]]="","",5-SUS[[#This Row],[SUS 6 - I thought there was too much inconsistency in this system.]])</f>
        <v/>
      </c>
      <c r="T11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8" s="11" t="str">
        <f>IF(SUS[[#This Row],[SUS 8 -  I found the system very cumbersome to use.]]="","",5-SUS[[#This Row],[SUS 8 -  I found the system very cumbersome to use.]])</f>
        <v/>
      </c>
      <c r="V118" s="11" t="str">
        <f>IF(SUS[[#This Row],[SUS 9 -  I felt very confident using the system.]]="","",SUS[[#This Row],[SUS 9 -  I felt very confident using the system.]]-1)</f>
        <v/>
      </c>
      <c r="W11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8" s="11" t="str">
        <f>IF(SUS[[#This Row],[ID]]="","",SUM(SUS[[#This Row],[SUS 1]:[SUS 10]]))</f>
        <v/>
      </c>
      <c r="Y118" s="7" t="str">
        <f>IF(Y$11=SUS[[#This Row],[Feature ID]],2.5*SUS[[#This Row],[Sum]],"")</f>
        <v/>
      </c>
      <c r="Z118" s="7" t="str">
        <f>IF(Z$11=SUS[[#This Row],[Feature ID]],2.5*SUS[[#This Row],[Sum]],"")</f>
        <v/>
      </c>
      <c r="AA118" s="7"/>
      <c r="AB118" s="11"/>
    </row>
    <row r="119" spans="1:28" x14ac:dyDescent="0.25">
      <c r="A119" s="12"/>
      <c r="B119" s="13"/>
      <c r="C119" s="13" t="str">
        <f>IF(SUS[[#This Row],[ID]]="","",_xlfn.CONCAT( TEXT(SUS[[#This Row],[ID]],"0"),SUS[[#This Row],[Feature ID]]))</f>
        <v/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1" t="str">
        <f>IF(SUS[[#This Row],[SUS 1 - I think that I would like to use this system frequently.]]="","",SUS[[#This Row],[SUS 1 - I think that I would like to use this system frequently.]]-1)</f>
        <v/>
      </c>
      <c r="O119" s="11" t="str">
        <f>IF(SUS[[#This Row],[SUS 2 - I found the system unnecessarily complex.]]="","",5-SUS[[#This Row],[SUS 2 - I found the system unnecessarily complex.]])</f>
        <v/>
      </c>
      <c r="P119" s="11" t="str">
        <f>IF(SUS[[#This Row],[SUS 3 - I thought the system was easy to use.]]="","",SUS[[#This Row],[SUS 3 - I thought the system was easy to use.]]-1)</f>
        <v/>
      </c>
      <c r="Q11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19" s="11" t="str">
        <f>IF(SUS[[#This Row],[SUS 5 - I found the various functions in this system were well integrated.]]="","",SUS[[#This Row],[SUS 5 - I found the various functions in this system were well integrated.]]-1)</f>
        <v/>
      </c>
      <c r="S119" s="11" t="str">
        <f>IF(SUS[[#This Row],[SUS 6 - I thought there was too much inconsistency in this system.]]="","",5-SUS[[#This Row],[SUS 6 - I thought there was too much inconsistency in this system.]])</f>
        <v/>
      </c>
      <c r="T11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19" s="11" t="str">
        <f>IF(SUS[[#This Row],[SUS 8 -  I found the system very cumbersome to use.]]="","",5-SUS[[#This Row],[SUS 8 -  I found the system very cumbersome to use.]])</f>
        <v/>
      </c>
      <c r="V119" s="11" t="str">
        <f>IF(SUS[[#This Row],[SUS 9 -  I felt very confident using the system.]]="","",SUS[[#This Row],[SUS 9 -  I felt very confident using the system.]]-1)</f>
        <v/>
      </c>
      <c r="W11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19" s="11" t="str">
        <f>IF(SUS[[#This Row],[ID]]="","",SUM(SUS[[#This Row],[SUS 1]:[SUS 10]]))</f>
        <v/>
      </c>
      <c r="Y119" s="7" t="str">
        <f>IF(Y$11=SUS[[#This Row],[Feature ID]],2.5*SUS[[#This Row],[Sum]],"")</f>
        <v/>
      </c>
      <c r="Z119" s="7" t="str">
        <f>IF(Z$11=SUS[[#This Row],[Feature ID]],2.5*SUS[[#This Row],[Sum]],"")</f>
        <v/>
      </c>
      <c r="AA119" s="7"/>
      <c r="AB119" s="11"/>
    </row>
    <row r="120" spans="1:28" x14ac:dyDescent="0.25">
      <c r="A120" s="12"/>
      <c r="B120" s="13"/>
      <c r="C120" s="13" t="str">
        <f>IF(SUS[[#This Row],[ID]]="","",_xlfn.CONCAT( TEXT(SUS[[#This Row],[ID]],"0"),SUS[[#This Row],[Feature ID]]))</f>
        <v/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1" t="str">
        <f>IF(SUS[[#This Row],[SUS 1 - I think that I would like to use this system frequently.]]="","",SUS[[#This Row],[SUS 1 - I think that I would like to use this system frequently.]]-1)</f>
        <v/>
      </c>
      <c r="O120" s="11" t="str">
        <f>IF(SUS[[#This Row],[SUS 2 - I found the system unnecessarily complex.]]="","",5-SUS[[#This Row],[SUS 2 - I found the system unnecessarily complex.]])</f>
        <v/>
      </c>
      <c r="P120" s="11" t="str">
        <f>IF(SUS[[#This Row],[SUS 3 - I thought the system was easy to use.]]="","",SUS[[#This Row],[SUS 3 - I thought the system was easy to use.]]-1)</f>
        <v/>
      </c>
      <c r="Q12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0" s="11" t="str">
        <f>IF(SUS[[#This Row],[SUS 5 - I found the various functions in this system were well integrated.]]="","",SUS[[#This Row],[SUS 5 - I found the various functions in this system were well integrated.]]-1)</f>
        <v/>
      </c>
      <c r="S120" s="11" t="str">
        <f>IF(SUS[[#This Row],[SUS 6 - I thought there was too much inconsistency in this system.]]="","",5-SUS[[#This Row],[SUS 6 - I thought there was too much inconsistency in this system.]])</f>
        <v/>
      </c>
      <c r="T12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0" s="11" t="str">
        <f>IF(SUS[[#This Row],[SUS 8 -  I found the system very cumbersome to use.]]="","",5-SUS[[#This Row],[SUS 8 -  I found the system very cumbersome to use.]])</f>
        <v/>
      </c>
      <c r="V120" s="11" t="str">
        <f>IF(SUS[[#This Row],[SUS 9 -  I felt very confident using the system.]]="","",SUS[[#This Row],[SUS 9 -  I felt very confident using the system.]]-1)</f>
        <v/>
      </c>
      <c r="W12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0" s="11" t="str">
        <f>IF(SUS[[#This Row],[ID]]="","",SUM(SUS[[#This Row],[SUS 1]:[SUS 10]]))</f>
        <v/>
      </c>
      <c r="Y120" s="7" t="str">
        <f>IF(Y$11=SUS[[#This Row],[Feature ID]],2.5*SUS[[#This Row],[Sum]],"")</f>
        <v/>
      </c>
      <c r="Z120" s="7" t="str">
        <f>IF(Z$11=SUS[[#This Row],[Feature ID]],2.5*SUS[[#This Row],[Sum]],"")</f>
        <v/>
      </c>
      <c r="AA120" s="7"/>
      <c r="AB120" s="11"/>
    </row>
    <row r="121" spans="1:28" x14ac:dyDescent="0.25">
      <c r="A121" s="12"/>
      <c r="B121" s="13"/>
      <c r="C121" s="13" t="str">
        <f>IF(SUS[[#This Row],[ID]]="","",_xlfn.CONCAT( TEXT(SUS[[#This Row],[ID]],"0"),SUS[[#This Row],[Feature ID]]))</f>
        <v/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1" t="str">
        <f>IF(SUS[[#This Row],[SUS 1 - I think that I would like to use this system frequently.]]="","",SUS[[#This Row],[SUS 1 - I think that I would like to use this system frequently.]]-1)</f>
        <v/>
      </c>
      <c r="O121" s="11" t="str">
        <f>IF(SUS[[#This Row],[SUS 2 - I found the system unnecessarily complex.]]="","",5-SUS[[#This Row],[SUS 2 - I found the system unnecessarily complex.]])</f>
        <v/>
      </c>
      <c r="P121" s="11" t="str">
        <f>IF(SUS[[#This Row],[SUS 3 - I thought the system was easy to use.]]="","",SUS[[#This Row],[SUS 3 - I thought the system was easy to use.]]-1)</f>
        <v/>
      </c>
      <c r="Q12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1" s="11" t="str">
        <f>IF(SUS[[#This Row],[SUS 5 - I found the various functions in this system were well integrated.]]="","",SUS[[#This Row],[SUS 5 - I found the various functions in this system were well integrated.]]-1)</f>
        <v/>
      </c>
      <c r="S121" s="11" t="str">
        <f>IF(SUS[[#This Row],[SUS 6 - I thought there was too much inconsistency in this system.]]="","",5-SUS[[#This Row],[SUS 6 - I thought there was too much inconsistency in this system.]])</f>
        <v/>
      </c>
      <c r="T12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1" s="11" t="str">
        <f>IF(SUS[[#This Row],[SUS 8 -  I found the system very cumbersome to use.]]="","",5-SUS[[#This Row],[SUS 8 -  I found the system very cumbersome to use.]])</f>
        <v/>
      </c>
      <c r="V121" s="11" t="str">
        <f>IF(SUS[[#This Row],[SUS 9 -  I felt very confident using the system.]]="","",SUS[[#This Row],[SUS 9 -  I felt very confident using the system.]]-1)</f>
        <v/>
      </c>
      <c r="W12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1" s="11" t="str">
        <f>IF(SUS[[#This Row],[ID]]="","",SUM(SUS[[#This Row],[SUS 1]:[SUS 10]]))</f>
        <v/>
      </c>
      <c r="Y121" s="7" t="str">
        <f>IF(Y$11=SUS[[#This Row],[Feature ID]],2.5*SUS[[#This Row],[Sum]],"")</f>
        <v/>
      </c>
      <c r="Z121" s="7" t="str">
        <f>IF(Z$11=SUS[[#This Row],[Feature ID]],2.5*SUS[[#This Row],[Sum]],"")</f>
        <v/>
      </c>
      <c r="AA121" s="7"/>
      <c r="AB121" s="11"/>
    </row>
    <row r="122" spans="1:28" x14ac:dyDescent="0.25">
      <c r="A122" s="12"/>
      <c r="B122" s="13"/>
      <c r="C122" s="13" t="str">
        <f>IF(SUS[[#This Row],[ID]]="","",_xlfn.CONCAT( TEXT(SUS[[#This Row],[ID]],"0"),SUS[[#This Row],[Feature ID]]))</f>
        <v/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1" t="str">
        <f>IF(SUS[[#This Row],[SUS 1 - I think that I would like to use this system frequently.]]="","",SUS[[#This Row],[SUS 1 - I think that I would like to use this system frequently.]]-1)</f>
        <v/>
      </c>
      <c r="O122" s="11" t="str">
        <f>IF(SUS[[#This Row],[SUS 2 - I found the system unnecessarily complex.]]="","",5-SUS[[#This Row],[SUS 2 - I found the system unnecessarily complex.]])</f>
        <v/>
      </c>
      <c r="P122" s="11" t="str">
        <f>IF(SUS[[#This Row],[SUS 3 - I thought the system was easy to use.]]="","",SUS[[#This Row],[SUS 3 - I thought the system was easy to use.]]-1)</f>
        <v/>
      </c>
      <c r="Q12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2" s="11" t="str">
        <f>IF(SUS[[#This Row],[SUS 5 - I found the various functions in this system were well integrated.]]="","",SUS[[#This Row],[SUS 5 - I found the various functions in this system were well integrated.]]-1)</f>
        <v/>
      </c>
      <c r="S122" s="11" t="str">
        <f>IF(SUS[[#This Row],[SUS 6 - I thought there was too much inconsistency in this system.]]="","",5-SUS[[#This Row],[SUS 6 - I thought there was too much inconsistency in this system.]])</f>
        <v/>
      </c>
      <c r="T12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2" s="11" t="str">
        <f>IF(SUS[[#This Row],[SUS 8 -  I found the system very cumbersome to use.]]="","",5-SUS[[#This Row],[SUS 8 -  I found the system very cumbersome to use.]])</f>
        <v/>
      </c>
      <c r="V122" s="11" t="str">
        <f>IF(SUS[[#This Row],[SUS 9 -  I felt very confident using the system.]]="","",SUS[[#This Row],[SUS 9 -  I felt very confident using the system.]]-1)</f>
        <v/>
      </c>
      <c r="W12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2" s="11" t="str">
        <f>IF(SUS[[#This Row],[ID]]="","",SUM(SUS[[#This Row],[SUS 1]:[SUS 10]]))</f>
        <v/>
      </c>
      <c r="Y122" s="7" t="str">
        <f>IF(Y$11=SUS[[#This Row],[Feature ID]],2.5*SUS[[#This Row],[Sum]],"")</f>
        <v/>
      </c>
      <c r="Z122" s="7" t="str">
        <f>IF(Z$11=SUS[[#This Row],[Feature ID]],2.5*SUS[[#This Row],[Sum]],"")</f>
        <v/>
      </c>
      <c r="AA122" s="7"/>
      <c r="AB122" s="11"/>
    </row>
    <row r="123" spans="1:28" x14ac:dyDescent="0.25">
      <c r="A123" s="12"/>
      <c r="B123" s="13"/>
      <c r="C123" s="13" t="str">
        <f>IF(SUS[[#This Row],[ID]]="","",_xlfn.CONCAT( TEXT(SUS[[#This Row],[ID]],"0"),SUS[[#This Row],[Feature ID]]))</f>
        <v/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1" t="str">
        <f>IF(SUS[[#This Row],[SUS 1 - I think that I would like to use this system frequently.]]="","",SUS[[#This Row],[SUS 1 - I think that I would like to use this system frequently.]]-1)</f>
        <v/>
      </c>
      <c r="O123" s="11" t="str">
        <f>IF(SUS[[#This Row],[SUS 2 - I found the system unnecessarily complex.]]="","",5-SUS[[#This Row],[SUS 2 - I found the system unnecessarily complex.]])</f>
        <v/>
      </c>
      <c r="P123" s="11" t="str">
        <f>IF(SUS[[#This Row],[SUS 3 - I thought the system was easy to use.]]="","",SUS[[#This Row],[SUS 3 - I thought the system was easy to use.]]-1)</f>
        <v/>
      </c>
      <c r="Q12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3" s="11" t="str">
        <f>IF(SUS[[#This Row],[SUS 5 - I found the various functions in this system were well integrated.]]="","",SUS[[#This Row],[SUS 5 - I found the various functions in this system were well integrated.]]-1)</f>
        <v/>
      </c>
      <c r="S123" s="11" t="str">
        <f>IF(SUS[[#This Row],[SUS 6 - I thought there was too much inconsistency in this system.]]="","",5-SUS[[#This Row],[SUS 6 - I thought there was too much inconsistency in this system.]])</f>
        <v/>
      </c>
      <c r="T12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3" s="11" t="str">
        <f>IF(SUS[[#This Row],[SUS 8 -  I found the system very cumbersome to use.]]="","",5-SUS[[#This Row],[SUS 8 -  I found the system very cumbersome to use.]])</f>
        <v/>
      </c>
      <c r="V123" s="11" t="str">
        <f>IF(SUS[[#This Row],[SUS 9 -  I felt very confident using the system.]]="","",SUS[[#This Row],[SUS 9 -  I felt very confident using the system.]]-1)</f>
        <v/>
      </c>
      <c r="W12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3" s="11" t="str">
        <f>IF(SUS[[#This Row],[ID]]="","",SUM(SUS[[#This Row],[SUS 1]:[SUS 10]]))</f>
        <v/>
      </c>
      <c r="Y123" s="7" t="str">
        <f>IF(Y$11=SUS[[#This Row],[Feature ID]],2.5*SUS[[#This Row],[Sum]],"")</f>
        <v/>
      </c>
      <c r="Z123" s="7" t="str">
        <f>IF(Z$11=SUS[[#This Row],[Feature ID]],2.5*SUS[[#This Row],[Sum]],"")</f>
        <v/>
      </c>
      <c r="AA123" s="7"/>
      <c r="AB123" s="11"/>
    </row>
    <row r="124" spans="1:28" x14ac:dyDescent="0.25">
      <c r="A124" s="12"/>
      <c r="B124" s="13"/>
      <c r="C124" s="13" t="str">
        <f>IF(SUS[[#This Row],[ID]]="","",_xlfn.CONCAT( TEXT(SUS[[#This Row],[ID]],"0"),SUS[[#This Row],[Feature ID]]))</f>
        <v/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1" t="str">
        <f>IF(SUS[[#This Row],[SUS 1 - I think that I would like to use this system frequently.]]="","",SUS[[#This Row],[SUS 1 - I think that I would like to use this system frequently.]]-1)</f>
        <v/>
      </c>
      <c r="O124" s="11" t="str">
        <f>IF(SUS[[#This Row],[SUS 2 - I found the system unnecessarily complex.]]="","",5-SUS[[#This Row],[SUS 2 - I found the system unnecessarily complex.]])</f>
        <v/>
      </c>
      <c r="P124" s="11" t="str">
        <f>IF(SUS[[#This Row],[SUS 3 - I thought the system was easy to use.]]="","",SUS[[#This Row],[SUS 3 - I thought the system was easy to use.]]-1)</f>
        <v/>
      </c>
      <c r="Q12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4" s="11" t="str">
        <f>IF(SUS[[#This Row],[SUS 5 - I found the various functions in this system were well integrated.]]="","",SUS[[#This Row],[SUS 5 - I found the various functions in this system were well integrated.]]-1)</f>
        <v/>
      </c>
      <c r="S124" s="11" t="str">
        <f>IF(SUS[[#This Row],[SUS 6 - I thought there was too much inconsistency in this system.]]="","",5-SUS[[#This Row],[SUS 6 - I thought there was too much inconsistency in this system.]])</f>
        <v/>
      </c>
      <c r="T12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4" s="11" t="str">
        <f>IF(SUS[[#This Row],[SUS 8 -  I found the system very cumbersome to use.]]="","",5-SUS[[#This Row],[SUS 8 -  I found the system very cumbersome to use.]])</f>
        <v/>
      </c>
      <c r="V124" s="11" t="str">
        <f>IF(SUS[[#This Row],[SUS 9 -  I felt very confident using the system.]]="","",SUS[[#This Row],[SUS 9 -  I felt very confident using the system.]]-1)</f>
        <v/>
      </c>
      <c r="W12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4" s="11" t="str">
        <f>IF(SUS[[#This Row],[ID]]="","",SUM(SUS[[#This Row],[SUS 1]:[SUS 10]]))</f>
        <v/>
      </c>
      <c r="Y124" s="7" t="str">
        <f>IF(Y$11=SUS[[#This Row],[Feature ID]],2.5*SUS[[#This Row],[Sum]],"")</f>
        <v/>
      </c>
      <c r="Z124" s="7" t="str">
        <f>IF(Z$11=SUS[[#This Row],[Feature ID]],2.5*SUS[[#This Row],[Sum]],"")</f>
        <v/>
      </c>
      <c r="AA124" s="7"/>
      <c r="AB124" s="11"/>
    </row>
    <row r="125" spans="1:28" x14ac:dyDescent="0.25">
      <c r="A125" s="12"/>
      <c r="B125" s="13"/>
      <c r="C125" s="13" t="str">
        <f>IF(SUS[[#This Row],[ID]]="","",_xlfn.CONCAT( TEXT(SUS[[#This Row],[ID]],"0"),SUS[[#This Row],[Feature ID]]))</f>
        <v/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1" t="str">
        <f>IF(SUS[[#This Row],[SUS 1 - I think that I would like to use this system frequently.]]="","",SUS[[#This Row],[SUS 1 - I think that I would like to use this system frequently.]]-1)</f>
        <v/>
      </c>
      <c r="O125" s="11" t="str">
        <f>IF(SUS[[#This Row],[SUS 2 - I found the system unnecessarily complex.]]="","",5-SUS[[#This Row],[SUS 2 - I found the system unnecessarily complex.]])</f>
        <v/>
      </c>
      <c r="P125" s="11" t="str">
        <f>IF(SUS[[#This Row],[SUS 3 - I thought the system was easy to use.]]="","",SUS[[#This Row],[SUS 3 - I thought the system was easy to use.]]-1)</f>
        <v/>
      </c>
      <c r="Q12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5" s="11" t="str">
        <f>IF(SUS[[#This Row],[SUS 5 - I found the various functions in this system were well integrated.]]="","",SUS[[#This Row],[SUS 5 - I found the various functions in this system were well integrated.]]-1)</f>
        <v/>
      </c>
      <c r="S125" s="11" t="str">
        <f>IF(SUS[[#This Row],[SUS 6 - I thought there was too much inconsistency in this system.]]="","",5-SUS[[#This Row],[SUS 6 - I thought there was too much inconsistency in this system.]])</f>
        <v/>
      </c>
      <c r="T12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5" s="11" t="str">
        <f>IF(SUS[[#This Row],[SUS 8 -  I found the system very cumbersome to use.]]="","",5-SUS[[#This Row],[SUS 8 -  I found the system very cumbersome to use.]])</f>
        <v/>
      </c>
      <c r="V125" s="11" t="str">
        <f>IF(SUS[[#This Row],[SUS 9 -  I felt very confident using the system.]]="","",SUS[[#This Row],[SUS 9 -  I felt very confident using the system.]]-1)</f>
        <v/>
      </c>
      <c r="W12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5" s="11" t="str">
        <f>IF(SUS[[#This Row],[ID]]="","",SUM(SUS[[#This Row],[SUS 1]:[SUS 10]]))</f>
        <v/>
      </c>
      <c r="Y125" s="7" t="str">
        <f>IF(Y$11=SUS[[#This Row],[Feature ID]],2.5*SUS[[#This Row],[Sum]],"")</f>
        <v/>
      </c>
      <c r="Z125" s="7" t="str">
        <f>IF(Z$11=SUS[[#This Row],[Feature ID]],2.5*SUS[[#This Row],[Sum]],"")</f>
        <v/>
      </c>
      <c r="AA125" s="7"/>
      <c r="AB125" s="11"/>
    </row>
    <row r="126" spans="1:28" x14ac:dyDescent="0.25">
      <c r="A126" s="12"/>
      <c r="B126" s="13"/>
      <c r="C126" s="13" t="str">
        <f>IF(SUS[[#This Row],[ID]]="","",_xlfn.CONCAT( TEXT(SUS[[#This Row],[ID]],"0"),SUS[[#This Row],[Feature ID]]))</f>
        <v/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1" t="str">
        <f>IF(SUS[[#This Row],[SUS 1 - I think that I would like to use this system frequently.]]="","",SUS[[#This Row],[SUS 1 - I think that I would like to use this system frequently.]]-1)</f>
        <v/>
      </c>
      <c r="O126" s="11" t="str">
        <f>IF(SUS[[#This Row],[SUS 2 - I found the system unnecessarily complex.]]="","",5-SUS[[#This Row],[SUS 2 - I found the system unnecessarily complex.]])</f>
        <v/>
      </c>
      <c r="P126" s="11" t="str">
        <f>IF(SUS[[#This Row],[SUS 3 - I thought the system was easy to use.]]="","",SUS[[#This Row],[SUS 3 - I thought the system was easy to use.]]-1)</f>
        <v/>
      </c>
      <c r="Q12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6" s="11" t="str">
        <f>IF(SUS[[#This Row],[SUS 5 - I found the various functions in this system were well integrated.]]="","",SUS[[#This Row],[SUS 5 - I found the various functions in this system were well integrated.]]-1)</f>
        <v/>
      </c>
      <c r="S126" s="11" t="str">
        <f>IF(SUS[[#This Row],[SUS 6 - I thought there was too much inconsistency in this system.]]="","",5-SUS[[#This Row],[SUS 6 - I thought there was too much inconsistency in this system.]])</f>
        <v/>
      </c>
      <c r="T12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6" s="11" t="str">
        <f>IF(SUS[[#This Row],[SUS 8 -  I found the system very cumbersome to use.]]="","",5-SUS[[#This Row],[SUS 8 -  I found the system very cumbersome to use.]])</f>
        <v/>
      </c>
      <c r="V126" s="11" t="str">
        <f>IF(SUS[[#This Row],[SUS 9 -  I felt very confident using the system.]]="","",SUS[[#This Row],[SUS 9 -  I felt very confident using the system.]]-1)</f>
        <v/>
      </c>
      <c r="W12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6" s="11" t="str">
        <f>IF(SUS[[#This Row],[ID]]="","",SUM(SUS[[#This Row],[SUS 1]:[SUS 10]]))</f>
        <v/>
      </c>
      <c r="Y126" s="7" t="str">
        <f>IF(Y$11=SUS[[#This Row],[Feature ID]],2.5*SUS[[#This Row],[Sum]],"")</f>
        <v/>
      </c>
      <c r="Z126" s="7" t="str">
        <f>IF(Z$11=SUS[[#This Row],[Feature ID]],2.5*SUS[[#This Row],[Sum]],"")</f>
        <v/>
      </c>
      <c r="AA126" s="7"/>
      <c r="AB126" s="11"/>
    </row>
    <row r="127" spans="1:28" x14ac:dyDescent="0.25">
      <c r="A127" s="12"/>
      <c r="B127" s="13"/>
      <c r="C127" s="13" t="str">
        <f>IF(SUS[[#This Row],[ID]]="","",_xlfn.CONCAT( TEXT(SUS[[#This Row],[ID]],"0"),SUS[[#This Row],[Feature ID]]))</f>
        <v/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1" t="str">
        <f>IF(SUS[[#This Row],[SUS 1 - I think that I would like to use this system frequently.]]="","",SUS[[#This Row],[SUS 1 - I think that I would like to use this system frequently.]]-1)</f>
        <v/>
      </c>
      <c r="O127" s="11" t="str">
        <f>IF(SUS[[#This Row],[SUS 2 - I found the system unnecessarily complex.]]="","",5-SUS[[#This Row],[SUS 2 - I found the system unnecessarily complex.]])</f>
        <v/>
      </c>
      <c r="P127" s="11" t="str">
        <f>IF(SUS[[#This Row],[SUS 3 - I thought the system was easy to use.]]="","",SUS[[#This Row],[SUS 3 - I thought the system was easy to use.]]-1)</f>
        <v/>
      </c>
      <c r="Q12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7" s="11" t="str">
        <f>IF(SUS[[#This Row],[SUS 5 - I found the various functions in this system were well integrated.]]="","",SUS[[#This Row],[SUS 5 - I found the various functions in this system were well integrated.]]-1)</f>
        <v/>
      </c>
      <c r="S127" s="11" t="str">
        <f>IF(SUS[[#This Row],[SUS 6 - I thought there was too much inconsistency in this system.]]="","",5-SUS[[#This Row],[SUS 6 - I thought there was too much inconsistency in this system.]])</f>
        <v/>
      </c>
      <c r="T12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7" s="11" t="str">
        <f>IF(SUS[[#This Row],[SUS 8 -  I found the system very cumbersome to use.]]="","",5-SUS[[#This Row],[SUS 8 -  I found the system very cumbersome to use.]])</f>
        <v/>
      </c>
      <c r="V127" s="11" t="str">
        <f>IF(SUS[[#This Row],[SUS 9 -  I felt very confident using the system.]]="","",SUS[[#This Row],[SUS 9 -  I felt very confident using the system.]]-1)</f>
        <v/>
      </c>
      <c r="W12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7" s="11" t="str">
        <f>IF(SUS[[#This Row],[ID]]="","",SUM(SUS[[#This Row],[SUS 1]:[SUS 10]]))</f>
        <v/>
      </c>
      <c r="Y127" s="7" t="str">
        <f>IF(Y$11=SUS[[#This Row],[Feature ID]],2.5*SUS[[#This Row],[Sum]],"")</f>
        <v/>
      </c>
      <c r="Z127" s="7" t="str">
        <f>IF(Z$11=SUS[[#This Row],[Feature ID]],2.5*SUS[[#This Row],[Sum]],"")</f>
        <v/>
      </c>
      <c r="AA127" s="7"/>
      <c r="AB127" s="11"/>
    </row>
    <row r="128" spans="1:28" x14ac:dyDescent="0.25">
      <c r="A128" s="12"/>
      <c r="B128" s="13"/>
      <c r="C128" s="13" t="str">
        <f>IF(SUS[[#This Row],[ID]]="","",_xlfn.CONCAT( TEXT(SUS[[#This Row],[ID]],"0"),SUS[[#This Row],[Feature ID]]))</f>
        <v/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1" t="str">
        <f>IF(SUS[[#This Row],[SUS 1 - I think that I would like to use this system frequently.]]="","",SUS[[#This Row],[SUS 1 - I think that I would like to use this system frequently.]]-1)</f>
        <v/>
      </c>
      <c r="O128" s="11" t="str">
        <f>IF(SUS[[#This Row],[SUS 2 - I found the system unnecessarily complex.]]="","",5-SUS[[#This Row],[SUS 2 - I found the system unnecessarily complex.]])</f>
        <v/>
      </c>
      <c r="P128" s="11" t="str">
        <f>IF(SUS[[#This Row],[SUS 3 - I thought the system was easy to use.]]="","",SUS[[#This Row],[SUS 3 - I thought the system was easy to use.]]-1)</f>
        <v/>
      </c>
      <c r="Q12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8" s="11" t="str">
        <f>IF(SUS[[#This Row],[SUS 5 - I found the various functions in this system were well integrated.]]="","",SUS[[#This Row],[SUS 5 - I found the various functions in this system were well integrated.]]-1)</f>
        <v/>
      </c>
      <c r="S128" s="11" t="str">
        <f>IF(SUS[[#This Row],[SUS 6 - I thought there was too much inconsistency in this system.]]="","",5-SUS[[#This Row],[SUS 6 - I thought there was too much inconsistency in this system.]])</f>
        <v/>
      </c>
      <c r="T12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8" s="11" t="str">
        <f>IF(SUS[[#This Row],[SUS 8 -  I found the system very cumbersome to use.]]="","",5-SUS[[#This Row],[SUS 8 -  I found the system very cumbersome to use.]])</f>
        <v/>
      </c>
      <c r="V128" s="11" t="str">
        <f>IF(SUS[[#This Row],[SUS 9 -  I felt very confident using the system.]]="","",SUS[[#This Row],[SUS 9 -  I felt very confident using the system.]]-1)</f>
        <v/>
      </c>
      <c r="W12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8" s="11" t="str">
        <f>IF(SUS[[#This Row],[ID]]="","",SUM(SUS[[#This Row],[SUS 1]:[SUS 10]]))</f>
        <v/>
      </c>
      <c r="Y128" s="7" t="str">
        <f>IF(Y$11=SUS[[#This Row],[Feature ID]],2.5*SUS[[#This Row],[Sum]],"")</f>
        <v/>
      </c>
      <c r="Z128" s="7" t="str">
        <f>IF(Z$11=SUS[[#This Row],[Feature ID]],2.5*SUS[[#This Row],[Sum]],"")</f>
        <v/>
      </c>
      <c r="AA128" s="7"/>
      <c r="AB128" s="11"/>
    </row>
    <row r="129" spans="1:28" x14ac:dyDescent="0.25">
      <c r="A129" s="12"/>
      <c r="B129" s="13"/>
      <c r="C129" s="13" t="str">
        <f>IF(SUS[[#This Row],[ID]]="","",_xlfn.CONCAT( TEXT(SUS[[#This Row],[ID]],"0"),SUS[[#This Row],[Feature ID]]))</f>
        <v/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1" t="str">
        <f>IF(SUS[[#This Row],[SUS 1 - I think that I would like to use this system frequently.]]="","",SUS[[#This Row],[SUS 1 - I think that I would like to use this system frequently.]]-1)</f>
        <v/>
      </c>
      <c r="O129" s="11" t="str">
        <f>IF(SUS[[#This Row],[SUS 2 - I found the system unnecessarily complex.]]="","",5-SUS[[#This Row],[SUS 2 - I found the system unnecessarily complex.]])</f>
        <v/>
      </c>
      <c r="P129" s="11" t="str">
        <f>IF(SUS[[#This Row],[SUS 3 - I thought the system was easy to use.]]="","",SUS[[#This Row],[SUS 3 - I thought the system was easy to use.]]-1)</f>
        <v/>
      </c>
      <c r="Q12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29" s="11" t="str">
        <f>IF(SUS[[#This Row],[SUS 5 - I found the various functions in this system were well integrated.]]="","",SUS[[#This Row],[SUS 5 - I found the various functions in this system were well integrated.]]-1)</f>
        <v/>
      </c>
      <c r="S129" s="11" t="str">
        <f>IF(SUS[[#This Row],[SUS 6 - I thought there was too much inconsistency in this system.]]="","",5-SUS[[#This Row],[SUS 6 - I thought there was too much inconsistency in this system.]])</f>
        <v/>
      </c>
      <c r="T12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29" s="11" t="str">
        <f>IF(SUS[[#This Row],[SUS 8 -  I found the system very cumbersome to use.]]="","",5-SUS[[#This Row],[SUS 8 -  I found the system very cumbersome to use.]])</f>
        <v/>
      </c>
      <c r="V129" s="11" t="str">
        <f>IF(SUS[[#This Row],[SUS 9 -  I felt very confident using the system.]]="","",SUS[[#This Row],[SUS 9 -  I felt very confident using the system.]]-1)</f>
        <v/>
      </c>
      <c r="W12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29" s="11" t="str">
        <f>IF(SUS[[#This Row],[ID]]="","",SUM(SUS[[#This Row],[SUS 1]:[SUS 10]]))</f>
        <v/>
      </c>
      <c r="Y129" s="7" t="str">
        <f>IF(Y$11=SUS[[#This Row],[Feature ID]],2.5*SUS[[#This Row],[Sum]],"")</f>
        <v/>
      </c>
      <c r="Z129" s="7" t="str">
        <f>IF(Z$11=SUS[[#This Row],[Feature ID]],2.5*SUS[[#This Row],[Sum]],"")</f>
        <v/>
      </c>
      <c r="AA129" s="7"/>
      <c r="AB129" s="11"/>
    </row>
    <row r="130" spans="1:28" x14ac:dyDescent="0.25">
      <c r="A130" s="12"/>
      <c r="B130" s="13"/>
      <c r="C130" s="13" t="str">
        <f>IF(SUS[[#This Row],[ID]]="","",_xlfn.CONCAT( TEXT(SUS[[#This Row],[ID]],"0"),SUS[[#This Row],[Feature ID]]))</f>
        <v/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1" t="str">
        <f>IF(SUS[[#This Row],[SUS 1 - I think that I would like to use this system frequently.]]="","",SUS[[#This Row],[SUS 1 - I think that I would like to use this system frequently.]]-1)</f>
        <v/>
      </c>
      <c r="O130" s="11" t="str">
        <f>IF(SUS[[#This Row],[SUS 2 - I found the system unnecessarily complex.]]="","",5-SUS[[#This Row],[SUS 2 - I found the system unnecessarily complex.]])</f>
        <v/>
      </c>
      <c r="P130" s="11" t="str">
        <f>IF(SUS[[#This Row],[SUS 3 - I thought the system was easy to use.]]="","",SUS[[#This Row],[SUS 3 - I thought the system was easy to use.]]-1)</f>
        <v/>
      </c>
      <c r="Q13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0" s="11" t="str">
        <f>IF(SUS[[#This Row],[SUS 5 - I found the various functions in this system were well integrated.]]="","",SUS[[#This Row],[SUS 5 - I found the various functions in this system were well integrated.]]-1)</f>
        <v/>
      </c>
      <c r="S130" s="11" t="str">
        <f>IF(SUS[[#This Row],[SUS 6 - I thought there was too much inconsistency in this system.]]="","",5-SUS[[#This Row],[SUS 6 - I thought there was too much inconsistency in this system.]])</f>
        <v/>
      </c>
      <c r="T13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0" s="11" t="str">
        <f>IF(SUS[[#This Row],[SUS 8 -  I found the system very cumbersome to use.]]="","",5-SUS[[#This Row],[SUS 8 -  I found the system very cumbersome to use.]])</f>
        <v/>
      </c>
      <c r="V130" s="11" t="str">
        <f>IF(SUS[[#This Row],[SUS 9 -  I felt very confident using the system.]]="","",SUS[[#This Row],[SUS 9 -  I felt very confident using the system.]]-1)</f>
        <v/>
      </c>
      <c r="W13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0" s="11" t="str">
        <f>IF(SUS[[#This Row],[ID]]="","",SUM(SUS[[#This Row],[SUS 1]:[SUS 10]]))</f>
        <v/>
      </c>
      <c r="Y130" s="7" t="str">
        <f>IF(Y$11=SUS[[#This Row],[Feature ID]],2.5*SUS[[#This Row],[Sum]],"")</f>
        <v/>
      </c>
      <c r="Z130" s="7" t="str">
        <f>IF(Z$11=SUS[[#This Row],[Feature ID]],2.5*SUS[[#This Row],[Sum]],"")</f>
        <v/>
      </c>
      <c r="AA130" s="7"/>
      <c r="AB130" s="11"/>
    </row>
    <row r="131" spans="1:28" x14ac:dyDescent="0.25">
      <c r="A131" s="12"/>
      <c r="B131" s="13"/>
      <c r="C131" s="13" t="str">
        <f>IF(SUS[[#This Row],[ID]]="","",_xlfn.CONCAT( TEXT(SUS[[#This Row],[ID]],"0"),SUS[[#This Row],[Feature ID]]))</f>
        <v/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1" t="str">
        <f>IF(SUS[[#This Row],[SUS 1 - I think that I would like to use this system frequently.]]="","",SUS[[#This Row],[SUS 1 - I think that I would like to use this system frequently.]]-1)</f>
        <v/>
      </c>
      <c r="O131" s="11" t="str">
        <f>IF(SUS[[#This Row],[SUS 2 - I found the system unnecessarily complex.]]="","",5-SUS[[#This Row],[SUS 2 - I found the system unnecessarily complex.]])</f>
        <v/>
      </c>
      <c r="P131" s="11" t="str">
        <f>IF(SUS[[#This Row],[SUS 3 - I thought the system was easy to use.]]="","",SUS[[#This Row],[SUS 3 - I thought the system was easy to use.]]-1)</f>
        <v/>
      </c>
      <c r="Q13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1" s="11" t="str">
        <f>IF(SUS[[#This Row],[SUS 5 - I found the various functions in this system were well integrated.]]="","",SUS[[#This Row],[SUS 5 - I found the various functions in this system were well integrated.]]-1)</f>
        <v/>
      </c>
      <c r="S131" s="11" t="str">
        <f>IF(SUS[[#This Row],[SUS 6 - I thought there was too much inconsistency in this system.]]="","",5-SUS[[#This Row],[SUS 6 - I thought there was too much inconsistency in this system.]])</f>
        <v/>
      </c>
      <c r="T13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1" s="11" t="str">
        <f>IF(SUS[[#This Row],[SUS 8 -  I found the system very cumbersome to use.]]="","",5-SUS[[#This Row],[SUS 8 -  I found the system very cumbersome to use.]])</f>
        <v/>
      </c>
      <c r="V131" s="11" t="str">
        <f>IF(SUS[[#This Row],[SUS 9 -  I felt very confident using the system.]]="","",SUS[[#This Row],[SUS 9 -  I felt very confident using the system.]]-1)</f>
        <v/>
      </c>
      <c r="W13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1" s="11" t="str">
        <f>IF(SUS[[#This Row],[ID]]="","",SUM(SUS[[#This Row],[SUS 1]:[SUS 10]]))</f>
        <v/>
      </c>
      <c r="Y131" s="7" t="str">
        <f>IF(Y$11=SUS[[#This Row],[Feature ID]],2.5*SUS[[#This Row],[Sum]],"")</f>
        <v/>
      </c>
      <c r="Z131" s="7" t="str">
        <f>IF(Z$11=SUS[[#This Row],[Feature ID]],2.5*SUS[[#This Row],[Sum]],"")</f>
        <v/>
      </c>
      <c r="AA131" s="7"/>
      <c r="AB131" s="11"/>
    </row>
    <row r="132" spans="1:28" x14ac:dyDescent="0.25">
      <c r="A132" s="12"/>
      <c r="B132" s="13"/>
      <c r="C132" s="13" t="str">
        <f>IF(SUS[[#This Row],[ID]]="","",_xlfn.CONCAT( TEXT(SUS[[#This Row],[ID]],"0"),SUS[[#This Row],[Feature ID]]))</f>
        <v/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1" t="str">
        <f>IF(SUS[[#This Row],[SUS 1 - I think that I would like to use this system frequently.]]="","",SUS[[#This Row],[SUS 1 - I think that I would like to use this system frequently.]]-1)</f>
        <v/>
      </c>
      <c r="O132" s="11" t="str">
        <f>IF(SUS[[#This Row],[SUS 2 - I found the system unnecessarily complex.]]="","",5-SUS[[#This Row],[SUS 2 - I found the system unnecessarily complex.]])</f>
        <v/>
      </c>
      <c r="P132" s="11" t="str">
        <f>IF(SUS[[#This Row],[SUS 3 - I thought the system was easy to use.]]="","",SUS[[#This Row],[SUS 3 - I thought the system was easy to use.]]-1)</f>
        <v/>
      </c>
      <c r="Q13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2" s="11" t="str">
        <f>IF(SUS[[#This Row],[SUS 5 - I found the various functions in this system were well integrated.]]="","",SUS[[#This Row],[SUS 5 - I found the various functions in this system were well integrated.]]-1)</f>
        <v/>
      </c>
      <c r="S132" s="11" t="str">
        <f>IF(SUS[[#This Row],[SUS 6 - I thought there was too much inconsistency in this system.]]="","",5-SUS[[#This Row],[SUS 6 - I thought there was too much inconsistency in this system.]])</f>
        <v/>
      </c>
      <c r="T13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2" s="11" t="str">
        <f>IF(SUS[[#This Row],[SUS 8 -  I found the system very cumbersome to use.]]="","",5-SUS[[#This Row],[SUS 8 -  I found the system very cumbersome to use.]])</f>
        <v/>
      </c>
      <c r="V132" s="11" t="str">
        <f>IF(SUS[[#This Row],[SUS 9 -  I felt very confident using the system.]]="","",SUS[[#This Row],[SUS 9 -  I felt very confident using the system.]]-1)</f>
        <v/>
      </c>
      <c r="W13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2" s="11" t="str">
        <f>IF(SUS[[#This Row],[ID]]="","",SUM(SUS[[#This Row],[SUS 1]:[SUS 10]]))</f>
        <v/>
      </c>
      <c r="Y132" s="7" t="str">
        <f>IF(Y$11=SUS[[#This Row],[Feature ID]],2.5*SUS[[#This Row],[Sum]],"")</f>
        <v/>
      </c>
      <c r="Z132" s="7" t="str">
        <f>IF(Z$11=SUS[[#This Row],[Feature ID]],2.5*SUS[[#This Row],[Sum]],"")</f>
        <v/>
      </c>
      <c r="AA132" s="7"/>
      <c r="AB132" s="11"/>
    </row>
    <row r="133" spans="1:28" x14ac:dyDescent="0.25">
      <c r="A133" s="12"/>
      <c r="B133" s="13"/>
      <c r="C133" s="13" t="str">
        <f>IF(SUS[[#This Row],[ID]]="","",_xlfn.CONCAT( TEXT(SUS[[#This Row],[ID]],"0"),SUS[[#This Row],[Feature ID]]))</f>
        <v/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1" t="str">
        <f>IF(SUS[[#This Row],[SUS 1 - I think that I would like to use this system frequently.]]="","",SUS[[#This Row],[SUS 1 - I think that I would like to use this system frequently.]]-1)</f>
        <v/>
      </c>
      <c r="O133" s="11" t="str">
        <f>IF(SUS[[#This Row],[SUS 2 - I found the system unnecessarily complex.]]="","",5-SUS[[#This Row],[SUS 2 - I found the system unnecessarily complex.]])</f>
        <v/>
      </c>
      <c r="P133" s="11" t="str">
        <f>IF(SUS[[#This Row],[SUS 3 - I thought the system was easy to use.]]="","",SUS[[#This Row],[SUS 3 - I thought the system was easy to use.]]-1)</f>
        <v/>
      </c>
      <c r="Q13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3" s="11" t="str">
        <f>IF(SUS[[#This Row],[SUS 5 - I found the various functions in this system were well integrated.]]="","",SUS[[#This Row],[SUS 5 - I found the various functions in this system were well integrated.]]-1)</f>
        <v/>
      </c>
      <c r="S133" s="11" t="str">
        <f>IF(SUS[[#This Row],[SUS 6 - I thought there was too much inconsistency in this system.]]="","",5-SUS[[#This Row],[SUS 6 - I thought there was too much inconsistency in this system.]])</f>
        <v/>
      </c>
      <c r="T13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3" s="11" t="str">
        <f>IF(SUS[[#This Row],[SUS 8 -  I found the system very cumbersome to use.]]="","",5-SUS[[#This Row],[SUS 8 -  I found the system very cumbersome to use.]])</f>
        <v/>
      </c>
      <c r="V133" s="11" t="str">
        <f>IF(SUS[[#This Row],[SUS 9 -  I felt very confident using the system.]]="","",SUS[[#This Row],[SUS 9 -  I felt very confident using the system.]]-1)</f>
        <v/>
      </c>
      <c r="W13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3" s="11" t="str">
        <f>IF(SUS[[#This Row],[ID]]="","",SUM(SUS[[#This Row],[SUS 1]:[SUS 10]]))</f>
        <v/>
      </c>
      <c r="Y133" s="7" t="str">
        <f>IF(Y$11=SUS[[#This Row],[Feature ID]],2.5*SUS[[#This Row],[Sum]],"")</f>
        <v/>
      </c>
      <c r="Z133" s="7" t="str">
        <f>IF(Z$11=SUS[[#This Row],[Feature ID]],2.5*SUS[[#This Row],[Sum]],"")</f>
        <v/>
      </c>
      <c r="AA133" s="7"/>
      <c r="AB133" s="11"/>
    </row>
    <row r="134" spans="1:28" x14ac:dyDescent="0.25">
      <c r="A134" s="12"/>
      <c r="B134" s="13"/>
      <c r="C134" s="13" t="str">
        <f>IF(SUS[[#This Row],[ID]]="","",_xlfn.CONCAT( TEXT(SUS[[#This Row],[ID]],"0"),SUS[[#This Row],[Feature ID]]))</f>
        <v/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1" t="str">
        <f>IF(SUS[[#This Row],[SUS 1 - I think that I would like to use this system frequently.]]="","",SUS[[#This Row],[SUS 1 - I think that I would like to use this system frequently.]]-1)</f>
        <v/>
      </c>
      <c r="O134" s="11" t="str">
        <f>IF(SUS[[#This Row],[SUS 2 - I found the system unnecessarily complex.]]="","",5-SUS[[#This Row],[SUS 2 - I found the system unnecessarily complex.]])</f>
        <v/>
      </c>
      <c r="P134" s="11" t="str">
        <f>IF(SUS[[#This Row],[SUS 3 - I thought the system was easy to use.]]="","",SUS[[#This Row],[SUS 3 - I thought the system was easy to use.]]-1)</f>
        <v/>
      </c>
      <c r="Q13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4" s="11" t="str">
        <f>IF(SUS[[#This Row],[SUS 5 - I found the various functions in this system were well integrated.]]="","",SUS[[#This Row],[SUS 5 - I found the various functions in this system were well integrated.]]-1)</f>
        <v/>
      </c>
      <c r="S134" s="11" t="str">
        <f>IF(SUS[[#This Row],[SUS 6 - I thought there was too much inconsistency in this system.]]="","",5-SUS[[#This Row],[SUS 6 - I thought there was too much inconsistency in this system.]])</f>
        <v/>
      </c>
      <c r="T13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4" s="11" t="str">
        <f>IF(SUS[[#This Row],[SUS 8 -  I found the system very cumbersome to use.]]="","",5-SUS[[#This Row],[SUS 8 -  I found the system very cumbersome to use.]])</f>
        <v/>
      </c>
      <c r="V134" s="11" t="str">
        <f>IF(SUS[[#This Row],[SUS 9 -  I felt very confident using the system.]]="","",SUS[[#This Row],[SUS 9 -  I felt very confident using the system.]]-1)</f>
        <v/>
      </c>
      <c r="W13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4" s="11" t="str">
        <f>IF(SUS[[#This Row],[ID]]="","",SUM(SUS[[#This Row],[SUS 1]:[SUS 10]]))</f>
        <v/>
      </c>
      <c r="Y134" s="7" t="str">
        <f>IF(Y$11=SUS[[#This Row],[Feature ID]],2.5*SUS[[#This Row],[Sum]],"")</f>
        <v/>
      </c>
      <c r="Z134" s="7" t="str">
        <f>IF(Z$11=SUS[[#This Row],[Feature ID]],2.5*SUS[[#This Row],[Sum]],"")</f>
        <v/>
      </c>
      <c r="AA134" s="7"/>
      <c r="AB134" s="11"/>
    </row>
    <row r="135" spans="1:28" x14ac:dyDescent="0.25">
      <c r="A135" s="12"/>
      <c r="B135" s="13"/>
      <c r="C135" s="13" t="str">
        <f>IF(SUS[[#This Row],[ID]]="","",_xlfn.CONCAT( TEXT(SUS[[#This Row],[ID]],"0"),SUS[[#This Row],[Feature ID]]))</f>
        <v/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1" t="str">
        <f>IF(SUS[[#This Row],[SUS 1 - I think that I would like to use this system frequently.]]="","",SUS[[#This Row],[SUS 1 - I think that I would like to use this system frequently.]]-1)</f>
        <v/>
      </c>
      <c r="O135" s="11" t="str">
        <f>IF(SUS[[#This Row],[SUS 2 - I found the system unnecessarily complex.]]="","",5-SUS[[#This Row],[SUS 2 - I found the system unnecessarily complex.]])</f>
        <v/>
      </c>
      <c r="P135" s="11" t="str">
        <f>IF(SUS[[#This Row],[SUS 3 - I thought the system was easy to use.]]="","",SUS[[#This Row],[SUS 3 - I thought the system was easy to use.]]-1)</f>
        <v/>
      </c>
      <c r="Q13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5" s="11" t="str">
        <f>IF(SUS[[#This Row],[SUS 5 - I found the various functions in this system were well integrated.]]="","",SUS[[#This Row],[SUS 5 - I found the various functions in this system were well integrated.]]-1)</f>
        <v/>
      </c>
      <c r="S135" s="11" t="str">
        <f>IF(SUS[[#This Row],[SUS 6 - I thought there was too much inconsistency in this system.]]="","",5-SUS[[#This Row],[SUS 6 - I thought there was too much inconsistency in this system.]])</f>
        <v/>
      </c>
      <c r="T13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5" s="11" t="str">
        <f>IF(SUS[[#This Row],[SUS 8 -  I found the system very cumbersome to use.]]="","",5-SUS[[#This Row],[SUS 8 -  I found the system very cumbersome to use.]])</f>
        <v/>
      </c>
      <c r="V135" s="11" t="str">
        <f>IF(SUS[[#This Row],[SUS 9 -  I felt very confident using the system.]]="","",SUS[[#This Row],[SUS 9 -  I felt very confident using the system.]]-1)</f>
        <v/>
      </c>
      <c r="W13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5" s="11" t="str">
        <f>IF(SUS[[#This Row],[ID]]="","",SUM(SUS[[#This Row],[SUS 1]:[SUS 10]]))</f>
        <v/>
      </c>
      <c r="Y135" s="7" t="str">
        <f>IF(Y$11=SUS[[#This Row],[Feature ID]],2.5*SUS[[#This Row],[Sum]],"")</f>
        <v/>
      </c>
      <c r="Z135" s="7" t="str">
        <f>IF(Z$11=SUS[[#This Row],[Feature ID]],2.5*SUS[[#This Row],[Sum]],"")</f>
        <v/>
      </c>
      <c r="AA135" s="7"/>
      <c r="AB135" s="11"/>
    </row>
    <row r="136" spans="1:28" x14ac:dyDescent="0.25">
      <c r="A136" s="12"/>
      <c r="B136" s="13"/>
      <c r="C136" s="13" t="str">
        <f>IF(SUS[[#This Row],[ID]]="","",_xlfn.CONCAT( TEXT(SUS[[#This Row],[ID]],"0"),SUS[[#This Row],[Feature ID]]))</f>
        <v/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1" t="str">
        <f>IF(SUS[[#This Row],[SUS 1 - I think that I would like to use this system frequently.]]="","",SUS[[#This Row],[SUS 1 - I think that I would like to use this system frequently.]]-1)</f>
        <v/>
      </c>
      <c r="O136" s="11" t="str">
        <f>IF(SUS[[#This Row],[SUS 2 - I found the system unnecessarily complex.]]="","",5-SUS[[#This Row],[SUS 2 - I found the system unnecessarily complex.]])</f>
        <v/>
      </c>
      <c r="P136" s="11" t="str">
        <f>IF(SUS[[#This Row],[SUS 3 - I thought the system was easy to use.]]="","",SUS[[#This Row],[SUS 3 - I thought the system was easy to use.]]-1)</f>
        <v/>
      </c>
      <c r="Q13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6" s="11" t="str">
        <f>IF(SUS[[#This Row],[SUS 5 - I found the various functions in this system were well integrated.]]="","",SUS[[#This Row],[SUS 5 - I found the various functions in this system were well integrated.]]-1)</f>
        <v/>
      </c>
      <c r="S136" s="11" t="str">
        <f>IF(SUS[[#This Row],[SUS 6 - I thought there was too much inconsistency in this system.]]="","",5-SUS[[#This Row],[SUS 6 - I thought there was too much inconsistency in this system.]])</f>
        <v/>
      </c>
      <c r="T13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6" s="11" t="str">
        <f>IF(SUS[[#This Row],[SUS 8 -  I found the system very cumbersome to use.]]="","",5-SUS[[#This Row],[SUS 8 -  I found the system very cumbersome to use.]])</f>
        <v/>
      </c>
      <c r="V136" s="11" t="str">
        <f>IF(SUS[[#This Row],[SUS 9 -  I felt very confident using the system.]]="","",SUS[[#This Row],[SUS 9 -  I felt very confident using the system.]]-1)</f>
        <v/>
      </c>
      <c r="W13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6" s="11" t="str">
        <f>IF(SUS[[#This Row],[ID]]="","",SUM(SUS[[#This Row],[SUS 1]:[SUS 10]]))</f>
        <v/>
      </c>
      <c r="Y136" s="7" t="str">
        <f>IF(Y$11=SUS[[#This Row],[Feature ID]],2.5*SUS[[#This Row],[Sum]],"")</f>
        <v/>
      </c>
      <c r="Z136" s="7" t="str">
        <f>IF(Z$11=SUS[[#This Row],[Feature ID]],2.5*SUS[[#This Row],[Sum]],"")</f>
        <v/>
      </c>
      <c r="AA136" s="7"/>
      <c r="AB136" s="11"/>
    </row>
    <row r="137" spans="1:28" x14ac:dyDescent="0.25">
      <c r="A137" s="12"/>
      <c r="B137" s="13"/>
      <c r="C137" s="13" t="str">
        <f>IF(SUS[[#This Row],[ID]]="","",_xlfn.CONCAT( TEXT(SUS[[#This Row],[ID]],"0"),SUS[[#This Row],[Feature ID]]))</f>
        <v/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1" t="str">
        <f>IF(SUS[[#This Row],[SUS 1 - I think that I would like to use this system frequently.]]="","",SUS[[#This Row],[SUS 1 - I think that I would like to use this system frequently.]]-1)</f>
        <v/>
      </c>
      <c r="O137" s="11" t="str">
        <f>IF(SUS[[#This Row],[SUS 2 - I found the system unnecessarily complex.]]="","",5-SUS[[#This Row],[SUS 2 - I found the system unnecessarily complex.]])</f>
        <v/>
      </c>
      <c r="P137" s="11" t="str">
        <f>IF(SUS[[#This Row],[SUS 3 - I thought the system was easy to use.]]="","",SUS[[#This Row],[SUS 3 - I thought the system was easy to use.]]-1)</f>
        <v/>
      </c>
      <c r="Q13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7" s="11" t="str">
        <f>IF(SUS[[#This Row],[SUS 5 - I found the various functions in this system were well integrated.]]="","",SUS[[#This Row],[SUS 5 - I found the various functions in this system were well integrated.]]-1)</f>
        <v/>
      </c>
      <c r="S137" s="11" t="str">
        <f>IF(SUS[[#This Row],[SUS 6 - I thought there was too much inconsistency in this system.]]="","",5-SUS[[#This Row],[SUS 6 - I thought there was too much inconsistency in this system.]])</f>
        <v/>
      </c>
      <c r="T13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7" s="11" t="str">
        <f>IF(SUS[[#This Row],[SUS 8 -  I found the system very cumbersome to use.]]="","",5-SUS[[#This Row],[SUS 8 -  I found the system very cumbersome to use.]])</f>
        <v/>
      </c>
      <c r="V137" s="11" t="str">
        <f>IF(SUS[[#This Row],[SUS 9 -  I felt very confident using the system.]]="","",SUS[[#This Row],[SUS 9 -  I felt very confident using the system.]]-1)</f>
        <v/>
      </c>
      <c r="W13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7" s="11" t="str">
        <f>IF(SUS[[#This Row],[ID]]="","",SUM(SUS[[#This Row],[SUS 1]:[SUS 10]]))</f>
        <v/>
      </c>
      <c r="Y137" s="7" t="str">
        <f>IF(Y$11=SUS[[#This Row],[Feature ID]],2.5*SUS[[#This Row],[Sum]],"")</f>
        <v/>
      </c>
      <c r="Z137" s="7" t="str">
        <f>IF(Z$11=SUS[[#This Row],[Feature ID]],2.5*SUS[[#This Row],[Sum]],"")</f>
        <v/>
      </c>
      <c r="AA137" s="7"/>
      <c r="AB137" s="11"/>
    </row>
    <row r="138" spans="1:28" x14ac:dyDescent="0.25">
      <c r="A138" s="12"/>
      <c r="B138" s="13"/>
      <c r="C138" s="13" t="str">
        <f>IF(SUS[[#This Row],[ID]]="","",_xlfn.CONCAT( TEXT(SUS[[#This Row],[ID]],"0"),SUS[[#This Row],[Feature ID]]))</f>
        <v/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1" t="str">
        <f>IF(SUS[[#This Row],[SUS 1 - I think that I would like to use this system frequently.]]="","",SUS[[#This Row],[SUS 1 - I think that I would like to use this system frequently.]]-1)</f>
        <v/>
      </c>
      <c r="O138" s="11" t="str">
        <f>IF(SUS[[#This Row],[SUS 2 - I found the system unnecessarily complex.]]="","",5-SUS[[#This Row],[SUS 2 - I found the system unnecessarily complex.]])</f>
        <v/>
      </c>
      <c r="P138" s="11" t="str">
        <f>IF(SUS[[#This Row],[SUS 3 - I thought the system was easy to use.]]="","",SUS[[#This Row],[SUS 3 - I thought the system was easy to use.]]-1)</f>
        <v/>
      </c>
      <c r="Q13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8" s="11" t="str">
        <f>IF(SUS[[#This Row],[SUS 5 - I found the various functions in this system were well integrated.]]="","",SUS[[#This Row],[SUS 5 - I found the various functions in this system were well integrated.]]-1)</f>
        <v/>
      </c>
      <c r="S138" s="11" t="str">
        <f>IF(SUS[[#This Row],[SUS 6 - I thought there was too much inconsistency in this system.]]="","",5-SUS[[#This Row],[SUS 6 - I thought there was too much inconsistency in this system.]])</f>
        <v/>
      </c>
      <c r="T13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8" s="11" t="str">
        <f>IF(SUS[[#This Row],[SUS 8 -  I found the system very cumbersome to use.]]="","",5-SUS[[#This Row],[SUS 8 -  I found the system very cumbersome to use.]])</f>
        <v/>
      </c>
      <c r="V138" s="11" t="str">
        <f>IF(SUS[[#This Row],[SUS 9 -  I felt very confident using the system.]]="","",SUS[[#This Row],[SUS 9 -  I felt very confident using the system.]]-1)</f>
        <v/>
      </c>
      <c r="W13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8" s="11" t="str">
        <f>IF(SUS[[#This Row],[ID]]="","",SUM(SUS[[#This Row],[SUS 1]:[SUS 10]]))</f>
        <v/>
      </c>
      <c r="Y138" s="7" t="str">
        <f>IF(Y$11=SUS[[#This Row],[Feature ID]],2.5*SUS[[#This Row],[Sum]],"")</f>
        <v/>
      </c>
      <c r="Z138" s="7" t="str">
        <f>IF(Z$11=SUS[[#This Row],[Feature ID]],2.5*SUS[[#This Row],[Sum]],"")</f>
        <v/>
      </c>
      <c r="AA138" s="7"/>
      <c r="AB138" s="11"/>
    </row>
    <row r="139" spans="1:28" x14ac:dyDescent="0.25">
      <c r="A139" s="12"/>
      <c r="B139" s="13"/>
      <c r="C139" s="13" t="str">
        <f>IF(SUS[[#This Row],[ID]]="","",_xlfn.CONCAT( TEXT(SUS[[#This Row],[ID]],"0"),SUS[[#This Row],[Feature ID]]))</f>
        <v/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1" t="str">
        <f>IF(SUS[[#This Row],[SUS 1 - I think that I would like to use this system frequently.]]="","",SUS[[#This Row],[SUS 1 - I think that I would like to use this system frequently.]]-1)</f>
        <v/>
      </c>
      <c r="O139" s="11" t="str">
        <f>IF(SUS[[#This Row],[SUS 2 - I found the system unnecessarily complex.]]="","",5-SUS[[#This Row],[SUS 2 - I found the system unnecessarily complex.]])</f>
        <v/>
      </c>
      <c r="P139" s="11" t="str">
        <f>IF(SUS[[#This Row],[SUS 3 - I thought the system was easy to use.]]="","",SUS[[#This Row],[SUS 3 - I thought the system was easy to use.]]-1)</f>
        <v/>
      </c>
      <c r="Q13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39" s="11" t="str">
        <f>IF(SUS[[#This Row],[SUS 5 - I found the various functions in this system were well integrated.]]="","",SUS[[#This Row],[SUS 5 - I found the various functions in this system were well integrated.]]-1)</f>
        <v/>
      </c>
      <c r="S139" s="11" t="str">
        <f>IF(SUS[[#This Row],[SUS 6 - I thought there was too much inconsistency in this system.]]="","",5-SUS[[#This Row],[SUS 6 - I thought there was too much inconsistency in this system.]])</f>
        <v/>
      </c>
      <c r="T13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39" s="11" t="str">
        <f>IF(SUS[[#This Row],[SUS 8 -  I found the system very cumbersome to use.]]="","",5-SUS[[#This Row],[SUS 8 -  I found the system very cumbersome to use.]])</f>
        <v/>
      </c>
      <c r="V139" s="11" t="str">
        <f>IF(SUS[[#This Row],[SUS 9 -  I felt very confident using the system.]]="","",SUS[[#This Row],[SUS 9 -  I felt very confident using the system.]]-1)</f>
        <v/>
      </c>
      <c r="W13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39" s="11" t="str">
        <f>IF(SUS[[#This Row],[ID]]="","",SUM(SUS[[#This Row],[SUS 1]:[SUS 10]]))</f>
        <v/>
      </c>
      <c r="Y139" s="7" t="str">
        <f>IF(Y$11=SUS[[#This Row],[Feature ID]],2.5*SUS[[#This Row],[Sum]],"")</f>
        <v/>
      </c>
      <c r="Z139" s="7" t="str">
        <f>IF(Z$11=SUS[[#This Row],[Feature ID]],2.5*SUS[[#This Row],[Sum]],"")</f>
        <v/>
      </c>
      <c r="AA139" s="7"/>
      <c r="AB139" s="11"/>
    </row>
    <row r="140" spans="1:28" x14ac:dyDescent="0.25">
      <c r="A140" s="12"/>
      <c r="B140" s="13"/>
      <c r="C140" s="13" t="str">
        <f>IF(SUS[[#This Row],[ID]]="","",_xlfn.CONCAT( TEXT(SUS[[#This Row],[ID]],"0"),SUS[[#This Row],[Feature ID]]))</f>
        <v/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1" t="str">
        <f>IF(SUS[[#This Row],[SUS 1 - I think that I would like to use this system frequently.]]="","",SUS[[#This Row],[SUS 1 - I think that I would like to use this system frequently.]]-1)</f>
        <v/>
      </c>
      <c r="O140" s="11" t="str">
        <f>IF(SUS[[#This Row],[SUS 2 - I found the system unnecessarily complex.]]="","",5-SUS[[#This Row],[SUS 2 - I found the system unnecessarily complex.]])</f>
        <v/>
      </c>
      <c r="P140" s="11" t="str">
        <f>IF(SUS[[#This Row],[SUS 3 - I thought the system was easy to use.]]="","",SUS[[#This Row],[SUS 3 - I thought the system was easy to use.]]-1)</f>
        <v/>
      </c>
      <c r="Q14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0" s="11" t="str">
        <f>IF(SUS[[#This Row],[SUS 5 - I found the various functions in this system were well integrated.]]="","",SUS[[#This Row],[SUS 5 - I found the various functions in this system were well integrated.]]-1)</f>
        <v/>
      </c>
      <c r="S140" s="11" t="str">
        <f>IF(SUS[[#This Row],[SUS 6 - I thought there was too much inconsistency in this system.]]="","",5-SUS[[#This Row],[SUS 6 - I thought there was too much inconsistency in this system.]])</f>
        <v/>
      </c>
      <c r="T14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0" s="11" t="str">
        <f>IF(SUS[[#This Row],[SUS 8 -  I found the system very cumbersome to use.]]="","",5-SUS[[#This Row],[SUS 8 -  I found the system very cumbersome to use.]])</f>
        <v/>
      </c>
      <c r="V140" s="11" t="str">
        <f>IF(SUS[[#This Row],[SUS 9 -  I felt very confident using the system.]]="","",SUS[[#This Row],[SUS 9 -  I felt very confident using the system.]]-1)</f>
        <v/>
      </c>
      <c r="W14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0" s="11" t="str">
        <f>IF(SUS[[#This Row],[ID]]="","",SUM(SUS[[#This Row],[SUS 1]:[SUS 10]]))</f>
        <v/>
      </c>
      <c r="Y140" s="7" t="str">
        <f>IF(Y$11=SUS[[#This Row],[Feature ID]],2.5*SUS[[#This Row],[Sum]],"")</f>
        <v/>
      </c>
      <c r="Z140" s="7" t="str">
        <f>IF(Z$11=SUS[[#This Row],[Feature ID]],2.5*SUS[[#This Row],[Sum]],"")</f>
        <v/>
      </c>
      <c r="AA140" s="7"/>
      <c r="AB140" s="11"/>
    </row>
    <row r="141" spans="1:28" x14ac:dyDescent="0.25">
      <c r="A141" s="12"/>
      <c r="B141" s="13"/>
      <c r="C141" s="13" t="str">
        <f>IF(SUS[[#This Row],[ID]]="","",_xlfn.CONCAT( TEXT(SUS[[#This Row],[ID]],"0"),SUS[[#This Row],[Feature ID]]))</f>
        <v/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1" t="str">
        <f>IF(SUS[[#This Row],[SUS 1 - I think that I would like to use this system frequently.]]="","",SUS[[#This Row],[SUS 1 - I think that I would like to use this system frequently.]]-1)</f>
        <v/>
      </c>
      <c r="O141" s="11" t="str">
        <f>IF(SUS[[#This Row],[SUS 2 - I found the system unnecessarily complex.]]="","",5-SUS[[#This Row],[SUS 2 - I found the system unnecessarily complex.]])</f>
        <v/>
      </c>
      <c r="P141" s="11" t="str">
        <f>IF(SUS[[#This Row],[SUS 3 - I thought the system was easy to use.]]="","",SUS[[#This Row],[SUS 3 - I thought the system was easy to use.]]-1)</f>
        <v/>
      </c>
      <c r="Q14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1" s="11" t="str">
        <f>IF(SUS[[#This Row],[SUS 5 - I found the various functions in this system were well integrated.]]="","",SUS[[#This Row],[SUS 5 - I found the various functions in this system were well integrated.]]-1)</f>
        <v/>
      </c>
      <c r="S141" s="11" t="str">
        <f>IF(SUS[[#This Row],[SUS 6 - I thought there was too much inconsistency in this system.]]="","",5-SUS[[#This Row],[SUS 6 - I thought there was too much inconsistency in this system.]])</f>
        <v/>
      </c>
      <c r="T14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1" s="11" t="str">
        <f>IF(SUS[[#This Row],[SUS 8 -  I found the system very cumbersome to use.]]="","",5-SUS[[#This Row],[SUS 8 -  I found the system very cumbersome to use.]])</f>
        <v/>
      </c>
      <c r="V141" s="11" t="str">
        <f>IF(SUS[[#This Row],[SUS 9 -  I felt very confident using the system.]]="","",SUS[[#This Row],[SUS 9 -  I felt very confident using the system.]]-1)</f>
        <v/>
      </c>
      <c r="W14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1" s="11" t="str">
        <f>IF(SUS[[#This Row],[ID]]="","",SUM(SUS[[#This Row],[SUS 1]:[SUS 10]]))</f>
        <v/>
      </c>
      <c r="Y141" s="7" t="str">
        <f>IF(Y$11=SUS[[#This Row],[Feature ID]],2.5*SUS[[#This Row],[Sum]],"")</f>
        <v/>
      </c>
      <c r="Z141" s="7" t="str">
        <f>IF(Z$11=SUS[[#This Row],[Feature ID]],2.5*SUS[[#This Row],[Sum]],"")</f>
        <v/>
      </c>
      <c r="AA141" s="7"/>
      <c r="AB141" s="11"/>
    </row>
    <row r="142" spans="1:28" x14ac:dyDescent="0.25">
      <c r="A142" s="12"/>
      <c r="B142" s="13"/>
      <c r="C142" s="13" t="str">
        <f>IF(SUS[[#This Row],[ID]]="","",_xlfn.CONCAT( TEXT(SUS[[#This Row],[ID]],"0"),SUS[[#This Row],[Feature ID]]))</f>
        <v/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1" t="str">
        <f>IF(SUS[[#This Row],[SUS 1 - I think that I would like to use this system frequently.]]="","",SUS[[#This Row],[SUS 1 - I think that I would like to use this system frequently.]]-1)</f>
        <v/>
      </c>
      <c r="O142" s="11" t="str">
        <f>IF(SUS[[#This Row],[SUS 2 - I found the system unnecessarily complex.]]="","",5-SUS[[#This Row],[SUS 2 - I found the system unnecessarily complex.]])</f>
        <v/>
      </c>
      <c r="P142" s="11" t="str">
        <f>IF(SUS[[#This Row],[SUS 3 - I thought the system was easy to use.]]="","",SUS[[#This Row],[SUS 3 - I thought the system was easy to use.]]-1)</f>
        <v/>
      </c>
      <c r="Q14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2" s="11" t="str">
        <f>IF(SUS[[#This Row],[SUS 5 - I found the various functions in this system were well integrated.]]="","",SUS[[#This Row],[SUS 5 - I found the various functions in this system were well integrated.]]-1)</f>
        <v/>
      </c>
      <c r="S142" s="11" t="str">
        <f>IF(SUS[[#This Row],[SUS 6 - I thought there was too much inconsistency in this system.]]="","",5-SUS[[#This Row],[SUS 6 - I thought there was too much inconsistency in this system.]])</f>
        <v/>
      </c>
      <c r="T14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2" s="11" t="str">
        <f>IF(SUS[[#This Row],[SUS 8 -  I found the system very cumbersome to use.]]="","",5-SUS[[#This Row],[SUS 8 -  I found the system very cumbersome to use.]])</f>
        <v/>
      </c>
      <c r="V142" s="11" t="str">
        <f>IF(SUS[[#This Row],[SUS 9 -  I felt very confident using the system.]]="","",SUS[[#This Row],[SUS 9 -  I felt very confident using the system.]]-1)</f>
        <v/>
      </c>
      <c r="W14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2" s="11" t="str">
        <f>IF(SUS[[#This Row],[ID]]="","",SUM(SUS[[#This Row],[SUS 1]:[SUS 10]]))</f>
        <v/>
      </c>
      <c r="Y142" s="7" t="str">
        <f>IF(Y$11=SUS[[#This Row],[Feature ID]],2.5*SUS[[#This Row],[Sum]],"")</f>
        <v/>
      </c>
      <c r="Z142" s="7" t="str">
        <f>IF(Z$11=SUS[[#This Row],[Feature ID]],2.5*SUS[[#This Row],[Sum]],"")</f>
        <v/>
      </c>
      <c r="AA142" s="7"/>
      <c r="AB142" s="11"/>
    </row>
    <row r="143" spans="1:28" x14ac:dyDescent="0.25">
      <c r="A143" s="12"/>
      <c r="B143" s="13"/>
      <c r="C143" s="13" t="str">
        <f>IF(SUS[[#This Row],[ID]]="","",_xlfn.CONCAT( TEXT(SUS[[#This Row],[ID]],"0"),SUS[[#This Row],[Feature ID]]))</f>
        <v/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1" t="str">
        <f>IF(SUS[[#This Row],[SUS 1 - I think that I would like to use this system frequently.]]="","",SUS[[#This Row],[SUS 1 - I think that I would like to use this system frequently.]]-1)</f>
        <v/>
      </c>
      <c r="O143" s="11" t="str">
        <f>IF(SUS[[#This Row],[SUS 2 - I found the system unnecessarily complex.]]="","",5-SUS[[#This Row],[SUS 2 - I found the system unnecessarily complex.]])</f>
        <v/>
      </c>
      <c r="P143" s="11" t="str">
        <f>IF(SUS[[#This Row],[SUS 3 - I thought the system was easy to use.]]="","",SUS[[#This Row],[SUS 3 - I thought the system was easy to use.]]-1)</f>
        <v/>
      </c>
      <c r="Q14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3" s="11" t="str">
        <f>IF(SUS[[#This Row],[SUS 5 - I found the various functions in this system were well integrated.]]="","",SUS[[#This Row],[SUS 5 - I found the various functions in this system were well integrated.]]-1)</f>
        <v/>
      </c>
      <c r="S143" s="11" t="str">
        <f>IF(SUS[[#This Row],[SUS 6 - I thought there was too much inconsistency in this system.]]="","",5-SUS[[#This Row],[SUS 6 - I thought there was too much inconsistency in this system.]])</f>
        <v/>
      </c>
      <c r="T14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3" s="11" t="str">
        <f>IF(SUS[[#This Row],[SUS 8 -  I found the system very cumbersome to use.]]="","",5-SUS[[#This Row],[SUS 8 -  I found the system very cumbersome to use.]])</f>
        <v/>
      </c>
      <c r="V143" s="11" t="str">
        <f>IF(SUS[[#This Row],[SUS 9 -  I felt very confident using the system.]]="","",SUS[[#This Row],[SUS 9 -  I felt very confident using the system.]]-1)</f>
        <v/>
      </c>
      <c r="W14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3" s="11" t="str">
        <f>IF(SUS[[#This Row],[ID]]="","",SUM(SUS[[#This Row],[SUS 1]:[SUS 10]]))</f>
        <v/>
      </c>
      <c r="Y143" s="7" t="str">
        <f>IF(Y$11=SUS[[#This Row],[Feature ID]],2.5*SUS[[#This Row],[Sum]],"")</f>
        <v/>
      </c>
      <c r="Z143" s="7" t="str">
        <f>IF(Z$11=SUS[[#This Row],[Feature ID]],2.5*SUS[[#This Row],[Sum]],"")</f>
        <v/>
      </c>
      <c r="AA143" s="7"/>
      <c r="AB143" s="11"/>
    </row>
    <row r="144" spans="1:28" x14ac:dyDescent="0.25">
      <c r="A144" s="12"/>
      <c r="B144" s="13"/>
      <c r="C144" s="13" t="str">
        <f>IF(SUS[[#This Row],[ID]]="","",_xlfn.CONCAT( TEXT(SUS[[#This Row],[ID]],"0"),SUS[[#This Row],[Feature ID]]))</f>
        <v/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1" t="str">
        <f>IF(SUS[[#This Row],[SUS 1 - I think that I would like to use this system frequently.]]="","",SUS[[#This Row],[SUS 1 - I think that I would like to use this system frequently.]]-1)</f>
        <v/>
      </c>
      <c r="O144" s="11" t="str">
        <f>IF(SUS[[#This Row],[SUS 2 - I found the system unnecessarily complex.]]="","",5-SUS[[#This Row],[SUS 2 - I found the system unnecessarily complex.]])</f>
        <v/>
      </c>
      <c r="P144" s="11" t="str">
        <f>IF(SUS[[#This Row],[SUS 3 - I thought the system was easy to use.]]="","",SUS[[#This Row],[SUS 3 - I thought the system was easy to use.]]-1)</f>
        <v/>
      </c>
      <c r="Q14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4" s="11" t="str">
        <f>IF(SUS[[#This Row],[SUS 5 - I found the various functions in this system were well integrated.]]="","",SUS[[#This Row],[SUS 5 - I found the various functions in this system were well integrated.]]-1)</f>
        <v/>
      </c>
      <c r="S144" s="11" t="str">
        <f>IF(SUS[[#This Row],[SUS 6 - I thought there was too much inconsistency in this system.]]="","",5-SUS[[#This Row],[SUS 6 - I thought there was too much inconsistency in this system.]])</f>
        <v/>
      </c>
      <c r="T14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4" s="11" t="str">
        <f>IF(SUS[[#This Row],[SUS 8 -  I found the system very cumbersome to use.]]="","",5-SUS[[#This Row],[SUS 8 -  I found the system very cumbersome to use.]])</f>
        <v/>
      </c>
      <c r="V144" s="11" t="str">
        <f>IF(SUS[[#This Row],[SUS 9 -  I felt very confident using the system.]]="","",SUS[[#This Row],[SUS 9 -  I felt very confident using the system.]]-1)</f>
        <v/>
      </c>
      <c r="W14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4" s="11" t="str">
        <f>IF(SUS[[#This Row],[ID]]="","",SUM(SUS[[#This Row],[SUS 1]:[SUS 10]]))</f>
        <v/>
      </c>
      <c r="Y144" s="7" t="str">
        <f>IF(Y$11=SUS[[#This Row],[Feature ID]],2.5*SUS[[#This Row],[Sum]],"")</f>
        <v/>
      </c>
      <c r="Z144" s="7" t="str">
        <f>IF(Z$11=SUS[[#This Row],[Feature ID]],2.5*SUS[[#This Row],[Sum]],"")</f>
        <v/>
      </c>
      <c r="AA144" s="7"/>
      <c r="AB144" s="11"/>
    </row>
    <row r="145" spans="1:28" x14ac:dyDescent="0.25">
      <c r="A145" s="12"/>
      <c r="B145" s="13"/>
      <c r="C145" s="13" t="str">
        <f>IF(SUS[[#This Row],[ID]]="","",_xlfn.CONCAT( TEXT(SUS[[#This Row],[ID]],"0"),SUS[[#This Row],[Feature ID]]))</f>
        <v/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1" t="str">
        <f>IF(SUS[[#This Row],[SUS 1 - I think that I would like to use this system frequently.]]="","",SUS[[#This Row],[SUS 1 - I think that I would like to use this system frequently.]]-1)</f>
        <v/>
      </c>
      <c r="O145" s="11" t="str">
        <f>IF(SUS[[#This Row],[SUS 2 - I found the system unnecessarily complex.]]="","",5-SUS[[#This Row],[SUS 2 - I found the system unnecessarily complex.]])</f>
        <v/>
      </c>
      <c r="P145" s="11" t="str">
        <f>IF(SUS[[#This Row],[SUS 3 - I thought the system was easy to use.]]="","",SUS[[#This Row],[SUS 3 - I thought the system was easy to use.]]-1)</f>
        <v/>
      </c>
      <c r="Q14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5" s="11" t="str">
        <f>IF(SUS[[#This Row],[SUS 5 - I found the various functions in this system were well integrated.]]="","",SUS[[#This Row],[SUS 5 - I found the various functions in this system were well integrated.]]-1)</f>
        <v/>
      </c>
      <c r="S145" s="11" t="str">
        <f>IF(SUS[[#This Row],[SUS 6 - I thought there was too much inconsistency in this system.]]="","",5-SUS[[#This Row],[SUS 6 - I thought there was too much inconsistency in this system.]])</f>
        <v/>
      </c>
      <c r="T14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5" s="11" t="str">
        <f>IF(SUS[[#This Row],[SUS 8 -  I found the system very cumbersome to use.]]="","",5-SUS[[#This Row],[SUS 8 -  I found the system very cumbersome to use.]])</f>
        <v/>
      </c>
      <c r="V145" s="11" t="str">
        <f>IF(SUS[[#This Row],[SUS 9 -  I felt very confident using the system.]]="","",SUS[[#This Row],[SUS 9 -  I felt very confident using the system.]]-1)</f>
        <v/>
      </c>
      <c r="W14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5" s="11" t="str">
        <f>IF(SUS[[#This Row],[ID]]="","",SUM(SUS[[#This Row],[SUS 1]:[SUS 10]]))</f>
        <v/>
      </c>
      <c r="Y145" s="7" t="str">
        <f>IF(Y$11=SUS[[#This Row],[Feature ID]],2.5*SUS[[#This Row],[Sum]],"")</f>
        <v/>
      </c>
      <c r="Z145" s="7" t="str">
        <f>IF(Z$11=SUS[[#This Row],[Feature ID]],2.5*SUS[[#This Row],[Sum]],"")</f>
        <v/>
      </c>
      <c r="AA145" s="7"/>
      <c r="AB145" s="11"/>
    </row>
    <row r="146" spans="1:28" x14ac:dyDescent="0.25">
      <c r="A146" s="12"/>
      <c r="B146" s="13"/>
      <c r="C146" s="13" t="str">
        <f>IF(SUS[[#This Row],[ID]]="","",_xlfn.CONCAT( TEXT(SUS[[#This Row],[ID]],"0"),SUS[[#This Row],[Feature ID]]))</f>
        <v/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1" t="str">
        <f>IF(SUS[[#This Row],[SUS 1 - I think that I would like to use this system frequently.]]="","",SUS[[#This Row],[SUS 1 - I think that I would like to use this system frequently.]]-1)</f>
        <v/>
      </c>
      <c r="O146" s="11" t="str">
        <f>IF(SUS[[#This Row],[SUS 2 - I found the system unnecessarily complex.]]="","",5-SUS[[#This Row],[SUS 2 - I found the system unnecessarily complex.]])</f>
        <v/>
      </c>
      <c r="P146" s="11" t="str">
        <f>IF(SUS[[#This Row],[SUS 3 - I thought the system was easy to use.]]="","",SUS[[#This Row],[SUS 3 - I thought the system was easy to use.]]-1)</f>
        <v/>
      </c>
      <c r="Q14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6" s="11" t="str">
        <f>IF(SUS[[#This Row],[SUS 5 - I found the various functions in this system were well integrated.]]="","",SUS[[#This Row],[SUS 5 - I found the various functions in this system were well integrated.]]-1)</f>
        <v/>
      </c>
      <c r="S146" s="11" t="str">
        <f>IF(SUS[[#This Row],[SUS 6 - I thought there was too much inconsistency in this system.]]="","",5-SUS[[#This Row],[SUS 6 - I thought there was too much inconsistency in this system.]])</f>
        <v/>
      </c>
      <c r="T14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6" s="11" t="str">
        <f>IF(SUS[[#This Row],[SUS 8 -  I found the system very cumbersome to use.]]="","",5-SUS[[#This Row],[SUS 8 -  I found the system very cumbersome to use.]])</f>
        <v/>
      </c>
      <c r="V146" s="11" t="str">
        <f>IF(SUS[[#This Row],[SUS 9 -  I felt very confident using the system.]]="","",SUS[[#This Row],[SUS 9 -  I felt very confident using the system.]]-1)</f>
        <v/>
      </c>
      <c r="W14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6" s="11" t="str">
        <f>IF(SUS[[#This Row],[ID]]="","",SUM(SUS[[#This Row],[SUS 1]:[SUS 10]]))</f>
        <v/>
      </c>
      <c r="Y146" s="7" t="str">
        <f>IF(Y$11=SUS[[#This Row],[Feature ID]],2.5*SUS[[#This Row],[Sum]],"")</f>
        <v/>
      </c>
      <c r="Z146" s="7" t="str">
        <f>IF(Z$11=SUS[[#This Row],[Feature ID]],2.5*SUS[[#This Row],[Sum]],"")</f>
        <v/>
      </c>
      <c r="AA146" s="7"/>
      <c r="AB146" s="11"/>
    </row>
    <row r="147" spans="1:28" x14ac:dyDescent="0.25">
      <c r="A147" s="12"/>
      <c r="B147" s="13"/>
      <c r="C147" s="13" t="str">
        <f>IF(SUS[[#This Row],[ID]]="","",_xlfn.CONCAT( TEXT(SUS[[#This Row],[ID]],"0"),SUS[[#This Row],[Feature ID]]))</f>
        <v/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1" t="str">
        <f>IF(SUS[[#This Row],[SUS 1 - I think that I would like to use this system frequently.]]="","",SUS[[#This Row],[SUS 1 - I think that I would like to use this system frequently.]]-1)</f>
        <v/>
      </c>
      <c r="O147" s="11" t="str">
        <f>IF(SUS[[#This Row],[SUS 2 - I found the system unnecessarily complex.]]="","",5-SUS[[#This Row],[SUS 2 - I found the system unnecessarily complex.]])</f>
        <v/>
      </c>
      <c r="P147" s="11" t="str">
        <f>IF(SUS[[#This Row],[SUS 3 - I thought the system was easy to use.]]="","",SUS[[#This Row],[SUS 3 - I thought the system was easy to use.]]-1)</f>
        <v/>
      </c>
      <c r="Q14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7" s="11" t="str">
        <f>IF(SUS[[#This Row],[SUS 5 - I found the various functions in this system were well integrated.]]="","",SUS[[#This Row],[SUS 5 - I found the various functions in this system were well integrated.]]-1)</f>
        <v/>
      </c>
      <c r="S147" s="11" t="str">
        <f>IF(SUS[[#This Row],[SUS 6 - I thought there was too much inconsistency in this system.]]="","",5-SUS[[#This Row],[SUS 6 - I thought there was too much inconsistency in this system.]])</f>
        <v/>
      </c>
      <c r="T14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7" s="11" t="str">
        <f>IF(SUS[[#This Row],[SUS 8 -  I found the system very cumbersome to use.]]="","",5-SUS[[#This Row],[SUS 8 -  I found the system very cumbersome to use.]])</f>
        <v/>
      </c>
      <c r="V147" s="11" t="str">
        <f>IF(SUS[[#This Row],[SUS 9 -  I felt very confident using the system.]]="","",SUS[[#This Row],[SUS 9 -  I felt very confident using the system.]]-1)</f>
        <v/>
      </c>
      <c r="W14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7" s="11" t="str">
        <f>IF(SUS[[#This Row],[ID]]="","",SUM(SUS[[#This Row],[SUS 1]:[SUS 10]]))</f>
        <v/>
      </c>
      <c r="Y147" s="7" t="str">
        <f>IF(Y$11=SUS[[#This Row],[Feature ID]],2.5*SUS[[#This Row],[Sum]],"")</f>
        <v/>
      </c>
      <c r="Z147" s="7" t="str">
        <f>IF(Z$11=SUS[[#This Row],[Feature ID]],2.5*SUS[[#This Row],[Sum]],"")</f>
        <v/>
      </c>
      <c r="AA147" s="7"/>
      <c r="AB147" s="11"/>
    </row>
    <row r="148" spans="1:28" x14ac:dyDescent="0.25">
      <c r="A148" s="12"/>
      <c r="B148" s="13"/>
      <c r="C148" s="13" t="str">
        <f>IF(SUS[[#This Row],[ID]]="","",_xlfn.CONCAT( TEXT(SUS[[#This Row],[ID]],"0"),SUS[[#This Row],[Feature ID]]))</f>
        <v/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1" t="str">
        <f>IF(SUS[[#This Row],[SUS 1 - I think that I would like to use this system frequently.]]="","",SUS[[#This Row],[SUS 1 - I think that I would like to use this system frequently.]]-1)</f>
        <v/>
      </c>
      <c r="O148" s="11" t="str">
        <f>IF(SUS[[#This Row],[SUS 2 - I found the system unnecessarily complex.]]="","",5-SUS[[#This Row],[SUS 2 - I found the system unnecessarily complex.]])</f>
        <v/>
      </c>
      <c r="P148" s="11" t="str">
        <f>IF(SUS[[#This Row],[SUS 3 - I thought the system was easy to use.]]="","",SUS[[#This Row],[SUS 3 - I thought the system was easy to use.]]-1)</f>
        <v/>
      </c>
      <c r="Q14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8" s="11" t="str">
        <f>IF(SUS[[#This Row],[SUS 5 - I found the various functions in this system were well integrated.]]="","",SUS[[#This Row],[SUS 5 - I found the various functions in this system were well integrated.]]-1)</f>
        <v/>
      </c>
      <c r="S148" s="11" t="str">
        <f>IF(SUS[[#This Row],[SUS 6 - I thought there was too much inconsistency in this system.]]="","",5-SUS[[#This Row],[SUS 6 - I thought there was too much inconsistency in this system.]])</f>
        <v/>
      </c>
      <c r="T14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8" s="11" t="str">
        <f>IF(SUS[[#This Row],[SUS 8 -  I found the system very cumbersome to use.]]="","",5-SUS[[#This Row],[SUS 8 -  I found the system very cumbersome to use.]])</f>
        <v/>
      </c>
      <c r="V148" s="11" t="str">
        <f>IF(SUS[[#This Row],[SUS 9 -  I felt very confident using the system.]]="","",SUS[[#This Row],[SUS 9 -  I felt very confident using the system.]]-1)</f>
        <v/>
      </c>
      <c r="W14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8" s="11" t="str">
        <f>IF(SUS[[#This Row],[ID]]="","",SUM(SUS[[#This Row],[SUS 1]:[SUS 10]]))</f>
        <v/>
      </c>
      <c r="Y148" s="7" t="str">
        <f>IF(Y$11=SUS[[#This Row],[Feature ID]],2.5*SUS[[#This Row],[Sum]],"")</f>
        <v/>
      </c>
      <c r="Z148" s="7" t="str">
        <f>IF(Z$11=SUS[[#This Row],[Feature ID]],2.5*SUS[[#This Row],[Sum]],"")</f>
        <v/>
      </c>
      <c r="AA148" s="7"/>
      <c r="AB148" s="11"/>
    </row>
    <row r="149" spans="1:28" x14ac:dyDescent="0.25">
      <c r="A149" s="12"/>
      <c r="B149" s="13"/>
      <c r="C149" s="13" t="str">
        <f>IF(SUS[[#This Row],[ID]]="","",_xlfn.CONCAT( TEXT(SUS[[#This Row],[ID]],"0"),SUS[[#This Row],[Feature ID]]))</f>
        <v/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1" t="str">
        <f>IF(SUS[[#This Row],[SUS 1 - I think that I would like to use this system frequently.]]="","",SUS[[#This Row],[SUS 1 - I think that I would like to use this system frequently.]]-1)</f>
        <v/>
      </c>
      <c r="O149" s="11" t="str">
        <f>IF(SUS[[#This Row],[SUS 2 - I found the system unnecessarily complex.]]="","",5-SUS[[#This Row],[SUS 2 - I found the system unnecessarily complex.]])</f>
        <v/>
      </c>
      <c r="P149" s="11" t="str">
        <f>IF(SUS[[#This Row],[SUS 3 - I thought the system was easy to use.]]="","",SUS[[#This Row],[SUS 3 - I thought the system was easy to use.]]-1)</f>
        <v/>
      </c>
      <c r="Q14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49" s="11" t="str">
        <f>IF(SUS[[#This Row],[SUS 5 - I found the various functions in this system were well integrated.]]="","",SUS[[#This Row],[SUS 5 - I found the various functions in this system were well integrated.]]-1)</f>
        <v/>
      </c>
      <c r="S149" s="11" t="str">
        <f>IF(SUS[[#This Row],[SUS 6 - I thought there was too much inconsistency in this system.]]="","",5-SUS[[#This Row],[SUS 6 - I thought there was too much inconsistency in this system.]])</f>
        <v/>
      </c>
      <c r="T14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49" s="11" t="str">
        <f>IF(SUS[[#This Row],[SUS 8 -  I found the system very cumbersome to use.]]="","",5-SUS[[#This Row],[SUS 8 -  I found the system very cumbersome to use.]])</f>
        <v/>
      </c>
      <c r="V149" s="11" t="str">
        <f>IF(SUS[[#This Row],[SUS 9 -  I felt very confident using the system.]]="","",SUS[[#This Row],[SUS 9 -  I felt very confident using the system.]]-1)</f>
        <v/>
      </c>
      <c r="W14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49" s="11" t="str">
        <f>IF(SUS[[#This Row],[ID]]="","",SUM(SUS[[#This Row],[SUS 1]:[SUS 10]]))</f>
        <v/>
      </c>
      <c r="Y149" s="7" t="str">
        <f>IF(Y$11=SUS[[#This Row],[Feature ID]],2.5*SUS[[#This Row],[Sum]],"")</f>
        <v/>
      </c>
      <c r="Z149" s="7" t="str">
        <f>IF(Z$11=SUS[[#This Row],[Feature ID]],2.5*SUS[[#This Row],[Sum]],"")</f>
        <v/>
      </c>
      <c r="AA149" s="7"/>
      <c r="AB149" s="11"/>
    </row>
    <row r="150" spans="1:28" x14ac:dyDescent="0.25">
      <c r="A150" s="12"/>
      <c r="B150" s="13"/>
      <c r="C150" s="13" t="str">
        <f>IF(SUS[[#This Row],[ID]]="","",_xlfn.CONCAT( TEXT(SUS[[#This Row],[ID]],"0"),SUS[[#This Row],[Feature ID]]))</f>
        <v/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1" t="str">
        <f>IF(SUS[[#This Row],[SUS 1 - I think that I would like to use this system frequently.]]="","",SUS[[#This Row],[SUS 1 - I think that I would like to use this system frequently.]]-1)</f>
        <v/>
      </c>
      <c r="O150" s="11" t="str">
        <f>IF(SUS[[#This Row],[SUS 2 - I found the system unnecessarily complex.]]="","",5-SUS[[#This Row],[SUS 2 - I found the system unnecessarily complex.]])</f>
        <v/>
      </c>
      <c r="P150" s="11" t="str">
        <f>IF(SUS[[#This Row],[SUS 3 - I thought the system was easy to use.]]="","",SUS[[#This Row],[SUS 3 - I thought the system was easy to use.]]-1)</f>
        <v/>
      </c>
      <c r="Q15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0" s="11" t="str">
        <f>IF(SUS[[#This Row],[SUS 5 - I found the various functions in this system were well integrated.]]="","",SUS[[#This Row],[SUS 5 - I found the various functions in this system were well integrated.]]-1)</f>
        <v/>
      </c>
      <c r="S150" s="11" t="str">
        <f>IF(SUS[[#This Row],[SUS 6 - I thought there was too much inconsistency in this system.]]="","",5-SUS[[#This Row],[SUS 6 - I thought there was too much inconsistency in this system.]])</f>
        <v/>
      </c>
      <c r="T15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0" s="11" t="str">
        <f>IF(SUS[[#This Row],[SUS 8 -  I found the system very cumbersome to use.]]="","",5-SUS[[#This Row],[SUS 8 -  I found the system very cumbersome to use.]])</f>
        <v/>
      </c>
      <c r="V150" s="11" t="str">
        <f>IF(SUS[[#This Row],[SUS 9 -  I felt very confident using the system.]]="","",SUS[[#This Row],[SUS 9 -  I felt very confident using the system.]]-1)</f>
        <v/>
      </c>
      <c r="W15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0" s="11" t="str">
        <f>IF(SUS[[#This Row],[ID]]="","",SUM(SUS[[#This Row],[SUS 1]:[SUS 10]]))</f>
        <v/>
      </c>
      <c r="Y150" s="7" t="str">
        <f>IF(Y$11=SUS[[#This Row],[Feature ID]],2.5*SUS[[#This Row],[Sum]],"")</f>
        <v/>
      </c>
      <c r="Z150" s="7" t="str">
        <f>IF(Z$11=SUS[[#This Row],[Feature ID]],2.5*SUS[[#This Row],[Sum]],"")</f>
        <v/>
      </c>
      <c r="AA150" s="7"/>
      <c r="AB150" s="11"/>
    </row>
    <row r="151" spans="1:28" x14ac:dyDescent="0.25">
      <c r="A151" s="12"/>
      <c r="B151" s="13"/>
      <c r="C151" s="13" t="str">
        <f>IF(SUS[[#This Row],[ID]]="","",_xlfn.CONCAT( TEXT(SUS[[#This Row],[ID]],"0"),SUS[[#This Row],[Feature ID]]))</f>
        <v/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1" t="str">
        <f>IF(SUS[[#This Row],[SUS 1 - I think that I would like to use this system frequently.]]="","",SUS[[#This Row],[SUS 1 - I think that I would like to use this system frequently.]]-1)</f>
        <v/>
      </c>
      <c r="O151" s="11" t="str">
        <f>IF(SUS[[#This Row],[SUS 2 - I found the system unnecessarily complex.]]="","",5-SUS[[#This Row],[SUS 2 - I found the system unnecessarily complex.]])</f>
        <v/>
      </c>
      <c r="P151" s="11" t="str">
        <f>IF(SUS[[#This Row],[SUS 3 - I thought the system was easy to use.]]="","",SUS[[#This Row],[SUS 3 - I thought the system was easy to use.]]-1)</f>
        <v/>
      </c>
      <c r="Q15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1" s="11" t="str">
        <f>IF(SUS[[#This Row],[SUS 5 - I found the various functions in this system were well integrated.]]="","",SUS[[#This Row],[SUS 5 - I found the various functions in this system were well integrated.]]-1)</f>
        <v/>
      </c>
      <c r="S151" s="11" t="str">
        <f>IF(SUS[[#This Row],[SUS 6 - I thought there was too much inconsistency in this system.]]="","",5-SUS[[#This Row],[SUS 6 - I thought there was too much inconsistency in this system.]])</f>
        <v/>
      </c>
      <c r="T15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1" s="11" t="str">
        <f>IF(SUS[[#This Row],[SUS 8 -  I found the system very cumbersome to use.]]="","",5-SUS[[#This Row],[SUS 8 -  I found the system very cumbersome to use.]])</f>
        <v/>
      </c>
      <c r="V151" s="11" t="str">
        <f>IF(SUS[[#This Row],[SUS 9 -  I felt very confident using the system.]]="","",SUS[[#This Row],[SUS 9 -  I felt very confident using the system.]]-1)</f>
        <v/>
      </c>
      <c r="W15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1" s="11" t="str">
        <f>IF(SUS[[#This Row],[ID]]="","",SUM(SUS[[#This Row],[SUS 1]:[SUS 10]]))</f>
        <v/>
      </c>
      <c r="Y151" s="7" t="str">
        <f>IF(Y$11=SUS[[#This Row],[Feature ID]],2.5*SUS[[#This Row],[Sum]],"")</f>
        <v/>
      </c>
      <c r="Z151" s="7" t="str">
        <f>IF(Z$11=SUS[[#This Row],[Feature ID]],2.5*SUS[[#This Row],[Sum]],"")</f>
        <v/>
      </c>
      <c r="AA151" s="7"/>
      <c r="AB151" s="11"/>
    </row>
    <row r="152" spans="1:28" x14ac:dyDescent="0.25">
      <c r="A152" s="12"/>
      <c r="B152" s="13"/>
      <c r="C152" s="13" t="str">
        <f>IF(SUS[[#This Row],[ID]]="","",_xlfn.CONCAT( TEXT(SUS[[#This Row],[ID]],"0"),SUS[[#This Row],[Feature ID]]))</f>
        <v/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1" t="str">
        <f>IF(SUS[[#This Row],[SUS 1 - I think that I would like to use this system frequently.]]="","",SUS[[#This Row],[SUS 1 - I think that I would like to use this system frequently.]]-1)</f>
        <v/>
      </c>
      <c r="O152" s="11" t="str">
        <f>IF(SUS[[#This Row],[SUS 2 - I found the system unnecessarily complex.]]="","",5-SUS[[#This Row],[SUS 2 - I found the system unnecessarily complex.]])</f>
        <v/>
      </c>
      <c r="P152" s="11" t="str">
        <f>IF(SUS[[#This Row],[SUS 3 - I thought the system was easy to use.]]="","",SUS[[#This Row],[SUS 3 - I thought the system was easy to use.]]-1)</f>
        <v/>
      </c>
      <c r="Q15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2" s="11" t="str">
        <f>IF(SUS[[#This Row],[SUS 5 - I found the various functions in this system were well integrated.]]="","",SUS[[#This Row],[SUS 5 - I found the various functions in this system were well integrated.]]-1)</f>
        <v/>
      </c>
      <c r="S152" s="11" t="str">
        <f>IF(SUS[[#This Row],[SUS 6 - I thought there was too much inconsistency in this system.]]="","",5-SUS[[#This Row],[SUS 6 - I thought there was too much inconsistency in this system.]])</f>
        <v/>
      </c>
      <c r="T15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2" s="11" t="str">
        <f>IF(SUS[[#This Row],[SUS 8 -  I found the system very cumbersome to use.]]="","",5-SUS[[#This Row],[SUS 8 -  I found the system very cumbersome to use.]])</f>
        <v/>
      </c>
      <c r="V152" s="11" t="str">
        <f>IF(SUS[[#This Row],[SUS 9 -  I felt very confident using the system.]]="","",SUS[[#This Row],[SUS 9 -  I felt very confident using the system.]]-1)</f>
        <v/>
      </c>
      <c r="W15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2" s="11" t="str">
        <f>IF(SUS[[#This Row],[ID]]="","",SUM(SUS[[#This Row],[SUS 1]:[SUS 10]]))</f>
        <v/>
      </c>
      <c r="Y152" s="7" t="str">
        <f>IF(Y$11=SUS[[#This Row],[Feature ID]],2.5*SUS[[#This Row],[Sum]],"")</f>
        <v/>
      </c>
      <c r="Z152" s="7" t="str">
        <f>IF(Z$11=SUS[[#This Row],[Feature ID]],2.5*SUS[[#This Row],[Sum]],"")</f>
        <v/>
      </c>
      <c r="AA152" s="7"/>
      <c r="AB152" s="11"/>
    </row>
    <row r="153" spans="1:28" x14ac:dyDescent="0.25">
      <c r="A153" s="12"/>
      <c r="B153" s="13"/>
      <c r="C153" s="13" t="str">
        <f>IF(SUS[[#This Row],[ID]]="","",_xlfn.CONCAT( TEXT(SUS[[#This Row],[ID]],"0"),SUS[[#This Row],[Feature ID]]))</f>
        <v/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1" t="str">
        <f>IF(SUS[[#This Row],[SUS 1 - I think that I would like to use this system frequently.]]="","",SUS[[#This Row],[SUS 1 - I think that I would like to use this system frequently.]]-1)</f>
        <v/>
      </c>
      <c r="O153" s="11" t="str">
        <f>IF(SUS[[#This Row],[SUS 2 - I found the system unnecessarily complex.]]="","",5-SUS[[#This Row],[SUS 2 - I found the system unnecessarily complex.]])</f>
        <v/>
      </c>
      <c r="P153" s="11" t="str">
        <f>IF(SUS[[#This Row],[SUS 3 - I thought the system was easy to use.]]="","",SUS[[#This Row],[SUS 3 - I thought the system was easy to use.]]-1)</f>
        <v/>
      </c>
      <c r="Q15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3" s="11" t="str">
        <f>IF(SUS[[#This Row],[SUS 5 - I found the various functions in this system were well integrated.]]="","",SUS[[#This Row],[SUS 5 - I found the various functions in this system were well integrated.]]-1)</f>
        <v/>
      </c>
      <c r="S153" s="11" t="str">
        <f>IF(SUS[[#This Row],[SUS 6 - I thought there was too much inconsistency in this system.]]="","",5-SUS[[#This Row],[SUS 6 - I thought there was too much inconsistency in this system.]])</f>
        <v/>
      </c>
      <c r="T15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3" s="11" t="str">
        <f>IF(SUS[[#This Row],[SUS 8 -  I found the system very cumbersome to use.]]="","",5-SUS[[#This Row],[SUS 8 -  I found the system very cumbersome to use.]])</f>
        <v/>
      </c>
      <c r="V153" s="11" t="str">
        <f>IF(SUS[[#This Row],[SUS 9 -  I felt very confident using the system.]]="","",SUS[[#This Row],[SUS 9 -  I felt very confident using the system.]]-1)</f>
        <v/>
      </c>
      <c r="W15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3" s="11" t="str">
        <f>IF(SUS[[#This Row],[ID]]="","",SUM(SUS[[#This Row],[SUS 1]:[SUS 10]]))</f>
        <v/>
      </c>
      <c r="Y153" s="7" t="str">
        <f>IF(Y$11=SUS[[#This Row],[Feature ID]],2.5*SUS[[#This Row],[Sum]],"")</f>
        <v/>
      </c>
      <c r="Z153" s="7" t="str">
        <f>IF(Z$11=SUS[[#This Row],[Feature ID]],2.5*SUS[[#This Row],[Sum]],"")</f>
        <v/>
      </c>
      <c r="AA153" s="7"/>
      <c r="AB153" s="11"/>
    </row>
    <row r="154" spans="1:28" x14ac:dyDescent="0.25">
      <c r="A154" s="12"/>
      <c r="B154" s="13"/>
      <c r="C154" s="13" t="str">
        <f>IF(SUS[[#This Row],[ID]]="","",_xlfn.CONCAT( TEXT(SUS[[#This Row],[ID]],"0"),SUS[[#This Row],[Feature ID]]))</f>
        <v/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1" t="str">
        <f>IF(SUS[[#This Row],[SUS 1 - I think that I would like to use this system frequently.]]="","",SUS[[#This Row],[SUS 1 - I think that I would like to use this system frequently.]]-1)</f>
        <v/>
      </c>
      <c r="O154" s="11" t="str">
        <f>IF(SUS[[#This Row],[SUS 2 - I found the system unnecessarily complex.]]="","",5-SUS[[#This Row],[SUS 2 - I found the system unnecessarily complex.]])</f>
        <v/>
      </c>
      <c r="P154" s="11" t="str">
        <f>IF(SUS[[#This Row],[SUS 3 - I thought the system was easy to use.]]="","",SUS[[#This Row],[SUS 3 - I thought the system was easy to use.]]-1)</f>
        <v/>
      </c>
      <c r="Q15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4" s="11" t="str">
        <f>IF(SUS[[#This Row],[SUS 5 - I found the various functions in this system were well integrated.]]="","",SUS[[#This Row],[SUS 5 - I found the various functions in this system were well integrated.]]-1)</f>
        <v/>
      </c>
      <c r="S154" s="11" t="str">
        <f>IF(SUS[[#This Row],[SUS 6 - I thought there was too much inconsistency in this system.]]="","",5-SUS[[#This Row],[SUS 6 - I thought there was too much inconsistency in this system.]])</f>
        <v/>
      </c>
      <c r="T15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4" s="11" t="str">
        <f>IF(SUS[[#This Row],[SUS 8 -  I found the system very cumbersome to use.]]="","",5-SUS[[#This Row],[SUS 8 -  I found the system very cumbersome to use.]])</f>
        <v/>
      </c>
      <c r="V154" s="11" t="str">
        <f>IF(SUS[[#This Row],[SUS 9 -  I felt very confident using the system.]]="","",SUS[[#This Row],[SUS 9 -  I felt very confident using the system.]]-1)</f>
        <v/>
      </c>
      <c r="W15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4" s="11" t="str">
        <f>IF(SUS[[#This Row],[ID]]="","",SUM(SUS[[#This Row],[SUS 1]:[SUS 10]]))</f>
        <v/>
      </c>
      <c r="Y154" s="7" t="str">
        <f>IF(Y$11=SUS[[#This Row],[Feature ID]],2.5*SUS[[#This Row],[Sum]],"")</f>
        <v/>
      </c>
      <c r="Z154" s="7" t="str">
        <f>IF(Z$11=SUS[[#This Row],[Feature ID]],2.5*SUS[[#This Row],[Sum]],"")</f>
        <v/>
      </c>
      <c r="AA154" s="7"/>
      <c r="AB154" s="11"/>
    </row>
    <row r="155" spans="1:28" x14ac:dyDescent="0.25">
      <c r="A155" s="12"/>
      <c r="B155" s="13"/>
      <c r="C155" s="13" t="str">
        <f>IF(SUS[[#This Row],[ID]]="","",_xlfn.CONCAT( TEXT(SUS[[#This Row],[ID]],"0"),SUS[[#This Row],[Feature ID]]))</f>
        <v/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1" t="str">
        <f>IF(SUS[[#This Row],[SUS 1 - I think that I would like to use this system frequently.]]="","",SUS[[#This Row],[SUS 1 - I think that I would like to use this system frequently.]]-1)</f>
        <v/>
      </c>
      <c r="O155" s="11" t="str">
        <f>IF(SUS[[#This Row],[SUS 2 - I found the system unnecessarily complex.]]="","",5-SUS[[#This Row],[SUS 2 - I found the system unnecessarily complex.]])</f>
        <v/>
      </c>
      <c r="P155" s="11" t="str">
        <f>IF(SUS[[#This Row],[SUS 3 - I thought the system was easy to use.]]="","",SUS[[#This Row],[SUS 3 - I thought the system was easy to use.]]-1)</f>
        <v/>
      </c>
      <c r="Q15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5" s="11" t="str">
        <f>IF(SUS[[#This Row],[SUS 5 - I found the various functions in this system were well integrated.]]="","",SUS[[#This Row],[SUS 5 - I found the various functions in this system were well integrated.]]-1)</f>
        <v/>
      </c>
      <c r="S155" s="11" t="str">
        <f>IF(SUS[[#This Row],[SUS 6 - I thought there was too much inconsistency in this system.]]="","",5-SUS[[#This Row],[SUS 6 - I thought there was too much inconsistency in this system.]])</f>
        <v/>
      </c>
      <c r="T15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5" s="11" t="str">
        <f>IF(SUS[[#This Row],[SUS 8 -  I found the system very cumbersome to use.]]="","",5-SUS[[#This Row],[SUS 8 -  I found the system very cumbersome to use.]])</f>
        <v/>
      </c>
      <c r="V155" s="11" t="str">
        <f>IF(SUS[[#This Row],[SUS 9 -  I felt very confident using the system.]]="","",SUS[[#This Row],[SUS 9 -  I felt very confident using the system.]]-1)</f>
        <v/>
      </c>
      <c r="W15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5" s="11" t="str">
        <f>IF(SUS[[#This Row],[ID]]="","",SUM(SUS[[#This Row],[SUS 1]:[SUS 10]]))</f>
        <v/>
      </c>
      <c r="Y155" s="7" t="str">
        <f>IF(Y$11=SUS[[#This Row],[Feature ID]],2.5*SUS[[#This Row],[Sum]],"")</f>
        <v/>
      </c>
      <c r="Z155" s="7" t="str">
        <f>IF(Z$11=SUS[[#This Row],[Feature ID]],2.5*SUS[[#This Row],[Sum]],"")</f>
        <v/>
      </c>
      <c r="AA155" s="7"/>
      <c r="AB155" s="11"/>
    </row>
    <row r="156" spans="1:28" x14ac:dyDescent="0.25">
      <c r="A156" s="12"/>
      <c r="B156" s="13"/>
      <c r="C156" s="13" t="str">
        <f>IF(SUS[[#This Row],[ID]]="","",_xlfn.CONCAT( TEXT(SUS[[#This Row],[ID]],"0"),SUS[[#This Row],[Feature ID]]))</f>
        <v/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1" t="str">
        <f>IF(SUS[[#This Row],[SUS 1 - I think that I would like to use this system frequently.]]="","",SUS[[#This Row],[SUS 1 - I think that I would like to use this system frequently.]]-1)</f>
        <v/>
      </c>
      <c r="O156" s="11" t="str">
        <f>IF(SUS[[#This Row],[SUS 2 - I found the system unnecessarily complex.]]="","",5-SUS[[#This Row],[SUS 2 - I found the system unnecessarily complex.]])</f>
        <v/>
      </c>
      <c r="P156" s="11" t="str">
        <f>IF(SUS[[#This Row],[SUS 3 - I thought the system was easy to use.]]="","",SUS[[#This Row],[SUS 3 - I thought the system was easy to use.]]-1)</f>
        <v/>
      </c>
      <c r="Q15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6" s="11" t="str">
        <f>IF(SUS[[#This Row],[SUS 5 - I found the various functions in this system were well integrated.]]="","",SUS[[#This Row],[SUS 5 - I found the various functions in this system were well integrated.]]-1)</f>
        <v/>
      </c>
      <c r="S156" s="11" t="str">
        <f>IF(SUS[[#This Row],[SUS 6 - I thought there was too much inconsistency in this system.]]="","",5-SUS[[#This Row],[SUS 6 - I thought there was too much inconsistency in this system.]])</f>
        <v/>
      </c>
      <c r="T15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6" s="11" t="str">
        <f>IF(SUS[[#This Row],[SUS 8 -  I found the system very cumbersome to use.]]="","",5-SUS[[#This Row],[SUS 8 -  I found the system very cumbersome to use.]])</f>
        <v/>
      </c>
      <c r="V156" s="11" t="str">
        <f>IF(SUS[[#This Row],[SUS 9 -  I felt very confident using the system.]]="","",SUS[[#This Row],[SUS 9 -  I felt very confident using the system.]]-1)</f>
        <v/>
      </c>
      <c r="W15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6" s="11" t="str">
        <f>IF(SUS[[#This Row],[ID]]="","",SUM(SUS[[#This Row],[SUS 1]:[SUS 10]]))</f>
        <v/>
      </c>
      <c r="Y156" s="7" t="str">
        <f>IF(Y$11=SUS[[#This Row],[Feature ID]],2.5*SUS[[#This Row],[Sum]],"")</f>
        <v/>
      </c>
      <c r="Z156" s="7" t="str">
        <f>IF(Z$11=SUS[[#This Row],[Feature ID]],2.5*SUS[[#This Row],[Sum]],"")</f>
        <v/>
      </c>
      <c r="AA156" s="7"/>
      <c r="AB156" s="11"/>
    </row>
    <row r="157" spans="1:28" x14ac:dyDescent="0.25">
      <c r="A157" s="12"/>
      <c r="B157" s="13"/>
      <c r="C157" s="13" t="str">
        <f>IF(SUS[[#This Row],[ID]]="","",_xlfn.CONCAT( TEXT(SUS[[#This Row],[ID]],"0"),SUS[[#This Row],[Feature ID]]))</f>
        <v/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1" t="str">
        <f>IF(SUS[[#This Row],[SUS 1 - I think that I would like to use this system frequently.]]="","",SUS[[#This Row],[SUS 1 - I think that I would like to use this system frequently.]]-1)</f>
        <v/>
      </c>
      <c r="O157" s="11" t="str">
        <f>IF(SUS[[#This Row],[SUS 2 - I found the system unnecessarily complex.]]="","",5-SUS[[#This Row],[SUS 2 - I found the system unnecessarily complex.]])</f>
        <v/>
      </c>
      <c r="P157" s="11" t="str">
        <f>IF(SUS[[#This Row],[SUS 3 - I thought the system was easy to use.]]="","",SUS[[#This Row],[SUS 3 - I thought the system was easy to use.]]-1)</f>
        <v/>
      </c>
      <c r="Q15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7" s="11" t="str">
        <f>IF(SUS[[#This Row],[SUS 5 - I found the various functions in this system were well integrated.]]="","",SUS[[#This Row],[SUS 5 - I found the various functions in this system were well integrated.]]-1)</f>
        <v/>
      </c>
      <c r="S157" s="11" t="str">
        <f>IF(SUS[[#This Row],[SUS 6 - I thought there was too much inconsistency in this system.]]="","",5-SUS[[#This Row],[SUS 6 - I thought there was too much inconsistency in this system.]])</f>
        <v/>
      </c>
      <c r="T15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7" s="11" t="str">
        <f>IF(SUS[[#This Row],[SUS 8 -  I found the system very cumbersome to use.]]="","",5-SUS[[#This Row],[SUS 8 -  I found the system very cumbersome to use.]])</f>
        <v/>
      </c>
      <c r="V157" s="11" t="str">
        <f>IF(SUS[[#This Row],[SUS 9 -  I felt very confident using the system.]]="","",SUS[[#This Row],[SUS 9 -  I felt very confident using the system.]]-1)</f>
        <v/>
      </c>
      <c r="W15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7" s="11" t="str">
        <f>IF(SUS[[#This Row],[ID]]="","",SUM(SUS[[#This Row],[SUS 1]:[SUS 10]]))</f>
        <v/>
      </c>
      <c r="Y157" s="7" t="str">
        <f>IF(Y$11=SUS[[#This Row],[Feature ID]],2.5*SUS[[#This Row],[Sum]],"")</f>
        <v/>
      </c>
      <c r="Z157" s="7" t="str">
        <f>IF(Z$11=SUS[[#This Row],[Feature ID]],2.5*SUS[[#This Row],[Sum]],"")</f>
        <v/>
      </c>
      <c r="AA157" s="7"/>
      <c r="AB157" s="11"/>
    </row>
    <row r="158" spans="1:28" x14ac:dyDescent="0.25">
      <c r="A158" s="12"/>
      <c r="B158" s="13"/>
      <c r="C158" s="13" t="str">
        <f>IF(SUS[[#This Row],[ID]]="","",_xlfn.CONCAT( TEXT(SUS[[#This Row],[ID]],"0"),SUS[[#This Row],[Feature ID]]))</f>
        <v/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1" t="str">
        <f>IF(SUS[[#This Row],[SUS 1 - I think that I would like to use this system frequently.]]="","",SUS[[#This Row],[SUS 1 - I think that I would like to use this system frequently.]]-1)</f>
        <v/>
      </c>
      <c r="O158" s="11" t="str">
        <f>IF(SUS[[#This Row],[SUS 2 - I found the system unnecessarily complex.]]="","",5-SUS[[#This Row],[SUS 2 - I found the system unnecessarily complex.]])</f>
        <v/>
      </c>
      <c r="P158" s="11" t="str">
        <f>IF(SUS[[#This Row],[SUS 3 - I thought the system was easy to use.]]="","",SUS[[#This Row],[SUS 3 - I thought the system was easy to use.]]-1)</f>
        <v/>
      </c>
      <c r="Q15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8" s="11" t="str">
        <f>IF(SUS[[#This Row],[SUS 5 - I found the various functions in this system were well integrated.]]="","",SUS[[#This Row],[SUS 5 - I found the various functions in this system were well integrated.]]-1)</f>
        <v/>
      </c>
      <c r="S158" s="11" t="str">
        <f>IF(SUS[[#This Row],[SUS 6 - I thought there was too much inconsistency in this system.]]="","",5-SUS[[#This Row],[SUS 6 - I thought there was too much inconsistency in this system.]])</f>
        <v/>
      </c>
      <c r="T15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8" s="11" t="str">
        <f>IF(SUS[[#This Row],[SUS 8 -  I found the system very cumbersome to use.]]="","",5-SUS[[#This Row],[SUS 8 -  I found the system very cumbersome to use.]])</f>
        <v/>
      </c>
      <c r="V158" s="11" t="str">
        <f>IF(SUS[[#This Row],[SUS 9 -  I felt very confident using the system.]]="","",SUS[[#This Row],[SUS 9 -  I felt very confident using the system.]]-1)</f>
        <v/>
      </c>
      <c r="W15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8" s="11" t="str">
        <f>IF(SUS[[#This Row],[ID]]="","",SUM(SUS[[#This Row],[SUS 1]:[SUS 10]]))</f>
        <v/>
      </c>
      <c r="Y158" s="7" t="str">
        <f>IF(Y$11=SUS[[#This Row],[Feature ID]],2.5*SUS[[#This Row],[Sum]],"")</f>
        <v/>
      </c>
      <c r="Z158" s="7" t="str">
        <f>IF(Z$11=SUS[[#This Row],[Feature ID]],2.5*SUS[[#This Row],[Sum]],"")</f>
        <v/>
      </c>
      <c r="AA158" s="7"/>
      <c r="AB158" s="11"/>
    </row>
    <row r="159" spans="1:28" x14ac:dyDescent="0.25">
      <c r="A159" s="12"/>
      <c r="B159" s="13"/>
      <c r="C159" s="13" t="str">
        <f>IF(SUS[[#This Row],[ID]]="","",_xlfn.CONCAT( TEXT(SUS[[#This Row],[ID]],"0"),SUS[[#This Row],[Feature ID]]))</f>
        <v/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1" t="str">
        <f>IF(SUS[[#This Row],[SUS 1 - I think that I would like to use this system frequently.]]="","",SUS[[#This Row],[SUS 1 - I think that I would like to use this system frequently.]]-1)</f>
        <v/>
      </c>
      <c r="O159" s="11" t="str">
        <f>IF(SUS[[#This Row],[SUS 2 - I found the system unnecessarily complex.]]="","",5-SUS[[#This Row],[SUS 2 - I found the system unnecessarily complex.]])</f>
        <v/>
      </c>
      <c r="P159" s="11" t="str">
        <f>IF(SUS[[#This Row],[SUS 3 - I thought the system was easy to use.]]="","",SUS[[#This Row],[SUS 3 - I thought the system was easy to use.]]-1)</f>
        <v/>
      </c>
      <c r="Q15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59" s="11" t="str">
        <f>IF(SUS[[#This Row],[SUS 5 - I found the various functions in this system were well integrated.]]="","",SUS[[#This Row],[SUS 5 - I found the various functions in this system were well integrated.]]-1)</f>
        <v/>
      </c>
      <c r="S159" s="11" t="str">
        <f>IF(SUS[[#This Row],[SUS 6 - I thought there was too much inconsistency in this system.]]="","",5-SUS[[#This Row],[SUS 6 - I thought there was too much inconsistency in this system.]])</f>
        <v/>
      </c>
      <c r="T15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59" s="11" t="str">
        <f>IF(SUS[[#This Row],[SUS 8 -  I found the system very cumbersome to use.]]="","",5-SUS[[#This Row],[SUS 8 -  I found the system very cumbersome to use.]])</f>
        <v/>
      </c>
      <c r="V159" s="11" t="str">
        <f>IF(SUS[[#This Row],[SUS 9 -  I felt very confident using the system.]]="","",SUS[[#This Row],[SUS 9 -  I felt very confident using the system.]]-1)</f>
        <v/>
      </c>
      <c r="W15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59" s="11" t="str">
        <f>IF(SUS[[#This Row],[ID]]="","",SUM(SUS[[#This Row],[SUS 1]:[SUS 10]]))</f>
        <v/>
      </c>
      <c r="Y159" s="7" t="str">
        <f>IF(Y$11=SUS[[#This Row],[Feature ID]],2.5*SUS[[#This Row],[Sum]],"")</f>
        <v/>
      </c>
      <c r="Z159" s="7" t="str">
        <f>IF(Z$11=SUS[[#This Row],[Feature ID]],2.5*SUS[[#This Row],[Sum]],"")</f>
        <v/>
      </c>
      <c r="AA159" s="7"/>
      <c r="AB159" s="11"/>
    </row>
    <row r="160" spans="1:28" x14ac:dyDescent="0.25">
      <c r="A160" s="12"/>
      <c r="B160" s="13"/>
      <c r="C160" s="13" t="str">
        <f>IF(SUS[[#This Row],[ID]]="","",_xlfn.CONCAT( TEXT(SUS[[#This Row],[ID]],"0"),SUS[[#This Row],[Feature ID]]))</f>
        <v/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1" t="str">
        <f>IF(SUS[[#This Row],[SUS 1 - I think that I would like to use this system frequently.]]="","",SUS[[#This Row],[SUS 1 - I think that I would like to use this system frequently.]]-1)</f>
        <v/>
      </c>
      <c r="O160" s="11" t="str">
        <f>IF(SUS[[#This Row],[SUS 2 - I found the system unnecessarily complex.]]="","",5-SUS[[#This Row],[SUS 2 - I found the system unnecessarily complex.]])</f>
        <v/>
      </c>
      <c r="P160" s="11" t="str">
        <f>IF(SUS[[#This Row],[SUS 3 - I thought the system was easy to use.]]="","",SUS[[#This Row],[SUS 3 - I thought the system was easy to use.]]-1)</f>
        <v/>
      </c>
      <c r="Q16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0" s="11" t="str">
        <f>IF(SUS[[#This Row],[SUS 5 - I found the various functions in this system were well integrated.]]="","",SUS[[#This Row],[SUS 5 - I found the various functions in this system were well integrated.]]-1)</f>
        <v/>
      </c>
      <c r="S160" s="11" t="str">
        <f>IF(SUS[[#This Row],[SUS 6 - I thought there was too much inconsistency in this system.]]="","",5-SUS[[#This Row],[SUS 6 - I thought there was too much inconsistency in this system.]])</f>
        <v/>
      </c>
      <c r="T16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0" s="11" t="str">
        <f>IF(SUS[[#This Row],[SUS 8 -  I found the system very cumbersome to use.]]="","",5-SUS[[#This Row],[SUS 8 -  I found the system very cumbersome to use.]])</f>
        <v/>
      </c>
      <c r="V160" s="11" t="str">
        <f>IF(SUS[[#This Row],[SUS 9 -  I felt very confident using the system.]]="","",SUS[[#This Row],[SUS 9 -  I felt very confident using the system.]]-1)</f>
        <v/>
      </c>
      <c r="W16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0" s="11" t="str">
        <f>IF(SUS[[#This Row],[ID]]="","",SUM(SUS[[#This Row],[SUS 1]:[SUS 10]]))</f>
        <v/>
      </c>
      <c r="Y160" s="7" t="str">
        <f>IF(Y$11=SUS[[#This Row],[Feature ID]],2.5*SUS[[#This Row],[Sum]],"")</f>
        <v/>
      </c>
      <c r="Z160" s="7" t="str">
        <f>IF(Z$11=SUS[[#This Row],[Feature ID]],2.5*SUS[[#This Row],[Sum]],"")</f>
        <v/>
      </c>
      <c r="AA160" s="7"/>
      <c r="AB160" s="11"/>
    </row>
    <row r="161" spans="1:28" x14ac:dyDescent="0.25">
      <c r="A161" s="12"/>
      <c r="B161" s="13"/>
      <c r="C161" s="13" t="str">
        <f>IF(SUS[[#This Row],[ID]]="","",_xlfn.CONCAT( TEXT(SUS[[#This Row],[ID]],"0"),SUS[[#This Row],[Feature ID]]))</f>
        <v/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1" t="str">
        <f>IF(SUS[[#This Row],[SUS 1 - I think that I would like to use this system frequently.]]="","",SUS[[#This Row],[SUS 1 - I think that I would like to use this system frequently.]]-1)</f>
        <v/>
      </c>
      <c r="O161" s="11" t="str">
        <f>IF(SUS[[#This Row],[SUS 2 - I found the system unnecessarily complex.]]="","",5-SUS[[#This Row],[SUS 2 - I found the system unnecessarily complex.]])</f>
        <v/>
      </c>
      <c r="P161" s="11" t="str">
        <f>IF(SUS[[#This Row],[SUS 3 - I thought the system was easy to use.]]="","",SUS[[#This Row],[SUS 3 - I thought the system was easy to use.]]-1)</f>
        <v/>
      </c>
      <c r="Q16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1" s="11" t="str">
        <f>IF(SUS[[#This Row],[SUS 5 - I found the various functions in this system were well integrated.]]="","",SUS[[#This Row],[SUS 5 - I found the various functions in this system were well integrated.]]-1)</f>
        <v/>
      </c>
      <c r="S161" s="11" t="str">
        <f>IF(SUS[[#This Row],[SUS 6 - I thought there was too much inconsistency in this system.]]="","",5-SUS[[#This Row],[SUS 6 - I thought there was too much inconsistency in this system.]])</f>
        <v/>
      </c>
      <c r="T16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1" s="11" t="str">
        <f>IF(SUS[[#This Row],[SUS 8 -  I found the system very cumbersome to use.]]="","",5-SUS[[#This Row],[SUS 8 -  I found the system very cumbersome to use.]])</f>
        <v/>
      </c>
      <c r="V161" s="11" t="str">
        <f>IF(SUS[[#This Row],[SUS 9 -  I felt very confident using the system.]]="","",SUS[[#This Row],[SUS 9 -  I felt very confident using the system.]]-1)</f>
        <v/>
      </c>
      <c r="W16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1" s="11" t="str">
        <f>IF(SUS[[#This Row],[ID]]="","",SUM(SUS[[#This Row],[SUS 1]:[SUS 10]]))</f>
        <v/>
      </c>
      <c r="Y161" s="7" t="str">
        <f>IF(Y$11=SUS[[#This Row],[Feature ID]],2.5*SUS[[#This Row],[Sum]],"")</f>
        <v/>
      </c>
      <c r="Z161" s="7" t="str">
        <f>IF(Z$11=SUS[[#This Row],[Feature ID]],2.5*SUS[[#This Row],[Sum]],"")</f>
        <v/>
      </c>
      <c r="AA161" s="7"/>
      <c r="AB161" s="11"/>
    </row>
    <row r="162" spans="1:28" x14ac:dyDescent="0.25">
      <c r="A162" s="12"/>
      <c r="B162" s="13"/>
      <c r="C162" s="13" t="str">
        <f>IF(SUS[[#This Row],[ID]]="","",_xlfn.CONCAT( TEXT(SUS[[#This Row],[ID]],"0"),SUS[[#This Row],[Feature ID]]))</f>
        <v/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1" t="str">
        <f>IF(SUS[[#This Row],[SUS 1 - I think that I would like to use this system frequently.]]="","",SUS[[#This Row],[SUS 1 - I think that I would like to use this system frequently.]]-1)</f>
        <v/>
      </c>
      <c r="O162" s="11" t="str">
        <f>IF(SUS[[#This Row],[SUS 2 - I found the system unnecessarily complex.]]="","",5-SUS[[#This Row],[SUS 2 - I found the system unnecessarily complex.]])</f>
        <v/>
      </c>
      <c r="P162" s="11" t="str">
        <f>IF(SUS[[#This Row],[SUS 3 - I thought the system was easy to use.]]="","",SUS[[#This Row],[SUS 3 - I thought the system was easy to use.]]-1)</f>
        <v/>
      </c>
      <c r="Q16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2" s="11" t="str">
        <f>IF(SUS[[#This Row],[SUS 5 - I found the various functions in this system were well integrated.]]="","",SUS[[#This Row],[SUS 5 - I found the various functions in this system were well integrated.]]-1)</f>
        <v/>
      </c>
      <c r="S162" s="11" t="str">
        <f>IF(SUS[[#This Row],[SUS 6 - I thought there was too much inconsistency in this system.]]="","",5-SUS[[#This Row],[SUS 6 - I thought there was too much inconsistency in this system.]])</f>
        <v/>
      </c>
      <c r="T16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2" s="11" t="str">
        <f>IF(SUS[[#This Row],[SUS 8 -  I found the system very cumbersome to use.]]="","",5-SUS[[#This Row],[SUS 8 -  I found the system very cumbersome to use.]])</f>
        <v/>
      </c>
      <c r="V162" s="11" t="str">
        <f>IF(SUS[[#This Row],[SUS 9 -  I felt very confident using the system.]]="","",SUS[[#This Row],[SUS 9 -  I felt very confident using the system.]]-1)</f>
        <v/>
      </c>
      <c r="W16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2" s="11" t="str">
        <f>IF(SUS[[#This Row],[ID]]="","",SUM(SUS[[#This Row],[SUS 1]:[SUS 10]]))</f>
        <v/>
      </c>
      <c r="Y162" s="7" t="str">
        <f>IF(Y$11=SUS[[#This Row],[Feature ID]],2.5*SUS[[#This Row],[Sum]],"")</f>
        <v/>
      </c>
      <c r="Z162" s="7" t="str">
        <f>IF(Z$11=SUS[[#This Row],[Feature ID]],2.5*SUS[[#This Row],[Sum]],"")</f>
        <v/>
      </c>
      <c r="AA162" s="7"/>
      <c r="AB162" s="11"/>
    </row>
    <row r="163" spans="1:28" x14ac:dyDescent="0.25">
      <c r="A163" s="12"/>
      <c r="B163" s="13"/>
      <c r="C163" s="13" t="str">
        <f>IF(SUS[[#This Row],[ID]]="","",_xlfn.CONCAT( TEXT(SUS[[#This Row],[ID]],"0"),SUS[[#This Row],[Feature ID]]))</f>
        <v/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1" t="str">
        <f>IF(SUS[[#This Row],[SUS 1 - I think that I would like to use this system frequently.]]="","",SUS[[#This Row],[SUS 1 - I think that I would like to use this system frequently.]]-1)</f>
        <v/>
      </c>
      <c r="O163" s="11" t="str">
        <f>IF(SUS[[#This Row],[SUS 2 - I found the system unnecessarily complex.]]="","",5-SUS[[#This Row],[SUS 2 - I found the system unnecessarily complex.]])</f>
        <v/>
      </c>
      <c r="P163" s="11" t="str">
        <f>IF(SUS[[#This Row],[SUS 3 - I thought the system was easy to use.]]="","",SUS[[#This Row],[SUS 3 - I thought the system was easy to use.]]-1)</f>
        <v/>
      </c>
      <c r="Q16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3" s="11" t="str">
        <f>IF(SUS[[#This Row],[SUS 5 - I found the various functions in this system were well integrated.]]="","",SUS[[#This Row],[SUS 5 - I found the various functions in this system were well integrated.]]-1)</f>
        <v/>
      </c>
      <c r="S163" s="11" t="str">
        <f>IF(SUS[[#This Row],[SUS 6 - I thought there was too much inconsistency in this system.]]="","",5-SUS[[#This Row],[SUS 6 - I thought there was too much inconsistency in this system.]])</f>
        <v/>
      </c>
      <c r="T16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3" s="11" t="str">
        <f>IF(SUS[[#This Row],[SUS 8 -  I found the system very cumbersome to use.]]="","",5-SUS[[#This Row],[SUS 8 -  I found the system very cumbersome to use.]])</f>
        <v/>
      </c>
      <c r="V163" s="11" t="str">
        <f>IF(SUS[[#This Row],[SUS 9 -  I felt very confident using the system.]]="","",SUS[[#This Row],[SUS 9 -  I felt very confident using the system.]]-1)</f>
        <v/>
      </c>
      <c r="W16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3" s="11" t="str">
        <f>IF(SUS[[#This Row],[ID]]="","",SUM(SUS[[#This Row],[SUS 1]:[SUS 10]]))</f>
        <v/>
      </c>
      <c r="Y163" s="7" t="str">
        <f>IF(Y$11=SUS[[#This Row],[Feature ID]],2.5*SUS[[#This Row],[Sum]],"")</f>
        <v/>
      </c>
      <c r="Z163" s="7" t="str">
        <f>IF(Z$11=SUS[[#This Row],[Feature ID]],2.5*SUS[[#This Row],[Sum]],"")</f>
        <v/>
      </c>
      <c r="AA163" s="7"/>
      <c r="AB163" s="11"/>
    </row>
    <row r="164" spans="1:28" x14ac:dyDescent="0.25">
      <c r="A164" s="12"/>
      <c r="B164" s="13"/>
      <c r="C164" s="13" t="str">
        <f>IF(SUS[[#This Row],[ID]]="","",_xlfn.CONCAT( TEXT(SUS[[#This Row],[ID]],"0"),SUS[[#This Row],[Feature ID]]))</f>
        <v/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1" t="str">
        <f>IF(SUS[[#This Row],[SUS 1 - I think that I would like to use this system frequently.]]="","",SUS[[#This Row],[SUS 1 - I think that I would like to use this system frequently.]]-1)</f>
        <v/>
      </c>
      <c r="O164" s="11" t="str">
        <f>IF(SUS[[#This Row],[SUS 2 - I found the system unnecessarily complex.]]="","",5-SUS[[#This Row],[SUS 2 - I found the system unnecessarily complex.]])</f>
        <v/>
      </c>
      <c r="P164" s="11" t="str">
        <f>IF(SUS[[#This Row],[SUS 3 - I thought the system was easy to use.]]="","",SUS[[#This Row],[SUS 3 - I thought the system was easy to use.]]-1)</f>
        <v/>
      </c>
      <c r="Q16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4" s="11" t="str">
        <f>IF(SUS[[#This Row],[SUS 5 - I found the various functions in this system were well integrated.]]="","",SUS[[#This Row],[SUS 5 - I found the various functions in this system were well integrated.]]-1)</f>
        <v/>
      </c>
      <c r="S164" s="11" t="str">
        <f>IF(SUS[[#This Row],[SUS 6 - I thought there was too much inconsistency in this system.]]="","",5-SUS[[#This Row],[SUS 6 - I thought there was too much inconsistency in this system.]])</f>
        <v/>
      </c>
      <c r="T16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4" s="11" t="str">
        <f>IF(SUS[[#This Row],[SUS 8 -  I found the system very cumbersome to use.]]="","",5-SUS[[#This Row],[SUS 8 -  I found the system very cumbersome to use.]])</f>
        <v/>
      </c>
      <c r="V164" s="11" t="str">
        <f>IF(SUS[[#This Row],[SUS 9 -  I felt very confident using the system.]]="","",SUS[[#This Row],[SUS 9 -  I felt very confident using the system.]]-1)</f>
        <v/>
      </c>
      <c r="W16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4" s="11" t="str">
        <f>IF(SUS[[#This Row],[ID]]="","",SUM(SUS[[#This Row],[SUS 1]:[SUS 10]]))</f>
        <v/>
      </c>
      <c r="Y164" s="7" t="str">
        <f>IF(Y$11=SUS[[#This Row],[Feature ID]],2.5*SUS[[#This Row],[Sum]],"")</f>
        <v/>
      </c>
      <c r="Z164" s="7" t="str">
        <f>IF(Z$11=SUS[[#This Row],[Feature ID]],2.5*SUS[[#This Row],[Sum]],"")</f>
        <v/>
      </c>
      <c r="AA164" s="7"/>
      <c r="AB164" s="11"/>
    </row>
    <row r="165" spans="1:28" x14ac:dyDescent="0.25">
      <c r="A165" s="12"/>
      <c r="B165" s="13"/>
      <c r="C165" s="13" t="str">
        <f>IF(SUS[[#This Row],[ID]]="","",_xlfn.CONCAT( TEXT(SUS[[#This Row],[ID]],"0"),SUS[[#This Row],[Feature ID]]))</f>
        <v/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1" t="str">
        <f>IF(SUS[[#This Row],[SUS 1 - I think that I would like to use this system frequently.]]="","",SUS[[#This Row],[SUS 1 - I think that I would like to use this system frequently.]]-1)</f>
        <v/>
      </c>
      <c r="O165" s="11" t="str">
        <f>IF(SUS[[#This Row],[SUS 2 - I found the system unnecessarily complex.]]="","",5-SUS[[#This Row],[SUS 2 - I found the system unnecessarily complex.]])</f>
        <v/>
      </c>
      <c r="P165" s="11" t="str">
        <f>IF(SUS[[#This Row],[SUS 3 - I thought the system was easy to use.]]="","",SUS[[#This Row],[SUS 3 - I thought the system was easy to use.]]-1)</f>
        <v/>
      </c>
      <c r="Q16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5" s="11" t="str">
        <f>IF(SUS[[#This Row],[SUS 5 - I found the various functions in this system were well integrated.]]="","",SUS[[#This Row],[SUS 5 - I found the various functions in this system were well integrated.]]-1)</f>
        <v/>
      </c>
      <c r="S165" s="11" t="str">
        <f>IF(SUS[[#This Row],[SUS 6 - I thought there was too much inconsistency in this system.]]="","",5-SUS[[#This Row],[SUS 6 - I thought there was too much inconsistency in this system.]])</f>
        <v/>
      </c>
      <c r="T16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5" s="11" t="str">
        <f>IF(SUS[[#This Row],[SUS 8 -  I found the system very cumbersome to use.]]="","",5-SUS[[#This Row],[SUS 8 -  I found the system very cumbersome to use.]])</f>
        <v/>
      </c>
      <c r="V165" s="11" t="str">
        <f>IF(SUS[[#This Row],[SUS 9 -  I felt very confident using the system.]]="","",SUS[[#This Row],[SUS 9 -  I felt very confident using the system.]]-1)</f>
        <v/>
      </c>
      <c r="W16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5" s="11" t="str">
        <f>IF(SUS[[#This Row],[ID]]="","",SUM(SUS[[#This Row],[SUS 1]:[SUS 10]]))</f>
        <v/>
      </c>
      <c r="Y165" s="7" t="str">
        <f>IF(Y$11=SUS[[#This Row],[Feature ID]],2.5*SUS[[#This Row],[Sum]],"")</f>
        <v/>
      </c>
      <c r="Z165" s="7" t="str">
        <f>IF(Z$11=SUS[[#This Row],[Feature ID]],2.5*SUS[[#This Row],[Sum]],"")</f>
        <v/>
      </c>
      <c r="AA165" s="7"/>
      <c r="AB165" s="11"/>
    </row>
    <row r="166" spans="1:28" x14ac:dyDescent="0.25">
      <c r="A166" s="12"/>
      <c r="B166" s="13"/>
      <c r="C166" s="13" t="str">
        <f>IF(SUS[[#This Row],[ID]]="","",_xlfn.CONCAT( TEXT(SUS[[#This Row],[ID]],"0"),SUS[[#This Row],[Feature ID]]))</f>
        <v/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1" t="str">
        <f>IF(SUS[[#This Row],[SUS 1 - I think that I would like to use this system frequently.]]="","",SUS[[#This Row],[SUS 1 - I think that I would like to use this system frequently.]]-1)</f>
        <v/>
      </c>
      <c r="O166" s="11" t="str">
        <f>IF(SUS[[#This Row],[SUS 2 - I found the system unnecessarily complex.]]="","",5-SUS[[#This Row],[SUS 2 - I found the system unnecessarily complex.]])</f>
        <v/>
      </c>
      <c r="P166" s="11" t="str">
        <f>IF(SUS[[#This Row],[SUS 3 - I thought the system was easy to use.]]="","",SUS[[#This Row],[SUS 3 - I thought the system was easy to use.]]-1)</f>
        <v/>
      </c>
      <c r="Q16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6" s="11" t="str">
        <f>IF(SUS[[#This Row],[SUS 5 - I found the various functions in this system were well integrated.]]="","",SUS[[#This Row],[SUS 5 - I found the various functions in this system were well integrated.]]-1)</f>
        <v/>
      </c>
      <c r="S166" s="11" t="str">
        <f>IF(SUS[[#This Row],[SUS 6 - I thought there was too much inconsistency in this system.]]="","",5-SUS[[#This Row],[SUS 6 - I thought there was too much inconsistency in this system.]])</f>
        <v/>
      </c>
      <c r="T16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6" s="11" t="str">
        <f>IF(SUS[[#This Row],[SUS 8 -  I found the system very cumbersome to use.]]="","",5-SUS[[#This Row],[SUS 8 -  I found the system very cumbersome to use.]])</f>
        <v/>
      </c>
      <c r="V166" s="11" t="str">
        <f>IF(SUS[[#This Row],[SUS 9 -  I felt very confident using the system.]]="","",SUS[[#This Row],[SUS 9 -  I felt very confident using the system.]]-1)</f>
        <v/>
      </c>
      <c r="W16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6" s="11" t="str">
        <f>IF(SUS[[#This Row],[ID]]="","",SUM(SUS[[#This Row],[SUS 1]:[SUS 10]]))</f>
        <v/>
      </c>
      <c r="Y166" s="7" t="str">
        <f>IF(Y$11=SUS[[#This Row],[Feature ID]],2.5*SUS[[#This Row],[Sum]],"")</f>
        <v/>
      </c>
      <c r="Z166" s="7" t="str">
        <f>IF(Z$11=SUS[[#This Row],[Feature ID]],2.5*SUS[[#This Row],[Sum]],"")</f>
        <v/>
      </c>
      <c r="AA166" s="7"/>
      <c r="AB166" s="11"/>
    </row>
    <row r="167" spans="1:28" x14ac:dyDescent="0.25">
      <c r="A167" s="12"/>
      <c r="B167" s="13"/>
      <c r="C167" s="13" t="str">
        <f>IF(SUS[[#This Row],[ID]]="","",_xlfn.CONCAT( TEXT(SUS[[#This Row],[ID]],"0"),SUS[[#This Row],[Feature ID]]))</f>
        <v/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1" t="str">
        <f>IF(SUS[[#This Row],[SUS 1 - I think that I would like to use this system frequently.]]="","",SUS[[#This Row],[SUS 1 - I think that I would like to use this system frequently.]]-1)</f>
        <v/>
      </c>
      <c r="O167" s="11" t="str">
        <f>IF(SUS[[#This Row],[SUS 2 - I found the system unnecessarily complex.]]="","",5-SUS[[#This Row],[SUS 2 - I found the system unnecessarily complex.]])</f>
        <v/>
      </c>
      <c r="P167" s="11" t="str">
        <f>IF(SUS[[#This Row],[SUS 3 - I thought the system was easy to use.]]="","",SUS[[#This Row],[SUS 3 - I thought the system was easy to use.]]-1)</f>
        <v/>
      </c>
      <c r="Q16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7" s="11" t="str">
        <f>IF(SUS[[#This Row],[SUS 5 - I found the various functions in this system were well integrated.]]="","",SUS[[#This Row],[SUS 5 - I found the various functions in this system were well integrated.]]-1)</f>
        <v/>
      </c>
      <c r="S167" s="11" t="str">
        <f>IF(SUS[[#This Row],[SUS 6 - I thought there was too much inconsistency in this system.]]="","",5-SUS[[#This Row],[SUS 6 - I thought there was too much inconsistency in this system.]])</f>
        <v/>
      </c>
      <c r="T16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7" s="11" t="str">
        <f>IF(SUS[[#This Row],[SUS 8 -  I found the system very cumbersome to use.]]="","",5-SUS[[#This Row],[SUS 8 -  I found the system very cumbersome to use.]])</f>
        <v/>
      </c>
      <c r="V167" s="11" t="str">
        <f>IF(SUS[[#This Row],[SUS 9 -  I felt very confident using the system.]]="","",SUS[[#This Row],[SUS 9 -  I felt very confident using the system.]]-1)</f>
        <v/>
      </c>
      <c r="W16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7" s="11" t="str">
        <f>IF(SUS[[#This Row],[ID]]="","",SUM(SUS[[#This Row],[SUS 1]:[SUS 10]]))</f>
        <v/>
      </c>
      <c r="Y167" s="7" t="str">
        <f>IF(Y$11=SUS[[#This Row],[Feature ID]],2.5*SUS[[#This Row],[Sum]],"")</f>
        <v/>
      </c>
      <c r="Z167" s="7" t="str">
        <f>IF(Z$11=SUS[[#This Row],[Feature ID]],2.5*SUS[[#This Row],[Sum]],"")</f>
        <v/>
      </c>
      <c r="AA167" s="7"/>
      <c r="AB167" s="11"/>
    </row>
    <row r="168" spans="1:28" x14ac:dyDescent="0.25">
      <c r="A168" s="12"/>
      <c r="B168" s="13"/>
      <c r="C168" s="13" t="str">
        <f>IF(SUS[[#This Row],[ID]]="","",_xlfn.CONCAT( TEXT(SUS[[#This Row],[ID]],"0"),SUS[[#This Row],[Feature ID]]))</f>
        <v/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1" t="str">
        <f>IF(SUS[[#This Row],[SUS 1 - I think that I would like to use this system frequently.]]="","",SUS[[#This Row],[SUS 1 - I think that I would like to use this system frequently.]]-1)</f>
        <v/>
      </c>
      <c r="O168" s="11" t="str">
        <f>IF(SUS[[#This Row],[SUS 2 - I found the system unnecessarily complex.]]="","",5-SUS[[#This Row],[SUS 2 - I found the system unnecessarily complex.]])</f>
        <v/>
      </c>
      <c r="P168" s="11" t="str">
        <f>IF(SUS[[#This Row],[SUS 3 - I thought the system was easy to use.]]="","",SUS[[#This Row],[SUS 3 - I thought the system was easy to use.]]-1)</f>
        <v/>
      </c>
      <c r="Q16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8" s="11" t="str">
        <f>IF(SUS[[#This Row],[SUS 5 - I found the various functions in this system were well integrated.]]="","",SUS[[#This Row],[SUS 5 - I found the various functions in this system were well integrated.]]-1)</f>
        <v/>
      </c>
      <c r="S168" s="11" t="str">
        <f>IF(SUS[[#This Row],[SUS 6 - I thought there was too much inconsistency in this system.]]="","",5-SUS[[#This Row],[SUS 6 - I thought there was too much inconsistency in this system.]])</f>
        <v/>
      </c>
      <c r="T16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8" s="11" t="str">
        <f>IF(SUS[[#This Row],[SUS 8 -  I found the system very cumbersome to use.]]="","",5-SUS[[#This Row],[SUS 8 -  I found the system very cumbersome to use.]])</f>
        <v/>
      </c>
      <c r="V168" s="11" t="str">
        <f>IF(SUS[[#This Row],[SUS 9 -  I felt very confident using the system.]]="","",SUS[[#This Row],[SUS 9 -  I felt very confident using the system.]]-1)</f>
        <v/>
      </c>
      <c r="W16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8" s="11" t="str">
        <f>IF(SUS[[#This Row],[ID]]="","",SUM(SUS[[#This Row],[SUS 1]:[SUS 10]]))</f>
        <v/>
      </c>
      <c r="Y168" s="7" t="str">
        <f>IF(Y$11=SUS[[#This Row],[Feature ID]],2.5*SUS[[#This Row],[Sum]],"")</f>
        <v/>
      </c>
      <c r="Z168" s="7" t="str">
        <f>IF(Z$11=SUS[[#This Row],[Feature ID]],2.5*SUS[[#This Row],[Sum]],"")</f>
        <v/>
      </c>
      <c r="AA168" s="7"/>
      <c r="AB168" s="11"/>
    </row>
    <row r="169" spans="1:28" x14ac:dyDescent="0.25">
      <c r="A169" s="12"/>
      <c r="B169" s="13"/>
      <c r="C169" s="13" t="str">
        <f>IF(SUS[[#This Row],[ID]]="","",_xlfn.CONCAT( TEXT(SUS[[#This Row],[ID]],"0"),SUS[[#This Row],[Feature ID]]))</f>
        <v/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1" t="str">
        <f>IF(SUS[[#This Row],[SUS 1 - I think that I would like to use this system frequently.]]="","",SUS[[#This Row],[SUS 1 - I think that I would like to use this system frequently.]]-1)</f>
        <v/>
      </c>
      <c r="O169" s="11" t="str">
        <f>IF(SUS[[#This Row],[SUS 2 - I found the system unnecessarily complex.]]="","",5-SUS[[#This Row],[SUS 2 - I found the system unnecessarily complex.]])</f>
        <v/>
      </c>
      <c r="P169" s="11" t="str">
        <f>IF(SUS[[#This Row],[SUS 3 - I thought the system was easy to use.]]="","",SUS[[#This Row],[SUS 3 - I thought the system was easy to use.]]-1)</f>
        <v/>
      </c>
      <c r="Q16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69" s="11" t="str">
        <f>IF(SUS[[#This Row],[SUS 5 - I found the various functions in this system were well integrated.]]="","",SUS[[#This Row],[SUS 5 - I found the various functions in this system were well integrated.]]-1)</f>
        <v/>
      </c>
      <c r="S169" s="11" t="str">
        <f>IF(SUS[[#This Row],[SUS 6 - I thought there was too much inconsistency in this system.]]="","",5-SUS[[#This Row],[SUS 6 - I thought there was too much inconsistency in this system.]])</f>
        <v/>
      </c>
      <c r="T16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69" s="11" t="str">
        <f>IF(SUS[[#This Row],[SUS 8 -  I found the system very cumbersome to use.]]="","",5-SUS[[#This Row],[SUS 8 -  I found the system very cumbersome to use.]])</f>
        <v/>
      </c>
      <c r="V169" s="11" t="str">
        <f>IF(SUS[[#This Row],[SUS 9 -  I felt very confident using the system.]]="","",SUS[[#This Row],[SUS 9 -  I felt very confident using the system.]]-1)</f>
        <v/>
      </c>
      <c r="W16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69" s="11" t="str">
        <f>IF(SUS[[#This Row],[ID]]="","",SUM(SUS[[#This Row],[SUS 1]:[SUS 10]]))</f>
        <v/>
      </c>
      <c r="Y169" s="7" t="str">
        <f>IF(Y$11=SUS[[#This Row],[Feature ID]],2.5*SUS[[#This Row],[Sum]],"")</f>
        <v/>
      </c>
      <c r="Z169" s="7" t="str">
        <f>IF(Z$11=SUS[[#This Row],[Feature ID]],2.5*SUS[[#This Row],[Sum]],"")</f>
        <v/>
      </c>
      <c r="AA169" s="7"/>
      <c r="AB169" s="11"/>
    </row>
    <row r="170" spans="1:28" x14ac:dyDescent="0.25">
      <c r="A170" s="12"/>
      <c r="B170" s="13"/>
      <c r="C170" s="13" t="str">
        <f>IF(SUS[[#This Row],[ID]]="","",_xlfn.CONCAT( TEXT(SUS[[#This Row],[ID]],"0"),SUS[[#This Row],[Feature ID]]))</f>
        <v/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1" t="str">
        <f>IF(SUS[[#This Row],[SUS 1 - I think that I would like to use this system frequently.]]="","",SUS[[#This Row],[SUS 1 - I think that I would like to use this system frequently.]]-1)</f>
        <v/>
      </c>
      <c r="O170" s="11" t="str">
        <f>IF(SUS[[#This Row],[SUS 2 - I found the system unnecessarily complex.]]="","",5-SUS[[#This Row],[SUS 2 - I found the system unnecessarily complex.]])</f>
        <v/>
      </c>
      <c r="P170" s="11" t="str">
        <f>IF(SUS[[#This Row],[SUS 3 - I thought the system was easy to use.]]="","",SUS[[#This Row],[SUS 3 - I thought the system was easy to use.]]-1)</f>
        <v/>
      </c>
      <c r="Q17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0" s="11" t="str">
        <f>IF(SUS[[#This Row],[SUS 5 - I found the various functions in this system were well integrated.]]="","",SUS[[#This Row],[SUS 5 - I found the various functions in this system were well integrated.]]-1)</f>
        <v/>
      </c>
      <c r="S170" s="11" t="str">
        <f>IF(SUS[[#This Row],[SUS 6 - I thought there was too much inconsistency in this system.]]="","",5-SUS[[#This Row],[SUS 6 - I thought there was too much inconsistency in this system.]])</f>
        <v/>
      </c>
      <c r="T17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0" s="11" t="str">
        <f>IF(SUS[[#This Row],[SUS 8 -  I found the system very cumbersome to use.]]="","",5-SUS[[#This Row],[SUS 8 -  I found the system very cumbersome to use.]])</f>
        <v/>
      </c>
      <c r="V170" s="11" t="str">
        <f>IF(SUS[[#This Row],[SUS 9 -  I felt very confident using the system.]]="","",SUS[[#This Row],[SUS 9 -  I felt very confident using the system.]]-1)</f>
        <v/>
      </c>
      <c r="W17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0" s="11" t="str">
        <f>IF(SUS[[#This Row],[ID]]="","",SUM(SUS[[#This Row],[SUS 1]:[SUS 10]]))</f>
        <v/>
      </c>
      <c r="Y170" s="7" t="str">
        <f>IF(Y$11=SUS[[#This Row],[Feature ID]],2.5*SUS[[#This Row],[Sum]],"")</f>
        <v/>
      </c>
      <c r="Z170" s="7" t="str">
        <f>IF(Z$11=SUS[[#This Row],[Feature ID]],2.5*SUS[[#This Row],[Sum]],"")</f>
        <v/>
      </c>
      <c r="AA170" s="7"/>
      <c r="AB170" s="11"/>
    </row>
    <row r="171" spans="1:28" x14ac:dyDescent="0.25">
      <c r="A171" s="12"/>
      <c r="B171" s="13"/>
      <c r="C171" s="13" t="str">
        <f>IF(SUS[[#This Row],[ID]]="","",_xlfn.CONCAT( TEXT(SUS[[#This Row],[ID]],"0"),SUS[[#This Row],[Feature ID]]))</f>
        <v/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1" t="str">
        <f>IF(SUS[[#This Row],[SUS 1 - I think that I would like to use this system frequently.]]="","",SUS[[#This Row],[SUS 1 - I think that I would like to use this system frequently.]]-1)</f>
        <v/>
      </c>
      <c r="O171" s="11" t="str">
        <f>IF(SUS[[#This Row],[SUS 2 - I found the system unnecessarily complex.]]="","",5-SUS[[#This Row],[SUS 2 - I found the system unnecessarily complex.]])</f>
        <v/>
      </c>
      <c r="P171" s="11" t="str">
        <f>IF(SUS[[#This Row],[SUS 3 - I thought the system was easy to use.]]="","",SUS[[#This Row],[SUS 3 - I thought the system was easy to use.]]-1)</f>
        <v/>
      </c>
      <c r="Q17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1" s="11" t="str">
        <f>IF(SUS[[#This Row],[SUS 5 - I found the various functions in this system were well integrated.]]="","",SUS[[#This Row],[SUS 5 - I found the various functions in this system were well integrated.]]-1)</f>
        <v/>
      </c>
      <c r="S171" s="11" t="str">
        <f>IF(SUS[[#This Row],[SUS 6 - I thought there was too much inconsistency in this system.]]="","",5-SUS[[#This Row],[SUS 6 - I thought there was too much inconsistency in this system.]])</f>
        <v/>
      </c>
      <c r="T17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1" s="11" t="str">
        <f>IF(SUS[[#This Row],[SUS 8 -  I found the system very cumbersome to use.]]="","",5-SUS[[#This Row],[SUS 8 -  I found the system very cumbersome to use.]])</f>
        <v/>
      </c>
      <c r="V171" s="11" t="str">
        <f>IF(SUS[[#This Row],[SUS 9 -  I felt very confident using the system.]]="","",SUS[[#This Row],[SUS 9 -  I felt very confident using the system.]]-1)</f>
        <v/>
      </c>
      <c r="W17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1" s="11" t="str">
        <f>IF(SUS[[#This Row],[ID]]="","",SUM(SUS[[#This Row],[SUS 1]:[SUS 10]]))</f>
        <v/>
      </c>
      <c r="Y171" s="7" t="str">
        <f>IF(Y$11=SUS[[#This Row],[Feature ID]],2.5*SUS[[#This Row],[Sum]],"")</f>
        <v/>
      </c>
      <c r="Z171" s="7" t="str">
        <f>IF(Z$11=SUS[[#This Row],[Feature ID]],2.5*SUS[[#This Row],[Sum]],"")</f>
        <v/>
      </c>
      <c r="AA171" s="7"/>
      <c r="AB171" s="11"/>
    </row>
    <row r="172" spans="1:28" x14ac:dyDescent="0.25">
      <c r="A172" s="12"/>
      <c r="B172" s="13"/>
      <c r="C172" s="13" t="str">
        <f>IF(SUS[[#This Row],[ID]]="","",_xlfn.CONCAT( TEXT(SUS[[#This Row],[ID]],"0"),SUS[[#This Row],[Feature ID]]))</f>
        <v/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1" t="str">
        <f>IF(SUS[[#This Row],[SUS 1 - I think that I would like to use this system frequently.]]="","",SUS[[#This Row],[SUS 1 - I think that I would like to use this system frequently.]]-1)</f>
        <v/>
      </c>
      <c r="O172" s="11" t="str">
        <f>IF(SUS[[#This Row],[SUS 2 - I found the system unnecessarily complex.]]="","",5-SUS[[#This Row],[SUS 2 - I found the system unnecessarily complex.]])</f>
        <v/>
      </c>
      <c r="P172" s="11" t="str">
        <f>IF(SUS[[#This Row],[SUS 3 - I thought the system was easy to use.]]="","",SUS[[#This Row],[SUS 3 - I thought the system was easy to use.]]-1)</f>
        <v/>
      </c>
      <c r="Q17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2" s="11" t="str">
        <f>IF(SUS[[#This Row],[SUS 5 - I found the various functions in this system were well integrated.]]="","",SUS[[#This Row],[SUS 5 - I found the various functions in this system were well integrated.]]-1)</f>
        <v/>
      </c>
      <c r="S172" s="11" t="str">
        <f>IF(SUS[[#This Row],[SUS 6 - I thought there was too much inconsistency in this system.]]="","",5-SUS[[#This Row],[SUS 6 - I thought there was too much inconsistency in this system.]])</f>
        <v/>
      </c>
      <c r="T17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2" s="11" t="str">
        <f>IF(SUS[[#This Row],[SUS 8 -  I found the system very cumbersome to use.]]="","",5-SUS[[#This Row],[SUS 8 -  I found the system very cumbersome to use.]])</f>
        <v/>
      </c>
      <c r="V172" s="11" t="str">
        <f>IF(SUS[[#This Row],[SUS 9 -  I felt very confident using the system.]]="","",SUS[[#This Row],[SUS 9 -  I felt very confident using the system.]]-1)</f>
        <v/>
      </c>
      <c r="W17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2" s="11" t="str">
        <f>IF(SUS[[#This Row],[ID]]="","",SUM(SUS[[#This Row],[SUS 1]:[SUS 10]]))</f>
        <v/>
      </c>
      <c r="Y172" s="7" t="str">
        <f>IF(Y$11=SUS[[#This Row],[Feature ID]],2.5*SUS[[#This Row],[Sum]],"")</f>
        <v/>
      </c>
      <c r="Z172" s="7" t="str">
        <f>IF(Z$11=SUS[[#This Row],[Feature ID]],2.5*SUS[[#This Row],[Sum]],"")</f>
        <v/>
      </c>
      <c r="AA172" s="7"/>
      <c r="AB172" s="11"/>
    </row>
    <row r="173" spans="1:28" x14ac:dyDescent="0.25">
      <c r="A173" s="12"/>
      <c r="B173" s="13"/>
      <c r="C173" s="13" t="str">
        <f>IF(SUS[[#This Row],[ID]]="","",_xlfn.CONCAT( TEXT(SUS[[#This Row],[ID]],"0"),SUS[[#This Row],[Feature ID]]))</f>
        <v/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1" t="str">
        <f>IF(SUS[[#This Row],[SUS 1 - I think that I would like to use this system frequently.]]="","",SUS[[#This Row],[SUS 1 - I think that I would like to use this system frequently.]]-1)</f>
        <v/>
      </c>
      <c r="O173" s="11" t="str">
        <f>IF(SUS[[#This Row],[SUS 2 - I found the system unnecessarily complex.]]="","",5-SUS[[#This Row],[SUS 2 - I found the system unnecessarily complex.]])</f>
        <v/>
      </c>
      <c r="P173" s="11" t="str">
        <f>IF(SUS[[#This Row],[SUS 3 - I thought the system was easy to use.]]="","",SUS[[#This Row],[SUS 3 - I thought the system was easy to use.]]-1)</f>
        <v/>
      </c>
      <c r="Q17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3" s="11" t="str">
        <f>IF(SUS[[#This Row],[SUS 5 - I found the various functions in this system were well integrated.]]="","",SUS[[#This Row],[SUS 5 - I found the various functions in this system were well integrated.]]-1)</f>
        <v/>
      </c>
      <c r="S173" s="11" t="str">
        <f>IF(SUS[[#This Row],[SUS 6 - I thought there was too much inconsistency in this system.]]="","",5-SUS[[#This Row],[SUS 6 - I thought there was too much inconsistency in this system.]])</f>
        <v/>
      </c>
      <c r="T17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3" s="11" t="str">
        <f>IF(SUS[[#This Row],[SUS 8 -  I found the system very cumbersome to use.]]="","",5-SUS[[#This Row],[SUS 8 -  I found the system very cumbersome to use.]])</f>
        <v/>
      </c>
      <c r="V173" s="11" t="str">
        <f>IF(SUS[[#This Row],[SUS 9 -  I felt very confident using the system.]]="","",SUS[[#This Row],[SUS 9 -  I felt very confident using the system.]]-1)</f>
        <v/>
      </c>
      <c r="W17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3" s="11" t="str">
        <f>IF(SUS[[#This Row],[ID]]="","",SUM(SUS[[#This Row],[SUS 1]:[SUS 10]]))</f>
        <v/>
      </c>
      <c r="Y173" s="7" t="str">
        <f>IF(Y$11=SUS[[#This Row],[Feature ID]],2.5*SUS[[#This Row],[Sum]],"")</f>
        <v/>
      </c>
      <c r="Z173" s="7" t="str">
        <f>IF(Z$11=SUS[[#This Row],[Feature ID]],2.5*SUS[[#This Row],[Sum]],"")</f>
        <v/>
      </c>
      <c r="AA173" s="7"/>
      <c r="AB173" s="11"/>
    </row>
    <row r="174" spans="1:28" x14ac:dyDescent="0.25">
      <c r="A174" s="12"/>
      <c r="B174" s="13"/>
      <c r="C174" s="13" t="str">
        <f>IF(SUS[[#This Row],[ID]]="","",_xlfn.CONCAT( TEXT(SUS[[#This Row],[ID]],"0"),SUS[[#This Row],[Feature ID]]))</f>
        <v/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1" t="str">
        <f>IF(SUS[[#This Row],[SUS 1 - I think that I would like to use this system frequently.]]="","",SUS[[#This Row],[SUS 1 - I think that I would like to use this system frequently.]]-1)</f>
        <v/>
      </c>
      <c r="O174" s="11" t="str">
        <f>IF(SUS[[#This Row],[SUS 2 - I found the system unnecessarily complex.]]="","",5-SUS[[#This Row],[SUS 2 - I found the system unnecessarily complex.]])</f>
        <v/>
      </c>
      <c r="P174" s="11" t="str">
        <f>IF(SUS[[#This Row],[SUS 3 - I thought the system was easy to use.]]="","",SUS[[#This Row],[SUS 3 - I thought the system was easy to use.]]-1)</f>
        <v/>
      </c>
      <c r="Q17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4" s="11" t="str">
        <f>IF(SUS[[#This Row],[SUS 5 - I found the various functions in this system were well integrated.]]="","",SUS[[#This Row],[SUS 5 - I found the various functions in this system were well integrated.]]-1)</f>
        <v/>
      </c>
      <c r="S174" s="11" t="str">
        <f>IF(SUS[[#This Row],[SUS 6 - I thought there was too much inconsistency in this system.]]="","",5-SUS[[#This Row],[SUS 6 - I thought there was too much inconsistency in this system.]])</f>
        <v/>
      </c>
      <c r="T17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4" s="11" t="str">
        <f>IF(SUS[[#This Row],[SUS 8 -  I found the system very cumbersome to use.]]="","",5-SUS[[#This Row],[SUS 8 -  I found the system very cumbersome to use.]])</f>
        <v/>
      </c>
      <c r="V174" s="11" t="str">
        <f>IF(SUS[[#This Row],[SUS 9 -  I felt very confident using the system.]]="","",SUS[[#This Row],[SUS 9 -  I felt very confident using the system.]]-1)</f>
        <v/>
      </c>
      <c r="W17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4" s="11" t="str">
        <f>IF(SUS[[#This Row],[ID]]="","",SUM(SUS[[#This Row],[SUS 1]:[SUS 10]]))</f>
        <v/>
      </c>
      <c r="Y174" s="7" t="str">
        <f>IF(Y$11=SUS[[#This Row],[Feature ID]],2.5*SUS[[#This Row],[Sum]],"")</f>
        <v/>
      </c>
      <c r="Z174" s="7" t="str">
        <f>IF(Z$11=SUS[[#This Row],[Feature ID]],2.5*SUS[[#This Row],[Sum]],"")</f>
        <v/>
      </c>
      <c r="AA174" s="7"/>
      <c r="AB174" s="11"/>
    </row>
    <row r="175" spans="1:28" x14ac:dyDescent="0.25">
      <c r="A175" s="12"/>
      <c r="B175" s="13"/>
      <c r="C175" s="13" t="str">
        <f>IF(SUS[[#This Row],[ID]]="","",_xlfn.CONCAT( TEXT(SUS[[#This Row],[ID]],"0"),SUS[[#This Row],[Feature ID]]))</f>
        <v/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1" t="str">
        <f>IF(SUS[[#This Row],[SUS 1 - I think that I would like to use this system frequently.]]="","",SUS[[#This Row],[SUS 1 - I think that I would like to use this system frequently.]]-1)</f>
        <v/>
      </c>
      <c r="O175" s="11" t="str">
        <f>IF(SUS[[#This Row],[SUS 2 - I found the system unnecessarily complex.]]="","",5-SUS[[#This Row],[SUS 2 - I found the system unnecessarily complex.]])</f>
        <v/>
      </c>
      <c r="P175" s="11" t="str">
        <f>IF(SUS[[#This Row],[SUS 3 - I thought the system was easy to use.]]="","",SUS[[#This Row],[SUS 3 - I thought the system was easy to use.]]-1)</f>
        <v/>
      </c>
      <c r="Q17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5" s="11" t="str">
        <f>IF(SUS[[#This Row],[SUS 5 - I found the various functions in this system were well integrated.]]="","",SUS[[#This Row],[SUS 5 - I found the various functions in this system were well integrated.]]-1)</f>
        <v/>
      </c>
      <c r="S175" s="11" t="str">
        <f>IF(SUS[[#This Row],[SUS 6 - I thought there was too much inconsistency in this system.]]="","",5-SUS[[#This Row],[SUS 6 - I thought there was too much inconsistency in this system.]])</f>
        <v/>
      </c>
      <c r="T17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5" s="11" t="str">
        <f>IF(SUS[[#This Row],[SUS 8 -  I found the system very cumbersome to use.]]="","",5-SUS[[#This Row],[SUS 8 -  I found the system very cumbersome to use.]])</f>
        <v/>
      </c>
      <c r="V175" s="11" t="str">
        <f>IF(SUS[[#This Row],[SUS 9 -  I felt very confident using the system.]]="","",SUS[[#This Row],[SUS 9 -  I felt very confident using the system.]]-1)</f>
        <v/>
      </c>
      <c r="W17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5" s="11" t="str">
        <f>IF(SUS[[#This Row],[ID]]="","",SUM(SUS[[#This Row],[SUS 1]:[SUS 10]]))</f>
        <v/>
      </c>
      <c r="Y175" s="7" t="str">
        <f>IF(Y$11=SUS[[#This Row],[Feature ID]],2.5*SUS[[#This Row],[Sum]],"")</f>
        <v/>
      </c>
      <c r="Z175" s="7" t="str">
        <f>IF(Z$11=SUS[[#This Row],[Feature ID]],2.5*SUS[[#This Row],[Sum]],"")</f>
        <v/>
      </c>
      <c r="AA175" s="7"/>
      <c r="AB175" s="11"/>
    </row>
    <row r="176" spans="1:28" x14ac:dyDescent="0.25">
      <c r="A176" s="12"/>
      <c r="B176" s="13"/>
      <c r="C176" s="13" t="str">
        <f>IF(SUS[[#This Row],[ID]]="","",_xlfn.CONCAT( TEXT(SUS[[#This Row],[ID]],"0"),SUS[[#This Row],[Feature ID]]))</f>
        <v/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1" t="str">
        <f>IF(SUS[[#This Row],[SUS 1 - I think that I would like to use this system frequently.]]="","",SUS[[#This Row],[SUS 1 - I think that I would like to use this system frequently.]]-1)</f>
        <v/>
      </c>
      <c r="O176" s="11" t="str">
        <f>IF(SUS[[#This Row],[SUS 2 - I found the system unnecessarily complex.]]="","",5-SUS[[#This Row],[SUS 2 - I found the system unnecessarily complex.]])</f>
        <v/>
      </c>
      <c r="P176" s="11" t="str">
        <f>IF(SUS[[#This Row],[SUS 3 - I thought the system was easy to use.]]="","",SUS[[#This Row],[SUS 3 - I thought the system was easy to use.]]-1)</f>
        <v/>
      </c>
      <c r="Q17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6" s="11" t="str">
        <f>IF(SUS[[#This Row],[SUS 5 - I found the various functions in this system were well integrated.]]="","",SUS[[#This Row],[SUS 5 - I found the various functions in this system were well integrated.]]-1)</f>
        <v/>
      </c>
      <c r="S176" s="11" t="str">
        <f>IF(SUS[[#This Row],[SUS 6 - I thought there was too much inconsistency in this system.]]="","",5-SUS[[#This Row],[SUS 6 - I thought there was too much inconsistency in this system.]])</f>
        <v/>
      </c>
      <c r="T17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6" s="11" t="str">
        <f>IF(SUS[[#This Row],[SUS 8 -  I found the system very cumbersome to use.]]="","",5-SUS[[#This Row],[SUS 8 -  I found the system very cumbersome to use.]])</f>
        <v/>
      </c>
      <c r="V176" s="11" t="str">
        <f>IF(SUS[[#This Row],[SUS 9 -  I felt very confident using the system.]]="","",SUS[[#This Row],[SUS 9 -  I felt very confident using the system.]]-1)</f>
        <v/>
      </c>
      <c r="W17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6" s="11" t="str">
        <f>IF(SUS[[#This Row],[ID]]="","",SUM(SUS[[#This Row],[SUS 1]:[SUS 10]]))</f>
        <v/>
      </c>
      <c r="Y176" s="7" t="str">
        <f>IF(Y$11=SUS[[#This Row],[Feature ID]],2.5*SUS[[#This Row],[Sum]],"")</f>
        <v/>
      </c>
      <c r="Z176" s="7" t="str">
        <f>IF(Z$11=SUS[[#This Row],[Feature ID]],2.5*SUS[[#This Row],[Sum]],"")</f>
        <v/>
      </c>
      <c r="AA176" s="7"/>
      <c r="AB176" s="11"/>
    </row>
    <row r="177" spans="1:28" x14ac:dyDescent="0.25">
      <c r="A177" s="12"/>
      <c r="B177" s="13"/>
      <c r="C177" s="13" t="str">
        <f>IF(SUS[[#This Row],[ID]]="","",_xlfn.CONCAT( TEXT(SUS[[#This Row],[ID]],"0"),SUS[[#This Row],[Feature ID]]))</f>
        <v/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1" t="str">
        <f>IF(SUS[[#This Row],[SUS 1 - I think that I would like to use this system frequently.]]="","",SUS[[#This Row],[SUS 1 - I think that I would like to use this system frequently.]]-1)</f>
        <v/>
      </c>
      <c r="O177" s="11" t="str">
        <f>IF(SUS[[#This Row],[SUS 2 - I found the system unnecessarily complex.]]="","",5-SUS[[#This Row],[SUS 2 - I found the system unnecessarily complex.]])</f>
        <v/>
      </c>
      <c r="P177" s="11" t="str">
        <f>IF(SUS[[#This Row],[SUS 3 - I thought the system was easy to use.]]="","",SUS[[#This Row],[SUS 3 - I thought the system was easy to use.]]-1)</f>
        <v/>
      </c>
      <c r="Q17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7" s="11" t="str">
        <f>IF(SUS[[#This Row],[SUS 5 - I found the various functions in this system were well integrated.]]="","",SUS[[#This Row],[SUS 5 - I found the various functions in this system were well integrated.]]-1)</f>
        <v/>
      </c>
      <c r="S177" s="11" t="str">
        <f>IF(SUS[[#This Row],[SUS 6 - I thought there was too much inconsistency in this system.]]="","",5-SUS[[#This Row],[SUS 6 - I thought there was too much inconsistency in this system.]])</f>
        <v/>
      </c>
      <c r="T17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7" s="11" t="str">
        <f>IF(SUS[[#This Row],[SUS 8 -  I found the system very cumbersome to use.]]="","",5-SUS[[#This Row],[SUS 8 -  I found the system very cumbersome to use.]])</f>
        <v/>
      </c>
      <c r="V177" s="11" t="str">
        <f>IF(SUS[[#This Row],[SUS 9 -  I felt very confident using the system.]]="","",SUS[[#This Row],[SUS 9 -  I felt very confident using the system.]]-1)</f>
        <v/>
      </c>
      <c r="W17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7" s="11" t="str">
        <f>IF(SUS[[#This Row],[ID]]="","",SUM(SUS[[#This Row],[SUS 1]:[SUS 10]]))</f>
        <v/>
      </c>
      <c r="Y177" s="7" t="str">
        <f>IF(Y$11=SUS[[#This Row],[Feature ID]],2.5*SUS[[#This Row],[Sum]],"")</f>
        <v/>
      </c>
      <c r="Z177" s="7" t="str">
        <f>IF(Z$11=SUS[[#This Row],[Feature ID]],2.5*SUS[[#This Row],[Sum]],"")</f>
        <v/>
      </c>
      <c r="AA177" s="7"/>
      <c r="AB177" s="11"/>
    </row>
    <row r="178" spans="1:28" x14ac:dyDescent="0.25">
      <c r="A178" s="12"/>
      <c r="B178" s="13"/>
      <c r="C178" s="13" t="str">
        <f>IF(SUS[[#This Row],[ID]]="","",_xlfn.CONCAT( TEXT(SUS[[#This Row],[ID]],"0"),SUS[[#This Row],[Feature ID]]))</f>
        <v/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1" t="str">
        <f>IF(SUS[[#This Row],[SUS 1 - I think that I would like to use this system frequently.]]="","",SUS[[#This Row],[SUS 1 - I think that I would like to use this system frequently.]]-1)</f>
        <v/>
      </c>
      <c r="O178" s="11" t="str">
        <f>IF(SUS[[#This Row],[SUS 2 - I found the system unnecessarily complex.]]="","",5-SUS[[#This Row],[SUS 2 - I found the system unnecessarily complex.]])</f>
        <v/>
      </c>
      <c r="P178" s="11" t="str">
        <f>IF(SUS[[#This Row],[SUS 3 - I thought the system was easy to use.]]="","",SUS[[#This Row],[SUS 3 - I thought the system was easy to use.]]-1)</f>
        <v/>
      </c>
      <c r="Q17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8" s="11" t="str">
        <f>IF(SUS[[#This Row],[SUS 5 - I found the various functions in this system were well integrated.]]="","",SUS[[#This Row],[SUS 5 - I found the various functions in this system were well integrated.]]-1)</f>
        <v/>
      </c>
      <c r="S178" s="11" t="str">
        <f>IF(SUS[[#This Row],[SUS 6 - I thought there was too much inconsistency in this system.]]="","",5-SUS[[#This Row],[SUS 6 - I thought there was too much inconsistency in this system.]])</f>
        <v/>
      </c>
      <c r="T17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8" s="11" t="str">
        <f>IF(SUS[[#This Row],[SUS 8 -  I found the system very cumbersome to use.]]="","",5-SUS[[#This Row],[SUS 8 -  I found the system very cumbersome to use.]])</f>
        <v/>
      </c>
      <c r="V178" s="11" t="str">
        <f>IF(SUS[[#This Row],[SUS 9 -  I felt very confident using the system.]]="","",SUS[[#This Row],[SUS 9 -  I felt very confident using the system.]]-1)</f>
        <v/>
      </c>
      <c r="W17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8" s="11" t="str">
        <f>IF(SUS[[#This Row],[ID]]="","",SUM(SUS[[#This Row],[SUS 1]:[SUS 10]]))</f>
        <v/>
      </c>
      <c r="Y178" s="7" t="str">
        <f>IF(Y$11=SUS[[#This Row],[Feature ID]],2.5*SUS[[#This Row],[Sum]],"")</f>
        <v/>
      </c>
      <c r="Z178" s="7" t="str">
        <f>IF(Z$11=SUS[[#This Row],[Feature ID]],2.5*SUS[[#This Row],[Sum]],"")</f>
        <v/>
      </c>
      <c r="AA178" s="7"/>
      <c r="AB178" s="11"/>
    </row>
    <row r="179" spans="1:28" x14ac:dyDescent="0.25">
      <c r="A179" s="12"/>
      <c r="B179" s="13"/>
      <c r="C179" s="13" t="str">
        <f>IF(SUS[[#This Row],[ID]]="","",_xlfn.CONCAT( TEXT(SUS[[#This Row],[ID]],"0"),SUS[[#This Row],[Feature ID]]))</f>
        <v/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1" t="str">
        <f>IF(SUS[[#This Row],[SUS 1 - I think that I would like to use this system frequently.]]="","",SUS[[#This Row],[SUS 1 - I think that I would like to use this system frequently.]]-1)</f>
        <v/>
      </c>
      <c r="O179" s="11" t="str">
        <f>IF(SUS[[#This Row],[SUS 2 - I found the system unnecessarily complex.]]="","",5-SUS[[#This Row],[SUS 2 - I found the system unnecessarily complex.]])</f>
        <v/>
      </c>
      <c r="P179" s="11" t="str">
        <f>IF(SUS[[#This Row],[SUS 3 - I thought the system was easy to use.]]="","",SUS[[#This Row],[SUS 3 - I thought the system was easy to use.]]-1)</f>
        <v/>
      </c>
      <c r="Q17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79" s="11" t="str">
        <f>IF(SUS[[#This Row],[SUS 5 - I found the various functions in this system were well integrated.]]="","",SUS[[#This Row],[SUS 5 - I found the various functions in this system were well integrated.]]-1)</f>
        <v/>
      </c>
      <c r="S179" s="11" t="str">
        <f>IF(SUS[[#This Row],[SUS 6 - I thought there was too much inconsistency in this system.]]="","",5-SUS[[#This Row],[SUS 6 - I thought there was too much inconsistency in this system.]])</f>
        <v/>
      </c>
      <c r="T17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79" s="11" t="str">
        <f>IF(SUS[[#This Row],[SUS 8 -  I found the system very cumbersome to use.]]="","",5-SUS[[#This Row],[SUS 8 -  I found the system very cumbersome to use.]])</f>
        <v/>
      </c>
      <c r="V179" s="11" t="str">
        <f>IF(SUS[[#This Row],[SUS 9 -  I felt very confident using the system.]]="","",SUS[[#This Row],[SUS 9 -  I felt very confident using the system.]]-1)</f>
        <v/>
      </c>
      <c r="W17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79" s="11" t="str">
        <f>IF(SUS[[#This Row],[ID]]="","",SUM(SUS[[#This Row],[SUS 1]:[SUS 10]]))</f>
        <v/>
      </c>
      <c r="Y179" s="7" t="str">
        <f>IF(Y$11=SUS[[#This Row],[Feature ID]],2.5*SUS[[#This Row],[Sum]],"")</f>
        <v/>
      </c>
      <c r="Z179" s="7" t="str">
        <f>IF(Z$11=SUS[[#This Row],[Feature ID]],2.5*SUS[[#This Row],[Sum]],"")</f>
        <v/>
      </c>
      <c r="AA179" s="7"/>
      <c r="AB179" s="11"/>
    </row>
    <row r="180" spans="1:28" x14ac:dyDescent="0.25">
      <c r="A180" s="12"/>
      <c r="B180" s="13"/>
      <c r="C180" s="13" t="str">
        <f>IF(SUS[[#This Row],[ID]]="","",_xlfn.CONCAT( TEXT(SUS[[#This Row],[ID]],"0"),SUS[[#This Row],[Feature ID]]))</f>
        <v/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1" t="str">
        <f>IF(SUS[[#This Row],[SUS 1 - I think that I would like to use this system frequently.]]="","",SUS[[#This Row],[SUS 1 - I think that I would like to use this system frequently.]]-1)</f>
        <v/>
      </c>
      <c r="O180" s="11" t="str">
        <f>IF(SUS[[#This Row],[SUS 2 - I found the system unnecessarily complex.]]="","",5-SUS[[#This Row],[SUS 2 - I found the system unnecessarily complex.]])</f>
        <v/>
      </c>
      <c r="P180" s="11" t="str">
        <f>IF(SUS[[#This Row],[SUS 3 - I thought the system was easy to use.]]="","",SUS[[#This Row],[SUS 3 - I thought the system was easy to use.]]-1)</f>
        <v/>
      </c>
      <c r="Q18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0" s="11" t="str">
        <f>IF(SUS[[#This Row],[SUS 5 - I found the various functions in this system were well integrated.]]="","",SUS[[#This Row],[SUS 5 - I found the various functions in this system were well integrated.]]-1)</f>
        <v/>
      </c>
      <c r="S180" s="11" t="str">
        <f>IF(SUS[[#This Row],[SUS 6 - I thought there was too much inconsistency in this system.]]="","",5-SUS[[#This Row],[SUS 6 - I thought there was too much inconsistency in this system.]])</f>
        <v/>
      </c>
      <c r="T18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0" s="11" t="str">
        <f>IF(SUS[[#This Row],[SUS 8 -  I found the system very cumbersome to use.]]="","",5-SUS[[#This Row],[SUS 8 -  I found the system very cumbersome to use.]])</f>
        <v/>
      </c>
      <c r="V180" s="11" t="str">
        <f>IF(SUS[[#This Row],[SUS 9 -  I felt very confident using the system.]]="","",SUS[[#This Row],[SUS 9 -  I felt very confident using the system.]]-1)</f>
        <v/>
      </c>
      <c r="W18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0" s="11" t="str">
        <f>IF(SUS[[#This Row],[ID]]="","",SUM(SUS[[#This Row],[SUS 1]:[SUS 10]]))</f>
        <v/>
      </c>
      <c r="Y180" s="7" t="str">
        <f>IF(Y$11=SUS[[#This Row],[Feature ID]],2.5*SUS[[#This Row],[Sum]],"")</f>
        <v/>
      </c>
      <c r="Z180" s="7" t="str">
        <f>IF(Z$11=SUS[[#This Row],[Feature ID]],2.5*SUS[[#This Row],[Sum]],"")</f>
        <v/>
      </c>
      <c r="AA180" s="7"/>
      <c r="AB180" s="11"/>
    </row>
    <row r="181" spans="1:28" x14ac:dyDescent="0.25">
      <c r="A181" s="12"/>
      <c r="B181" s="13"/>
      <c r="C181" s="13" t="str">
        <f>IF(SUS[[#This Row],[ID]]="","",_xlfn.CONCAT( TEXT(SUS[[#This Row],[ID]],"0"),SUS[[#This Row],[Feature ID]]))</f>
        <v/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1" t="str">
        <f>IF(SUS[[#This Row],[SUS 1 - I think that I would like to use this system frequently.]]="","",SUS[[#This Row],[SUS 1 - I think that I would like to use this system frequently.]]-1)</f>
        <v/>
      </c>
      <c r="O181" s="11" t="str">
        <f>IF(SUS[[#This Row],[SUS 2 - I found the system unnecessarily complex.]]="","",5-SUS[[#This Row],[SUS 2 - I found the system unnecessarily complex.]])</f>
        <v/>
      </c>
      <c r="P181" s="11" t="str">
        <f>IF(SUS[[#This Row],[SUS 3 - I thought the system was easy to use.]]="","",SUS[[#This Row],[SUS 3 - I thought the system was easy to use.]]-1)</f>
        <v/>
      </c>
      <c r="Q18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1" s="11" t="str">
        <f>IF(SUS[[#This Row],[SUS 5 - I found the various functions in this system were well integrated.]]="","",SUS[[#This Row],[SUS 5 - I found the various functions in this system were well integrated.]]-1)</f>
        <v/>
      </c>
      <c r="S181" s="11" t="str">
        <f>IF(SUS[[#This Row],[SUS 6 - I thought there was too much inconsistency in this system.]]="","",5-SUS[[#This Row],[SUS 6 - I thought there was too much inconsistency in this system.]])</f>
        <v/>
      </c>
      <c r="T18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1" s="11" t="str">
        <f>IF(SUS[[#This Row],[SUS 8 -  I found the system very cumbersome to use.]]="","",5-SUS[[#This Row],[SUS 8 -  I found the system very cumbersome to use.]])</f>
        <v/>
      </c>
      <c r="V181" s="11" t="str">
        <f>IF(SUS[[#This Row],[SUS 9 -  I felt very confident using the system.]]="","",SUS[[#This Row],[SUS 9 -  I felt very confident using the system.]]-1)</f>
        <v/>
      </c>
      <c r="W18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1" s="11" t="str">
        <f>IF(SUS[[#This Row],[ID]]="","",SUM(SUS[[#This Row],[SUS 1]:[SUS 10]]))</f>
        <v/>
      </c>
      <c r="Y181" s="7" t="str">
        <f>IF(Y$11=SUS[[#This Row],[Feature ID]],2.5*SUS[[#This Row],[Sum]],"")</f>
        <v/>
      </c>
      <c r="Z181" s="7" t="str">
        <f>IF(Z$11=SUS[[#This Row],[Feature ID]],2.5*SUS[[#This Row],[Sum]],"")</f>
        <v/>
      </c>
      <c r="AA181" s="7"/>
      <c r="AB181" s="11"/>
    </row>
    <row r="182" spans="1:28" x14ac:dyDescent="0.25">
      <c r="A182" s="12"/>
      <c r="B182" s="13"/>
      <c r="C182" s="13" t="str">
        <f>IF(SUS[[#This Row],[ID]]="","",_xlfn.CONCAT( TEXT(SUS[[#This Row],[ID]],"0"),SUS[[#This Row],[Feature ID]]))</f>
        <v/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1" t="str">
        <f>IF(SUS[[#This Row],[SUS 1 - I think that I would like to use this system frequently.]]="","",SUS[[#This Row],[SUS 1 - I think that I would like to use this system frequently.]]-1)</f>
        <v/>
      </c>
      <c r="O182" s="11" t="str">
        <f>IF(SUS[[#This Row],[SUS 2 - I found the system unnecessarily complex.]]="","",5-SUS[[#This Row],[SUS 2 - I found the system unnecessarily complex.]])</f>
        <v/>
      </c>
      <c r="P182" s="11" t="str">
        <f>IF(SUS[[#This Row],[SUS 3 - I thought the system was easy to use.]]="","",SUS[[#This Row],[SUS 3 - I thought the system was easy to use.]]-1)</f>
        <v/>
      </c>
      <c r="Q18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2" s="11" t="str">
        <f>IF(SUS[[#This Row],[SUS 5 - I found the various functions in this system were well integrated.]]="","",SUS[[#This Row],[SUS 5 - I found the various functions in this system were well integrated.]]-1)</f>
        <v/>
      </c>
      <c r="S182" s="11" t="str">
        <f>IF(SUS[[#This Row],[SUS 6 - I thought there was too much inconsistency in this system.]]="","",5-SUS[[#This Row],[SUS 6 - I thought there was too much inconsistency in this system.]])</f>
        <v/>
      </c>
      <c r="T18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2" s="11" t="str">
        <f>IF(SUS[[#This Row],[SUS 8 -  I found the system very cumbersome to use.]]="","",5-SUS[[#This Row],[SUS 8 -  I found the system very cumbersome to use.]])</f>
        <v/>
      </c>
      <c r="V182" s="11" t="str">
        <f>IF(SUS[[#This Row],[SUS 9 -  I felt very confident using the system.]]="","",SUS[[#This Row],[SUS 9 -  I felt very confident using the system.]]-1)</f>
        <v/>
      </c>
      <c r="W18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2" s="11" t="str">
        <f>IF(SUS[[#This Row],[ID]]="","",SUM(SUS[[#This Row],[SUS 1]:[SUS 10]]))</f>
        <v/>
      </c>
      <c r="Y182" s="7" t="str">
        <f>IF(Y$11=SUS[[#This Row],[Feature ID]],2.5*SUS[[#This Row],[Sum]],"")</f>
        <v/>
      </c>
      <c r="Z182" s="7" t="str">
        <f>IF(Z$11=SUS[[#This Row],[Feature ID]],2.5*SUS[[#This Row],[Sum]],"")</f>
        <v/>
      </c>
      <c r="AA182" s="7"/>
      <c r="AB182" s="11"/>
    </row>
    <row r="183" spans="1:28" x14ac:dyDescent="0.25">
      <c r="A183" s="12"/>
      <c r="B183" s="13"/>
      <c r="C183" s="13" t="str">
        <f>IF(SUS[[#This Row],[ID]]="","",_xlfn.CONCAT( TEXT(SUS[[#This Row],[ID]],"0"),SUS[[#This Row],[Feature ID]]))</f>
        <v/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1" t="str">
        <f>IF(SUS[[#This Row],[SUS 1 - I think that I would like to use this system frequently.]]="","",SUS[[#This Row],[SUS 1 - I think that I would like to use this system frequently.]]-1)</f>
        <v/>
      </c>
      <c r="O183" s="11" t="str">
        <f>IF(SUS[[#This Row],[SUS 2 - I found the system unnecessarily complex.]]="","",5-SUS[[#This Row],[SUS 2 - I found the system unnecessarily complex.]])</f>
        <v/>
      </c>
      <c r="P183" s="11" t="str">
        <f>IF(SUS[[#This Row],[SUS 3 - I thought the system was easy to use.]]="","",SUS[[#This Row],[SUS 3 - I thought the system was easy to use.]]-1)</f>
        <v/>
      </c>
      <c r="Q18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3" s="11" t="str">
        <f>IF(SUS[[#This Row],[SUS 5 - I found the various functions in this system were well integrated.]]="","",SUS[[#This Row],[SUS 5 - I found the various functions in this system were well integrated.]]-1)</f>
        <v/>
      </c>
      <c r="S183" s="11" t="str">
        <f>IF(SUS[[#This Row],[SUS 6 - I thought there was too much inconsistency in this system.]]="","",5-SUS[[#This Row],[SUS 6 - I thought there was too much inconsistency in this system.]])</f>
        <v/>
      </c>
      <c r="T18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3" s="11" t="str">
        <f>IF(SUS[[#This Row],[SUS 8 -  I found the system very cumbersome to use.]]="","",5-SUS[[#This Row],[SUS 8 -  I found the system very cumbersome to use.]])</f>
        <v/>
      </c>
      <c r="V183" s="11" t="str">
        <f>IF(SUS[[#This Row],[SUS 9 -  I felt very confident using the system.]]="","",SUS[[#This Row],[SUS 9 -  I felt very confident using the system.]]-1)</f>
        <v/>
      </c>
      <c r="W18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3" s="11" t="str">
        <f>IF(SUS[[#This Row],[ID]]="","",SUM(SUS[[#This Row],[SUS 1]:[SUS 10]]))</f>
        <v/>
      </c>
      <c r="Y183" s="7" t="str">
        <f>IF(Y$11=SUS[[#This Row],[Feature ID]],2.5*SUS[[#This Row],[Sum]],"")</f>
        <v/>
      </c>
      <c r="Z183" s="7" t="str">
        <f>IF(Z$11=SUS[[#This Row],[Feature ID]],2.5*SUS[[#This Row],[Sum]],"")</f>
        <v/>
      </c>
      <c r="AA183" s="7"/>
      <c r="AB183" s="11"/>
    </row>
    <row r="184" spans="1:28" x14ac:dyDescent="0.25">
      <c r="A184" s="12"/>
      <c r="B184" s="13"/>
      <c r="C184" s="13" t="str">
        <f>IF(SUS[[#This Row],[ID]]="","",_xlfn.CONCAT( TEXT(SUS[[#This Row],[ID]],"0"),SUS[[#This Row],[Feature ID]]))</f>
        <v/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1" t="str">
        <f>IF(SUS[[#This Row],[SUS 1 - I think that I would like to use this system frequently.]]="","",SUS[[#This Row],[SUS 1 - I think that I would like to use this system frequently.]]-1)</f>
        <v/>
      </c>
      <c r="O184" s="11" t="str">
        <f>IF(SUS[[#This Row],[SUS 2 - I found the system unnecessarily complex.]]="","",5-SUS[[#This Row],[SUS 2 - I found the system unnecessarily complex.]])</f>
        <v/>
      </c>
      <c r="P184" s="11" t="str">
        <f>IF(SUS[[#This Row],[SUS 3 - I thought the system was easy to use.]]="","",SUS[[#This Row],[SUS 3 - I thought the system was easy to use.]]-1)</f>
        <v/>
      </c>
      <c r="Q18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4" s="11" t="str">
        <f>IF(SUS[[#This Row],[SUS 5 - I found the various functions in this system were well integrated.]]="","",SUS[[#This Row],[SUS 5 - I found the various functions in this system were well integrated.]]-1)</f>
        <v/>
      </c>
      <c r="S184" s="11" t="str">
        <f>IF(SUS[[#This Row],[SUS 6 - I thought there was too much inconsistency in this system.]]="","",5-SUS[[#This Row],[SUS 6 - I thought there was too much inconsistency in this system.]])</f>
        <v/>
      </c>
      <c r="T18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4" s="11" t="str">
        <f>IF(SUS[[#This Row],[SUS 8 -  I found the system very cumbersome to use.]]="","",5-SUS[[#This Row],[SUS 8 -  I found the system very cumbersome to use.]])</f>
        <v/>
      </c>
      <c r="V184" s="11" t="str">
        <f>IF(SUS[[#This Row],[SUS 9 -  I felt very confident using the system.]]="","",SUS[[#This Row],[SUS 9 -  I felt very confident using the system.]]-1)</f>
        <v/>
      </c>
      <c r="W18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4" s="11" t="str">
        <f>IF(SUS[[#This Row],[ID]]="","",SUM(SUS[[#This Row],[SUS 1]:[SUS 10]]))</f>
        <v/>
      </c>
      <c r="Y184" s="7" t="str">
        <f>IF(Y$11=SUS[[#This Row],[Feature ID]],2.5*SUS[[#This Row],[Sum]],"")</f>
        <v/>
      </c>
      <c r="Z184" s="7" t="str">
        <f>IF(Z$11=SUS[[#This Row],[Feature ID]],2.5*SUS[[#This Row],[Sum]],"")</f>
        <v/>
      </c>
      <c r="AA184" s="7"/>
      <c r="AB184" s="11"/>
    </row>
    <row r="185" spans="1:28" x14ac:dyDescent="0.25">
      <c r="A185" s="12"/>
      <c r="B185" s="13"/>
      <c r="C185" s="13" t="str">
        <f>IF(SUS[[#This Row],[ID]]="","",_xlfn.CONCAT( TEXT(SUS[[#This Row],[ID]],"0"),SUS[[#This Row],[Feature ID]]))</f>
        <v/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1" t="str">
        <f>IF(SUS[[#This Row],[SUS 1 - I think that I would like to use this system frequently.]]="","",SUS[[#This Row],[SUS 1 - I think that I would like to use this system frequently.]]-1)</f>
        <v/>
      </c>
      <c r="O185" s="11" t="str">
        <f>IF(SUS[[#This Row],[SUS 2 - I found the system unnecessarily complex.]]="","",5-SUS[[#This Row],[SUS 2 - I found the system unnecessarily complex.]])</f>
        <v/>
      </c>
      <c r="P185" s="11" t="str">
        <f>IF(SUS[[#This Row],[SUS 3 - I thought the system was easy to use.]]="","",SUS[[#This Row],[SUS 3 - I thought the system was easy to use.]]-1)</f>
        <v/>
      </c>
      <c r="Q18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5" s="11" t="str">
        <f>IF(SUS[[#This Row],[SUS 5 - I found the various functions in this system were well integrated.]]="","",SUS[[#This Row],[SUS 5 - I found the various functions in this system were well integrated.]]-1)</f>
        <v/>
      </c>
      <c r="S185" s="11" t="str">
        <f>IF(SUS[[#This Row],[SUS 6 - I thought there was too much inconsistency in this system.]]="","",5-SUS[[#This Row],[SUS 6 - I thought there was too much inconsistency in this system.]])</f>
        <v/>
      </c>
      <c r="T18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5" s="11" t="str">
        <f>IF(SUS[[#This Row],[SUS 8 -  I found the system very cumbersome to use.]]="","",5-SUS[[#This Row],[SUS 8 -  I found the system very cumbersome to use.]])</f>
        <v/>
      </c>
      <c r="V185" s="11" t="str">
        <f>IF(SUS[[#This Row],[SUS 9 -  I felt very confident using the system.]]="","",SUS[[#This Row],[SUS 9 -  I felt very confident using the system.]]-1)</f>
        <v/>
      </c>
      <c r="W18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5" s="11" t="str">
        <f>IF(SUS[[#This Row],[ID]]="","",SUM(SUS[[#This Row],[SUS 1]:[SUS 10]]))</f>
        <v/>
      </c>
      <c r="Y185" s="7" t="str">
        <f>IF(Y$11=SUS[[#This Row],[Feature ID]],2.5*SUS[[#This Row],[Sum]],"")</f>
        <v/>
      </c>
      <c r="Z185" s="7" t="str">
        <f>IF(Z$11=SUS[[#This Row],[Feature ID]],2.5*SUS[[#This Row],[Sum]],"")</f>
        <v/>
      </c>
      <c r="AA185" s="7"/>
      <c r="AB185" s="11"/>
    </row>
    <row r="186" spans="1:28" x14ac:dyDescent="0.25">
      <c r="A186" s="12"/>
      <c r="B186" s="13"/>
      <c r="C186" s="13" t="str">
        <f>IF(SUS[[#This Row],[ID]]="","",_xlfn.CONCAT( TEXT(SUS[[#This Row],[ID]],"0"),SUS[[#This Row],[Feature ID]]))</f>
        <v/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1" t="str">
        <f>IF(SUS[[#This Row],[SUS 1 - I think that I would like to use this system frequently.]]="","",SUS[[#This Row],[SUS 1 - I think that I would like to use this system frequently.]]-1)</f>
        <v/>
      </c>
      <c r="O186" s="11" t="str">
        <f>IF(SUS[[#This Row],[SUS 2 - I found the system unnecessarily complex.]]="","",5-SUS[[#This Row],[SUS 2 - I found the system unnecessarily complex.]])</f>
        <v/>
      </c>
      <c r="P186" s="11" t="str">
        <f>IF(SUS[[#This Row],[SUS 3 - I thought the system was easy to use.]]="","",SUS[[#This Row],[SUS 3 - I thought the system was easy to use.]]-1)</f>
        <v/>
      </c>
      <c r="Q18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6" s="11" t="str">
        <f>IF(SUS[[#This Row],[SUS 5 - I found the various functions in this system were well integrated.]]="","",SUS[[#This Row],[SUS 5 - I found the various functions in this system were well integrated.]]-1)</f>
        <v/>
      </c>
      <c r="S186" s="11" t="str">
        <f>IF(SUS[[#This Row],[SUS 6 - I thought there was too much inconsistency in this system.]]="","",5-SUS[[#This Row],[SUS 6 - I thought there was too much inconsistency in this system.]])</f>
        <v/>
      </c>
      <c r="T18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6" s="11" t="str">
        <f>IF(SUS[[#This Row],[SUS 8 -  I found the system very cumbersome to use.]]="","",5-SUS[[#This Row],[SUS 8 -  I found the system very cumbersome to use.]])</f>
        <v/>
      </c>
      <c r="V186" s="11" t="str">
        <f>IF(SUS[[#This Row],[SUS 9 -  I felt very confident using the system.]]="","",SUS[[#This Row],[SUS 9 -  I felt very confident using the system.]]-1)</f>
        <v/>
      </c>
      <c r="W18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6" s="11" t="str">
        <f>IF(SUS[[#This Row],[ID]]="","",SUM(SUS[[#This Row],[SUS 1]:[SUS 10]]))</f>
        <v/>
      </c>
      <c r="Y186" s="7" t="str">
        <f>IF(Y$11=SUS[[#This Row],[Feature ID]],2.5*SUS[[#This Row],[Sum]],"")</f>
        <v/>
      </c>
      <c r="Z186" s="7" t="str">
        <f>IF(Z$11=SUS[[#This Row],[Feature ID]],2.5*SUS[[#This Row],[Sum]],"")</f>
        <v/>
      </c>
      <c r="AA186" s="7"/>
      <c r="AB186" s="11"/>
    </row>
    <row r="187" spans="1:28" x14ac:dyDescent="0.25">
      <c r="A187" s="12"/>
      <c r="B187" s="13"/>
      <c r="C187" s="13" t="str">
        <f>IF(SUS[[#This Row],[ID]]="","",_xlfn.CONCAT( TEXT(SUS[[#This Row],[ID]],"0"),SUS[[#This Row],[Feature ID]]))</f>
        <v/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1" t="str">
        <f>IF(SUS[[#This Row],[SUS 1 - I think that I would like to use this system frequently.]]="","",SUS[[#This Row],[SUS 1 - I think that I would like to use this system frequently.]]-1)</f>
        <v/>
      </c>
      <c r="O187" s="11" t="str">
        <f>IF(SUS[[#This Row],[SUS 2 - I found the system unnecessarily complex.]]="","",5-SUS[[#This Row],[SUS 2 - I found the system unnecessarily complex.]])</f>
        <v/>
      </c>
      <c r="P187" s="11" t="str">
        <f>IF(SUS[[#This Row],[SUS 3 - I thought the system was easy to use.]]="","",SUS[[#This Row],[SUS 3 - I thought the system was easy to use.]]-1)</f>
        <v/>
      </c>
      <c r="Q18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7" s="11" t="str">
        <f>IF(SUS[[#This Row],[SUS 5 - I found the various functions in this system were well integrated.]]="","",SUS[[#This Row],[SUS 5 - I found the various functions in this system were well integrated.]]-1)</f>
        <v/>
      </c>
      <c r="S187" s="11" t="str">
        <f>IF(SUS[[#This Row],[SUS 6 - I thought there was too much inconsistency in this system.]]="","",5-SUS[[#This Row],[SUS 6 - I thought there was too much inconsistency in this system.]])</f>
        <v/>
      </c>
      <c r="T18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7" s="11" t="str">
        <f>IF(SUS[[#This Row],[SUS 8 -  I found the system very cumbersome to use.]]="","",5-SUS[[#This Row],[SUS 8 -  I found the system very cumbersome to use.]])</f>
        <v/>
      </c>
      <c r="V187" s="11" t="str">
        <f>IF(SUS[[#This Row],[SUS 9 -  I felt very confident using the system.]]="","",SUS[[#This Row],[SUS 9 -  I felt very confident using the system.]]-1)</f>
        <v/>
      </c>
      <c r="W18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7" s="11" t="str">
        <f>IF(SUS[[#This Row],[ID]]="","",SUM(SUS[[#This Row],[SUS 1]:[SUS 10]]))</f>
        <v/>
      </c>
      <c r="Y187" s="7" t="str">
        <f>IF(Y$11=SUS[[#This Row],[Feature ID]],2.5*SUS[[#This Row],[Sum]],"")</f>
        <v/>
      </c>
      <c r="Z187" s="7" t="str">
        <f>IF(Z$11=SUS[[#This Row],[Feature ID]],2.5*SUS[[#This Row],[Sum]],"")</f>
        <v/>
      </c>
      <c r="AA187" s="7"/>
      <c r="AB187" s="11"/>
    </row>
    <row r="188" spans="1:28" x14ac:dyDescent="0.25">
      <c r="A188" s="12"/>
      <c r="B188" s="13"/>
      <c r="C188" s="13" t="str">
        <f>IF(SUS[[#This Row],[ID]]="","",_xlfn.CONCAT( TEXT(SUS[[#This Row],[ID]],"0"),SUS[[#This Row],[Feature ID]]))</f>
        <v/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1" t="str">
        <f>IF(SUS[[#This Row],[SUS 1 - I think that I would like to use this system frequently.]]="","",SUS[[#This Row],[SUS 1 - I think that I would like to use this system frequently.]]-1)</f>
        <v/>
      </c>
      <c r="O188" s="11" t="str">
        <f>IF(SUS[[#This Row],[SUS 2 - I found the system unnecessarily complex.]]="","",5-SUS[[#This Row],[SUS 2 - I found the system unnecessarily complex.]])</f>
        <v/>
      </c>
      <c r="P188" s="11" t="str">
        <f>IF(SUS[[#This Row],[SUS 3 - I thought the system was easy to use.]]="","",SUS[[#This Row],[SUS 3 - I thought the system was easy to use.]]-1)</f>
        <v/>
      </c>
      <c r="Q18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8" s="11" t="str">
        <f>IF(SUS[[#This Row],[SUS 5 - I found the various functions in this system were well integrated.]]="","",SUS[[#This Row],[SUS 5 - I found the various functions in this system were well integrated.]]-1)</f>
        <v/>
      </c>
      <c r="S188" s="11" t="str">
        <f>IF(SUS[[#This Row],[SUS 6 - I thought there was too much inconsistency in this system.]]="","",5-SUS[[#This Row],[SUS 6 - I thought there was too much inconsistency in this system.]])</f>
        <v/>
      </c>
      <c r="T18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8" s="11" t="str">
        <f>IF(SUS[[#This Row],[SUS 8 -  I found the system very cumbersome to use.]]="","",5-SUS[[#This Row],[SUS 8 -  I found the system very cumbersome to use.]])</f>
        <v/>
      </c>
      <c r="V188" s="11" t="str">
        <f>IF(SUS[[#This Row],[SUS 9 -  I felt very confident using the system.]]="","",SUS[[#This Row],[SUS 9 -  I felt very confident using the system.]]-1)</f>
        <v/>
      </c>
      <c r="W18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8" s="11" t="str">
        <f>IF(SUS[[#This Row],[ID]]="","",SUM(SUS[[#This Row],[SUS 1]:[SUS 10]]))</f>
        <v/>
      </c>
      <c r="Y188" s="7" t="str">
        <f>IF(Y$11=SUS[[#This Row],[Feature ID]],2.5*SUS[[#This Row],[Sum]],"")</f>
        <v/>
      </c>
      <c r="Z188" s="7" t="str">
        <f>IF(Z$11=SUS[[#This Row],[Feature ID]],2.5*SUS[[#This Row],[Sum]],"")</f>
        <v/>
      </c>
      <c r="AA188" s="7"/>
      <c r="AB188" s="11"/>
    </row>
    <row r="189" spans="1:28" x14ac:dyDescent="0.25">
      <c r="A189" s="12"/>
      <c r="B189" s="13"/>
      <c r="C189" s="13" t="str">
        <f>IF(SUS[[#This Row],[ID]]="","",_xlfn.CONCAT( TEXT(SUS[[#This Row],[ID]],"0"),SUS[[#This Row],[Feature ID]]))</f>
        <v/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1" t="str">
        <f>IF(SUS[[#This Row],[SUS 1 - I think that I would like to use this system frequently.]]="","",SUS[[#This Row],[SUS 1 - I think that I would like to use this system frequently.]]-1)</f>
        <v/>
      </c>
      <c r="O189" s="11" t="str">
        <f>IF(SUS[[#This Row],[SUS 2 - I found the system unnecessarily complex.]]="","",5-SUS[[#This Row],[SUS 2 - I found the system unnecessarily complex.]])</f>
        <v/>
      </c>
      <c r="P189" s="11" t="str">
        <f>IF(SUS[[#This Row],[SUS 3 - I thought the system was easy to use.]]="","",SUS[[#This Row],[SUS 3 - I thought the system was easy to use.]]-1)</f>
        <v/>
      </c>
      <c r="Q18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89" s="11" t="str">
        <f>IF(SUS[[#This Row],[SUS 5 - I found the various functions in this system were well integrated.]]="","",SUS[[#This Row],[SUS 5 - I found the various functions in this system were well integrated.]]-1)</f>
        <v/>
      </c>
      <c r="S189" s="11" t="str">
        <f>IF(SUS[[#This Row],[SUS 6 - I thought there was too much inconsistency in this system.]]="","",5-SUS[[#This Row],[SUS 6 - I thought there was too much inconsistency in this system.]])</f>
        <v/>
      </c>
      <c r="T18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89" s="11" t="str">
        <f>IF(SUS[[#This Row],[SUS 8 -  I found the system very cumbersome to use.]]="","",5-SUS[[#This Row],[SUS 8 -  I found the system very cumbersome to use.]])</f>
        <v/>
      </c>
      <c r="V189" s="11" t="str">
        <f>IF(SUS[[#This Row],[SUS 9 -  I felt very confident using the system.]]="","",SUS[[#This Row],[SUS 9 -  I felt very confident using the system.]]-1)</f>
        <v/>
      </c>
      <c r="W18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89" s="11" t="str">
        <f>IF(SUS[[#This Row],[ID]]="","",SUM(SUS[[#This Row],[SUS 1]:[SUS 10]]))</f>
        <v/>
      </c>
      <c r="Y189" s="7" t="str">
        <f>IF(Y$11=SUS[[#This Row],[Feature ID]],2.5*SUS[[#This Row],[Sum]],"")</f>
        <v/>
      </c>
      <c r="Z189" s="7" t="str">
        <f>IF(Z$11=SUS[[#This Row],[Feature ID]],2.5*SUS[[#This Row],[Sum]],"")</f>
        <v/>
      </c>
      <c r="AA189" s="7"/>
      <c r="AB189" s="11"/>
    </row>
    <row r="190" spans="1:28" x14ac:dyDescent="0.25">
      <c r="A190" s="12"/>
      <c r="B190" s="13"/>
      <c r="C190" s="13" t="str">
        <f>IF(SUS[[#This Row],[ID]]="","",_xlfn.CONCAT( TEXT(SUS[[#This Row],[ID]],"0"),SUS[[#This Row],[Feature ID]]))</f>
        <v/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1" t="str">
        <f>IF(SUS[[#This Row],[SUS 1 - I think that I would like to use this system frequently.]]="","",SUS[[#This Row],[SUS 1 - I think that I would like to use this system frequently.]]-1)</f>
        <v/>
      </c>
      <c r="O190" s="11" t="str">
        <f>IF(SUS[[#This Row],[SUS 2 - I found the system unnecessarily complex.]]="","",5-SUS[[#This Row],[SUS 2 - I found the system unnecessarily complex.]])</f>
        <v/>
      </c>
      <c r="P190" s="11" t="str">
        <f>IF(SUS[[#This Row],[SUS 3 - I thought the system was easy to use.]]="","",SUS[[#This Row],[SUS 3 - I thought the system was easy to use.]]-1)</f>
        <v/>
      </c>
      <c r="Q19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0" s="11" t="str">
        <f>IF(SUS[[#This Row],[SUS 5 - I found the various functions in this system were well integrated.]]="","",SUS[[#This Row],[SUS 5 - I found the various functions in this system were well integrated.]]-1)</f>
        <v/>
      </c>
      <c r="S190" s="11" t="str">
        <f>IF(SUS[[#This Row],[SUS 6 - I thought there was too much inconsistency in this system.]]="","",5-SUS[[#This Row],[SUS 6 - I thought there was too much inconsistency in this system.]])</f>
        <v/>
      </c>
      <c r="T19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0" s="11" t="str">
        <f>IF(SUS[[#This Row],[SUS 8 -  I found the system very cumbersome to use.]]="","",5-SUS[[#This Row],[SUS 8 -  I found the system very cumbersome to use.]])</f>
        <v/>
      </c>
      <c r="V190" s="11" t="str">
        <f>IF(SUS[[#This Row],[SUS 9 -  I felt very confident using the system.]]="","",SUS[[#This Row],[SUS 9 -  I felt very confident using the system.]]-1)</f>
        <v/>
      </c>
      <c r="W19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0" s="11" t="str">
        <f>IF(SUS[[#This Row],[ID]]="","",SUM(SUS[[#This Row],[SUS 1]:[SUS 10]]))</f>
        <v/>
      </c>
      <c r="Y190" s="7" t="str">
        <f>IF(Y$11=SUS[[#This Row],[Feature ID]],2.5*SUS[[#This Row],[Sum]],"")</f>
        <v/>
      </c>
      <c r="Z190" s="7" t="str">
        <f>IF(Z$11=SUS[[#This Row],[Feature ID]],2.5*SUS[[#This Row],[Sum]],"")</f>
        <v/>
      </c>
      <c r="AA190" s="7"/>
      <c r="AB190" s="11"/>
    </row>
    <row r="191" spans="1:28" x14ac:dyDescent="0.25">
      <c r="A191" s="12"/>
      <c r="B191" s="13"/>
      <c r="C191" s="13" t="str">
        <f>IF(SUS[[#This Row],[ID]]="","",_xlfn.CONCAT( TEXT(SUS[[#This Row],[ID]],"0"),SUS[[#This Row],[Feature ID]]))</f>
        <v/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1" t="str">
        <f>IF(SUS[[#This Row],[SUS 1 - I think that I would like to use this system frequently.]]="","",SUS[[#This Row],[SUS 1 - I think that I would like to use this system frequently.]]-1)</f>
        <v/>
      </c>
      <c r="O191" s="11" t="str">
        <f>IF(SUS[[#This Row],[SUS 2 - I found the system unnecessarily complex.]]="","",5-SUS[[#This Row],[SUS 2 - I found the system unnecessarily complex.]])</f>
        <v/>
      </c>
      <c r="P191" s="11" t="str">
        <f>IF(SUS[[#This Row],[SUS 3 - I thought the system was easy to use.]]="","",SUS[[#This Row],[SUS 3 - I thought the system was easy to use.]]-1)</f>
        <v/>
      </c>
      <c r="Q19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1" s="11" t="str">
        <f>IF(SUS[[#This Row],[SUS 5 - I found the various functions in this system were well integrated.]]="","",SUS[[#This Row],[SUS 5 - I found the various functions in this system were well integrated.]]-1)</f>
        <v/>
      </c>
      <c r="S191" s="11" t="str">
        <f>IF(SUS[[#This Row],[SUS 6 - I thought there was too much inconsistency in this system.]]="","",5-SUS[[#This Row],[SUS 6 - I thought there was too much inconsistency in this system.]])</f>
        <v/>
      </c>
      <c r="T19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1" s="11" t="str">
        <f>IF(SUS[[#This Row],[SUS 8 -  I found the system very cumbersome to use.]]="","",5-SUS[[#This Row],[SUS 8 -  I found the system very cumbersome to use.]])</f>
        <v/>
      </c>
      <c r="V191" s="11" t="str">
        <f>IF(SUS[[#This Row],[SUS 9 -  I felt very confident using the system.]]="","",SUS[[#This Row],[SUS 9 -  I felt very confident using the system.]]-1)</f>
        <v/>
      </c>
      <c r="W19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1" s="11" t="str">
        <f>IF(SUS[[#This Row],[ID]]="","",SUM(SUS[[#This Row],[SUS 1]:[SUS 10]]))</f>
        <v/>
      </c>
      <c r="Y191" s="7" t="str">
        <f>IF(Y$11=SUS[[#This Row],[Feature ID]],2.5*SUS[[#This Row],[Sum]],"")</f>
        <v/>
      </c>
      <c r="Z191" s="7" t="str">
        <f>IF(Z$11=SUS[[#This Row],[Feature ID]],2.5*SUS[[#This Row],[Sum]],"")</f>
        <v/>
      </c>
      <c r="AA191" s="7"/>
      <c r="AB191" s="11"/>
    </row>
    <row r="192" spans="1:28" x14ac:dyDescent="0.25">
      <c r="A192" s="12"/>
      <c r="B192" s="13"/>
      <c r="C192" s="13" t="str">
        <f>IF(SUS[[#This Row],[ID]]="","",_xlfn.CONCAT( TEXT(SUS[[#This Row],[ID]],"0"),SUS[[#This Row],[Feature ID]]))</f>
        <v/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1" t="str">
        <f>IF(SUS[[#This Row],[SUS 1 - I think that I would like to use this system frequently.]]="","",SUS[[#This Row],[SUS 1 - I think that I would like to use this system frequently.]]-1)</f>
        <v/>
      </c>
      <c r="O192" s="11" t="str">
        <f>IF(SUS[[#This Row],[SUS 2 - I found the system unnecessarily complex.]]="","",5-SUS[[#This Row],[SUS 2 - I found the system unnecessarily complex.]])</f>
        <v/>
      </c>
      <c r="P192" s="11" t="str">
        <f>IF(SUS[[#This Row],[SUS 3 - I thought the system was easy to use.]]="","",SUS[[#This Row],[SUS 3 - I thought the system was easy to use.]]-1)</f>
        <v/>
      </c>
      <c r="Q19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2" s="11" t="str">
        <f>IF(SUS[[#This Row],[SUS 5 - I found the various functions in this system were well integrated.]]="","",SUS[[#This Row],[SUS 5 - I found the various functions in this system were well integrated.]]-1)</f>
        <v/>
      </c>
      <c r="S192" s="11" t="str">
        <f>IF(SUS[[#This Row],[SUS 6 - I thought there was too much inconsistency in this system.]]="","",5-SUS[[#This Row],[SUS 6 - I thought there was too much inconsistency in this system.]])</f>
        <v/>
      </c>
      <c r="T19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2" s="11" t="str">
        <f>IF(SUS[[#This Row],[SUS 8 -  I found the system very cumbersome to use.]]="","",5-SUS[[#This Row],[SUS 8 -  I found the system very cumbersome to use.]])</f>
        <v/>
      </c>
      <c r="V192" s="11" t="str">
        <f>IF(SUS[[#This Row],[SUS 9 -  I felt very confident using the system.]]="","",SUS[[#This Row],[SUS 9 -  I felt very confident using the system.]]-1)</f>
        <v/>
      </c>
      <c r="W19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2" s="11" t="str">
        <f>IF(SUS[[#This Row],[ID]]="","",SUM(SUS[[#This Row],[SUS 1]:[SUS 10]]))</f>
        <v/>
      </c>
      <c r="Y192" s="7" t="str">
        <f>IF(Y$11=SUS[[#This Row],[Feature ID]],2.5*SUS[[#This Row],[Sum]],"")</f>
        <v/>
      </c>
      <c r="Z192" s="7" t="str">
        <f>IF(Z$11=SUS[[#This Row],[Feature ID]],2.5*SUS[[#This Row],[Sum]],"")</f>
        <v/>
      </c>
      <c r="AA192" s="7"/>
      <c r="AB192" s="11"/>
    </row>
    <row r="193" spans="1:28" x14ac:dyDescent="0.25">
      <c r="A193" s="12"/>
      <c r="B193" s="13"/>
      <c r="C193" s="13" t="str">
        <f>IF(SUS[[#This Row],[ID]]="","",_xlfn.CONCAT( TEXT(SUS[[#This Row],[ID]],"0"),SUS[[#This Row],[Feature ID]]))</f>
        <v/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1" t="str">
        <f>IF(SUS[[#This Row],[SUS 1 - I think that I would like to use this system frequently.]]="","",SUS[[#This Row],[SUS 1 - I think that I would like to use this system frequently.]]-1)</f>
        <v/>
      </c>
      <c r="O193" s="11" t="str">
        <f>IF(SUS[[#This Row],[SUS 2 - I found the system unnecessarily complex.]]="","",5-SUS[[#This Row],[SUS 2 - I found the system unnecessarily complex.]])</f>
        <v/>
      </c>
      <c r="P193" s="11" t="str">
        <f>IF(SUS[[#This Row],[SUS 3 - I thought the system was easy to use.]]="","",SUS[[#This Row],[SUS 3 - I thought the system was easy to use.]]-1)</f>
        <v/>
      </c>
      <c r="Q19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3" s="11" t="str">
        <f>IF(SUS[[#This Row],[SUS 5 - I found the various functions in this system were well integrated.]]="","",SUS[[#This Row],[SUS 5 - I found the various functions in this system were well integrated.]]-1)</f>
        <v/>
      </c>
      <c r="S193" s="11" t="str">
        <f>IF(SUS[[#This Row],[SUS 6 - I thought there was too much inconsistency in this system.]]="","",5-SUS[[#This Row],[SUS 6 - I thought there was too much inconsistency in this system.]])</f>
        <v/>
      </c>
      <c r="T19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3" s="11" t="str">
        <f>IF(SUS[[#This Row],[SUS 8 -  I found the system very cumbersome to use.]]="","",5-SUS[[#This Row],[SUS 8 -  I found the system very cumbersome to use.]])</f>
        <v/>
      </c>
      <c r="V193" s="11" t="str">
        <f>IF(SUS[[#This Row],[SUS 9 -  I felt very confident using the system.]]="","",SUS[[#This Row],[SUS 9 -  I felt very confident using the system.]]-1)</f>
        <v/>
      </c>
      <c r="W19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3" s="11" t="str">
        <f>IF(SUS[[#This Row],[ID]]="","",SUM(SUS[[#This Row],[SUS 1]:[SUS 10]]))</f>
        <v/>
      </c>
      <c r="Y193" s="7" t="str">
        <f>IF(Y$11=SUS[[#This Row],[Feature ID]],2.5*SUS[[#This Row],[Sum]],"")</f>
        <v/>
      </c>
      <c r="Z193" s="7" t="str">
        <f>IF(Z$11=SUS[[#This Row],[Feature ID]],2.5*SUS[[#This Row],[Sum]],"")</f>
        <v/>
      </c>
      <c r="AA193" s="7"/>
      <c r="AB193" s="11"/>
    </row>
    <row r="194" spans="1:28" x14ac:dyDescent="0.25">
      <c r="A194" s="12"/>
      <c r="B194" s="13"/>
      <c r="C194" s="13" t="str">
        <f>IF(SUS[[#This Row],[ID]]="","",_xlfn.CONCAT( TEXT(SUS[[#This Row],[ID]],"0"),SUS[[#This Row],[Feature ID]]))</f>
        <v/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1" t="str">
        <f>IF(SUS[[#This Row],[SUS 1 - I think that I would like to use this system frequently.]]="","",SUS[[#This Row],[SUS 1 - I think that I would like to use this system frequently.]]-1)</f>
        <v/>
      </c>
      <c r="O194" s="11" t="str">
        <f>IF(SUS[[#This Row],[SUS 2 - I found the system unnecessarily complex.]]="","",5-SUS[[#This Row],[SUS 2 - I found the system unnecessarily complex.]])</f>
        <v/>
      </c>
      <c r="P194" s="11" t="str">
        <f>IF(SUS[[#This Row],[SUS 3 - I thought the system was easy to use.]]="","",SUS[[#This Row],[SUS 3 - I thought the system was easy to use.]]-1)</f>
        <v/>
      </c>
      <c r="Q19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4" s="11" t="str">
        <f>IF(SUS[[#This Row],[SUS 5 - I found the various functions in this system were well integrated.]]="","",SUS[[#This Row],[SUS 5 - I found the various functions in this system were well integrated.]]-1)</f>
        <v/>
      </c>
      <c r="S194" s="11" t="str">
        <f>IF(SUS[[#This Row],[SUS 6 - I thought there was too much inconsistency in this system.]]="","",5-SUS[[#This Row],[SUS 6 - I thought there was too much inconsistency in this system.]])</f>
        <v/>
      </c>
      <c r="T19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4" s="11" t="str">
        <f>IF(SUS[[#This Row],[SUS 8 -  I found the system very cumbersome to use.]]="","",5-SUS[[#This Row],[SUS 8 -  I found the system very cumbersome to use.]])</f>
        <v/>
      </c>
      <c r="V194" s="11" t="str">
        <f>IF(SUS[[#This Row],[SUS 9 -  I felt very confident using the system.]]="","",SUS[[#This Row],[SUS 9 -  I felt very confident using the system.]]-1)</f>
        <v/>
      </c>
      <c r="W19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4" s="11" t="str">
        <f>IF(SUS[[#This Row],[ID]]="","",SUM(SUS[[#This Row],[SUS 1]:[SUS 10]]))</f>
        <v/>
      </c>
      <c r="Y194" s="7" t="str">
        <f>IF(Y$11=SUS[[#This Row],[Feature ID]],2.5*SUS[[#This Row],[Sum]],"")</f>
        <v/>
      </c>
      <c r="Z194" s="7" t="str">
        <f>IF(Z$11=SUS[[#This Row],[Feature ID]],2.5*SUS[[#This Row],[Sum]],"")</f>
        <v/>
      </c>
      <c r="AA194" s="7"/>
      <c r="AB194" s="11"/>
    </row>
    <row r="195" spans="1:28" x14ac:dyDescent="0.25">
      <c r="A195" s="12"/>
      <c r="B195" s="13"/>
      <c r="C195" s="13" t="str">
        <f>IF(SUS[[#This Row],[ID]]="","",_xlfn.CONCAT( TEXT(SUS[[#This Row],[ID]],"0"),SUS[[#This Row],[Feature ID]]))</f>
        <v/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1" t="str">
        <f>IF(SUS[[#This Row],[SUS 1 - I think that I would like to use this system frequently.]]="","",SUS[[#This Row],[SUS 1 - I think that I would like to use this system frequently.]]-1)</f>
        <v/>
      </c>
      <c r="O195" s="11" t="str">
        <f>IF(SUS[[#This Row],[SUS 2 - I found the system unnecessarily complex.]]="","",5-SUS[[#This Row],[SUS 2 - I found the system unnecessarily complex.]])</f>
        <v/>
      </c>
      <c r="P195" s="11" t="str">
        <f>IF(SUS[[#This Row],[SUS 3 - I thought the system was easy to use.]]="","",SUS[[#This Row],[SUS 3 - I thought the system was easy to use.]]-1)</f>
        <v/>
      </c>
      <c r="Q19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5" s="11" t="str">
        <f>IF(SUS[[#This Row],[SUS 5 - I found the various functions in this system were well integrated.]]="","",SUS[[#This Row],[SUS 5 - I found the various functions in this system were well integrated.]]-1)</f>
        <v/>
      </c>
      <c r="S195" s="11" t="str">
        <f>IF(SUS[[#This Row],[SUS 6 - I thought there was too much inconsistency in this system.]]="","",5-SUS[[#This Row],[SUS 6 - I thought there was too much inconsistency in this system.]])</f>
        <v/>
      </c>
      <c r="T19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5" s="11" t="str">
        <f>IF(SUS[[#This Row],[SUS 8 -  I found the system very cumbersome to use.]]="","",5-SUS[[#This Row],[SUS 8 -  I found the system very cumbersome to use.]])</f>
        <v/>
      </c>
      <c r="V195" s="11" t="str">
        <f>IF(SUS[[#This Row],[SUS 9 -  I felt very confident using the system.]]="","",SUS[[#This Row],[SUS 9 -  I felt very confident using the system.]]-1)</f>
        <v/>
      </c>
      <c r="W19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5" s="11" t="str">
        <f>IF(SUS[[#This Row],[ID]]="","",SUM(SUS[[#This Row],[SUS 1]:[SUS 10]]))</f>
        <v/>
      </c>
      <c r="Y195" s="7" t="str">
        <f>IF(Y$11=SUS[[#This Row],[Feature ID]],2.5*SUS[[#This Row],[Sum]],"")</f>
        <v/>
      </c>
      <c r="Z195" s="7" t="str">
        <f>IF(Z$11=SUS[[#This Row],[Feature ID]],2.5*SUS[[#This Row],[Sum]],"")</f>
        <v/>
      </c>
      <c r="AA195" s="7"/>
      <c r="AB195" s="11"/>
    </row>
    <row r="196" spans="1:28" x14ac:dyDescent="0.25">
      <c r="A196" s="12"/>
      <c r="B196" s="13"/>
      <c r="C196" s="13" t="str">
        <f>IF(SUS[[#This Row],[ID]]="","",_xlfn.CONCAT( TEXT(SUS[[#This Row],[ID]],"0"),SUS[[#This Row],[Feature ID]]))</f>
        <v/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1" t="str">
        <f>IF(SUS[[#This Row],[SUS 1 - I think that I would like to use this system frequently.]]="","",SUS[[#This Row],[SUS 1 - I think that I would like to use this system frequently.]]-1)</f>
        <v/>
      </c>
      <c r="O196" s="11" t="str">
        <f>IF(SUS[[#This Row],[SUS 2 - I found the system unnecessarily complex.]]="","",5-SUS[[#This Row],[SUS 2 - I found the system unnecessarily complex.]])</f>
        <v/>
      </c>
      <c r="P196" s="11" t="str">
        <f>IF(SUS[[#This Row],[SUS 3 - I thought the system was easy to use.]]="","",SUS[[#This Row],[SUS 3 - I thought the system was easy to use.]]-1)</f>
        <v/>
      </c>
      <c r="Q19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6" s="11" t="str">
        <f>IF(SUS[[#This Row],[SUS 5 - I found the various functions in this system were well integrated.]]="","",SUS[[#This Row],[SUS 5 - I found the various functions in this system were well integrated.]]-1)</f>
        <v/>
      </c>
      <c r="S196" s="11" t="str">
        <f>IF(SUS[[#This Row],[SUS 6 - I thought there was too much inconsistency in this system.]]="","",5-SUS[[#This Row],[SUS 6 - I thought there was too much inconsistency in this system.]])</f>
        <v/>
      </c>
      <c r="T19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6" s="11" t="str">
        <f>IF(SUS[[#This Row],[SUS 8 -  I found the system very cumbersome to use.]]="","",5-SUS[[#This Row],[SUS 8 -  I found the system very cumbersome to use.]])</f>
        <v/>
      </c>
      <c r="V196" s="11" t="str">
        <f>IF(SUS[[#This Row],[SUS 9 -  I felt very confident using the system.]]="","",SUS[[#This Row],[SUS 9 -  I felt very confident using the system.]]-1)</f>
        <v/>
      </c>
      <c r="W19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6" s="11" t="str">
        <f>IF(SUS[[#This Row],[ID]]="","",SUM(SUS[[#This Row],[SUS 1]:[SUS 10]]))</f>
        <v/>
      </c>
      <c r="Y196" s="7" t="str">
        <f>IF(Y$11=SUS[[#This Row],[Feature ID]],2.5*SUS[[#This Row],[Sum]],"")</f>
        <v/>
      </c>
      <c r="Z196" s="7" t="str">
        <f>IF(Z$11=SUS[[#This Row],[Feature ID]],2.5*SUS[[#This Row],[Sum]],"")</f>
        <v/>
      </c>
      <c r="AA196" s="7"/>
      <c r="AB196" s="11"/>
    </row>
    <row r="197" spans="1:28" x14ac:dyDescent="0.25">
      <c r="A197" s="12"/>
      <c r="B197" s="13"/>
      <c r="C197" s="13" t="str">
        <f>IF(SUS[[#This Row],[ID]]="","",_xlfn.CONCAT( TEXT(SUS[[#This Row],[ID]],"0"),SUS[[#This Row],[Feature ID]]))</f>
        <v/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1" t="str">
        <f>IF(SUS[[#This Row],[SUS 1 - I think that I would like to use this system frequently.]]="","",SUS[[#This Row],[SUS 1 - I think that I would like to use this system frequently.]]-1)</f>
        <v/>
      </c>
      <c r="O197" s="11" t="str">
        <f>IF(SUS[[#This Row],[SUS 2 - I found the system unnecessarily complex.]]="","",5-SUS[[#This Row],[SUS 2 - I found the system unnecessarily complex.]])</f>
        <v/>
      </c>
      <c r="P197" s="11" t="str">
        <f>IF(SUS[[#This Row],[SUS 3 - I thought the system was easy to use.]]="","",SUS[[#This Row],[SUS 3 - I thought the system was easy to use.]]-1)</f>
        <v/>
      </c>
      <c r="Q19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7" s="11" t="str">
        <f>IF(SUS[[#This Row],[SUS 5 - I found the various functions in this system were well integrated.]]="","",SUS[[#This Row],[SUS 5 - I found the various functions in this system were well integrated.]]-1)</f>
        <v/>
      </c>
      <c r="S197" s="11" t="str">
        <f>IF(SUS[[#This Row],[SUS 6 - I thought there was too much inconsistency in this system.]]="","",5-SUS[[#This Row],[SUS 6 - I thought there was too much inconsistency in this system.]])</f>
        <v/>
      </c>
      <c r="T19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7" s="11" t="str">
        <f>IF(SUS[[#This Row],[SUS 8 -  I found the system very cumbersome to use.]]="","",5-SUS[[#This Row],[SUS 8 -  I found the system very cumbersome to use.]])</f>
        <v/>
      </c>
      <c r="V197" s="11" t="str">
        <f>IF(SUS[[#This Row],[SUS 9 -  I felt very confident using the system.]]="","",SUS[[#This Row],[SUS 9 -  I felt very confident using the system.]]-1)</f>
        <v/>
      </c>
      <c r="W19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7" s="11" t="str">
        <f>IF(SUS[[#This Row],[ID]]="","",SUM(SUS[[#This Row],[SUS 1]:[SUS 10]]))</f>
        <v/>
      </c>
      <c r="Y197" s="7" t="str">
        <f>IF(Y$11=SUS[[#This Row],[Feature ID]],2.5*SUS[[#This Row],[Sum]],"")</f>
        <v/>
      </c>
      <c r="Z197" s="7" t="str">
        <f>IF(Z$11=SUS[[#This Row],[Feature ID]],2.5*SUS[[#This Row],[Sum]],"")</f>
        <v/>
      </c>
      <c r="AA197" s="7"/>
      <c r="AB197" s="11"/>
    </row>
    <row r="198" spans="1:28" x14ac:dyDescent="0.25">
      <c r="A198" s="12"/>
      <c r="B198" s="13"/>
      <c r="C198" s="13" t="str">
        <f>IF(SUS[[#This Row],[ID]]="","",_xlfn.CONCAT( TEXT(SUS[[#This Row],[ID]],"0"),SUS[[#This Row],[Feature ID]]))</f>
        <v/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1" t="str">
        <f>IF(SUS[[#This Row],[SUS 1 - I think that I would like to use this system frequently.]]="","",SUS[[#This Row],[SUS 1 - I think that I would like to use this system frequently.]]-1)</f>
        <v/>
      </c>
      <c r="O198" s="11" t="str">
        <f>IF(SUS[[#This Row],[SUS 2 - I found the system unnecessarily complex.]]="","",5-SUS[[#This Row],[SUS 2 - I found the system unnecessarily complex.]])</f>
        <v/>
      </c>
      <c r="P198" s="11" t="str">
        <f>IF(SUS[[#This Row],[SUS 3 - I thought the system was easy to use.]]="","",SUS[[#This Row],[SUS 3 - I thought the system was easy to use.]]-1)</f>
        <v/>
      </c>
      <c r="Q19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8" s="11" t="str">
        <f>IF(SUS[[#This Row],[SUS 5 - I found the various functions in this system were well integrated.]]="","",SUS[[#This Row],[SUS 5 - I found the various functions in this system were well integrated.]]-1)</f>
        <v/>
      </c>
      <c r="S198" s="11" t="str">
        <f>IF(SUS[[#This Row],[SUS 6 - I thought there was too much inconsistency in this system.]]="","",5-SUS[[#This Row],[SUS 6 - I thought there was too much inconsistency in this system.]])</f>
        <v/>
      </c>
      <c r="T19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8" s="11" t="str">
        <f>IF(SUS[[#This Row],[SUS 8 -  I found the system very cumbersome to use.]]="","",5-SUS[[#This Row],[SUS 8 -  I found the system very cumbersome to use.]])</f>
        <v/>
      </c>
      <c r="V198" s="11" t="str">
        <f>IF(SUS[[#This Row],[SUS 9 -  I felt very confident using the system.]]="","",SUS[[#This Row],[SUS 9 -  I felt very confident using the system.]]-1)</f>
        <v/>
      </c>
      <c r="W19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8" s="11" t="str">
        <f>IF(SUS[[#This Row],[ID]]="","",SUM(SUS[[#This Row],[SUS 1]:[SUS 10]]))</f>
        <v/>
      </c>
      <c r="Y198" s="7" t="str">
        <f>IF(Y$11=SUS[[#This Row],[Feature ID]],2.5*SUS[[#This Row],[Sum]],"")</f>
        <v/>
      </c>
      <c r="Z198" s="7" t="str">
        <f>IF(Z$11=SUS[[#This Row],[Feature ID]],2.5*SUS[[#This Row],[Sum]],"")</f>
        <v/>
      </c>
      <c r="AA198" s="7"/>
      <c r="AB198" s="11"/>
    </row>
    <row r="199" spans="1:28" x14ac:dyDescent="0.25">
      <c r="A199" s="12"/>
      <c r="B199" s="13"/>
      <c r="C199" s="13" t="str">
        <f>IF(SUS[[#This Row],[ID]]="","",_xlfn.CONCAT( TEXT(SUS[[#This Row],[ID]],"0"),SUS[[#This Row],[Feature ID]]))</f>
        <v/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1" t="str">
        <f>IF(SUS[[#This Row],[SUS 1 - I think that I would like to use this system frequently.]]="","",SUS[[#This Row],[SUS 1 - I think that I would like to use this system frequently.]]-1)</f>
        <v/>
      </c>
      <c r="O199" s="11" t="str">
        <f>IF(SUS[[#This Row],[SUS 2 - I found the system unnecessarily complex.]]="","",5-SUS[[#This Row],[SUS 2 - I found the system unnecessarily complex.]])</f>
        <v/>
      </c>
      <c r="P199" s="11" t="str">
        <f>IF(SUS[[#This Row],[SUS 3 - I thought the system was easy to use.]]="","",SUS[[#This Row],[SUS 3 - I thought the system was easy to use.]]-1)</f>
        <v/>
      </c>
      <c r="Q19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199" s="11" t="str">
        <f>IF(SUS[[#This Row],[SUS 5 - I found the various functions in this system were well integrated.]]="","",SUS[[#This Row],[SUS 5 - I found the various functions in this system were well integrated.]]-1)</f>
        <v/>
      </c>
      <c r="S199" s="11" t="str">
        <f>IF(SUS[[#This Row],[SUS 6 - I thought there was too much inconsistency in this system.]]="","",5-SUS[[#This Row],[SUS 6 - I thought there was too much inconsistency in this system.]])</f>
        <v/>
      </c>
      <c r="T19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199" s="11" t="str">
        <f>IF(SUS[[#This Row],[SUS 8 -  I found the system very cumbersome to use.]]="","",5-SUS[[#This Row],[SUS 8 -  I found the system very cumbersome to use.]])</f>
        <v/>
      </c>
      <c r="V199" s="11" t="str">
        <f>IF(SUS[[#This Row],[SUS 9 -  I felt very confident using the system.]]="","",SUS[[#This Row],[SUS 9 -  I felt very confident using the system.]]-1)</f>
        <v/>
      </c>
      <c r="W19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199" s="11" t="str">
        <f>IF(SUS[[#This Row],[ID]]="","",SUM(SUS[[#This Row],[SUS 1]:[SUS 10]]))</f>
        <v/>
      </c>
      <c r="Y199" s="7" t="str">
        <f>IF(Y$11=SUS[[#This Row],[Feature ID]],2.5*SUS[[#This Row],[Sum]],"")</f>
        <v/>
      </c>
      <c r="Z199" s="7" t="str">
        <f>IF(Z$11=SUS[[#This Row],[Feature ID]],2.5*SUS[[#This Row],[Sum]],"")</f>
        <v/>
      </c>
      <c r="AA199" s="7"/>
      <c r="AB199" s="11"/>
    </row>
    <row r="200" spans="1:28" x14ac:dyDescent="0.25">
      <c r="A200" s="12"/>
      <c r="B200" s="13"/>
      <c r="C200" s="13" t="str">
        <f>IF(SUS[[#This Row],[ID]]="","",_xlfn.CONCAT( TEXT(SUS[[#This Row],[ID]],"0"),SUS[[#This Row],[Feature ID]]))</f>
        <v/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1" t="str">
        <f>IF(SUS[[#This Row],[SUS 1 - I think that I would like to use this system frequently.]]="","",SUS[[#This Row],[SUS 1 - I think that I would like to use this system frequently.]]-1)</f>
        <v/>
      </c>
      <c r="O200" s="11" t="str">
        <f>IF(SUS[[#This Row],[SUS 2 - I found the system unnecessarily complex.]]="","",5-SUS[[#This Row],[SUS 2 - I found the system unnecessarily complex.]])</f>
        <v/>
      </c>
      <c r="P200" s="11" t="str">
        <f>IF(SUS[[#This Row],[SUS 3 - I thought the system was easy to use.]]="","",SUS[[#This Row],[SUS 3 - I thought the system was easy to use.]]-1)</f>
        <v/>
      </c>
      <c r="Q20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0" s="11" t="str">
        <f>IF(SUS[[#This Row],[SUS 5 - I found the various functions in this system were well integrated.]]="","",SUS[[#This Row],[SUS 5 - I found the various functions in this system were well integrated.]]-1)</f>
        <v/>
      </c>
      <c r="S200" s="11" t="str">
        <f>IF(SUS[[#This Row],[SUS 6 - I thought there was too much inconsistency in this system.]]="","",5-SUS[[#This Row],[SUS 6 - I thought there was too much inconsistency in this system.]])</f>
        <v/>
      </c>
      <c r="T20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0" s="11" t="str">
        <f>IF(SUS[[#This Row],[SUS 8 -  I found the system very cumbersome to use.]]="","",5-SUS[[#This Row],[SUS 8 -  I found the system very cumbersome to use.]])</f>
        <v/>
      </c>
      <c r="V200" s="11" t="str">
        <f>IF(SUS[[#This Row],[SUS 9 -  I felt very confident using the system.]]="","",SUS[[#This Row],[SUS 9 -  I felt very confident using the system.]]-1)</f>
        <v/>
      </c>
      <c r="W20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0" s="11" t="str">
        <f>IF(SUS[[#This Row],[ID]]="","",SUM(SUS[[#This Row],[SUS 1]:[SUS 10]]))</f>
        <v/>
      </c>
      <c r="Y200" s="7" t="str">
        <f>IF(Y$11=SUS[[#This Row],[Feature ID]],2.5*SUS[[#This Row],[Sum]],"")</f>
        <v/>
      </c>
      <c r="Z200" s="7" t="str">
        <f>IF(Z$11=SUS[[#This Row],[Feature ID]],2.5*SUS[[#This Row],[Sum]],"")</f>
        <v/>
      </c>
      <c r="AA200" s="7"/>
      <c r="AB200" s="11"/>
    </row>
    <row r="201" spans="1:28" x14ac:dyDescent="0.25">
      <c r="A201" s="12"/>
      <c r="B201" s="13"/>
      <c r="C201" s="13" t="str">
        <f>IF(SUS[[#This Row],[ID]]="","",_xlfn.CONCAT( TEXT(SUS[[#This Row],[ID]],"0"),SUS[[#This Row],[Feature ID]]))</f>
        <v/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1" t="str">
        <f>IF(SUS[[#This Row],[SUS 1 - I think that I would like to use this system frequently.]]="","",SUS[[#This Row],[SUS 1 - I think that I would like to use this system frequently.]]-1)</f>
        <v/>
      </c>
      <c r="O201" s="11" t="str">
        <f>IF(SUS[[#This Row],[SUS 2 - I found the system unnecessarily complex.]]="","",5-SUS[[#This Row],[SUS 2 - I found the system unnecessarily complex.]])</f>
        <v/>
      </c>
      <c r="P201" s="11" t="str">
        <f>IF(SUS[[#This Row],[SUS 3 - I thought the system was easy to use.]]="","",SUS[[#This Row],[SUS 3 - I thought the system was easy to use.]]-1)</f>
        <v/>
      </c>
      <c r="Q20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1" s="11" t="str">
        <f>IF(SUS[[#This Row],[SUS 5 - I found the various functions in this system were well integrated.]]="","",SUS[[#This Row],[SUS 5 - I found the various functions in this system were well integrated.]]-1)</f>
        <v/>
      </c>
      <c r="S201" s="11" t="str">
        <f>IF(SUS[[#This Row],[SUS 6 - I thought there was too much inconsistency in this system.]]="","",5-SUS[[#This Row],[SUS 6 - I thought there was too much inconsistency in this system.]])</f>
        <v/>
      </c>
      <c r="T20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1" s="11" t="str">
        <f>IF(SUS[[#This Row],[SUS 8 -  I found the system very cumbersome to use.]]="","",5-SUS[[#This Row],[SUS 8 -  I found the system very cumbersome to use.]])</f>
        <v/>
      </c>
      <c r="V201" s="11" t="str">
        <f>IF(SUS[[#This Row],[SUS 9 -  I felt very confident using the system.]]="","",SUS[[#This Row],[SUS 9 -  I felt very confident using the system.]]-1)</f>
        <v/>
      </c>
      <c r="W20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1" s="11" t="str">
        <f>IF(SUS[[#This Row],[ID]]="","",SUM(SUS[[#This Row],[SUS 1]:[SUS 10]]))</f>
        <v/>
      </c>
      <c r="Y201" s="7" t="str">
        <f>IF(Y$11=SUS[[#This Row],[Feature ID]],2.5*SUS[[#This Row],[Sum]],"")</f>
        <v/>
      </c>
      <c r="Z201" s="7" t="str">
        <f>IF(Z$11=SUS[[#This Row],[Feature ID]],2.5*SUS[[#This Row],[Sum]],"")</f>
        <v/>
      </c>
      <c r="AA201" s="7"/>
      <c r="AB201" s="11"/>
    </row>
    <row r="202" spans="1:28" x14ac:dyDescent="0.25">
      <c r="A202" s="12"/>
      <c r="B202" s="13"/>
      <c r="C202" s="13" t="str">
        <f>IF(SUS[[#This Row],[ID]]="","",_xlfn.CONCAT( TEXT(SUS[[#This Row],[ID]],"0"),SUS[[#This Row],[Feature ID]]))</f>
        <v/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1" t="str">
        <f>IF(SUS[[#This Row],[SUS 1 - I think that I would like to use this system frequently.]]="","",SUS[[#This Row],[SUS 1 - I think that I would like to use this system frequently.]]-1)</f>
        <v/>
      </c>
      <c r="O202" s="11" t="str">
        <f>IF(SUS[[#This Row],[SUS 2 - I found the system unnecessarily complex.]]="","",5-SUS[[#This Row],[SUS 2 - I found the system unnecessarily complex.]])</f>
        <v/>
      </c>
      <c r="P202" s="11" t="str">
        <f>IF(SUS[[#This Row],[SUS 3 - I thought the system was easy to use.]]="","",SUS[[#This Row],[SUS 3 - I thought the system was easy to use.]]-1)</f>
        <v/>
      </c>
      <c r="Q20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2" s="11" t="str">
        <f>IF(SUS[[#This Row],[SUS 5 - I found the various functions in this system were well integrated.]]="","",SUS[[#This Row],[SUS 5 - I found the various functions in this system were well integrated.]]-1)</f>
        <v/>
      </c>
      <c r="S202" s="11" t="str">
        <f>IF(SUS[[#This Row],[SUS 6 - I thought there was too much inconsistency in this system.]]="","",5-SUS[[#This Row],[SUS 6 - I thought there was too much inconsistency in this system.]])</f>
        <v/>
      </c>
      <c r="T20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2" s="11" t="str">
        <f>IF(SUS[[#This Row],[SUS 8 -  I found the system very cumbersome to use.]]="","",5-SUS[[#This Row],[SUS 8 -  I found the system very cumbersome to use.]])</f>
        <v/>
      </c>
      <c r="V202" s="11" t="str">
        <f>IF(SUS[[#This Row],[SUS 9 -  I felt very confident using the system.]]="","",SUS[[#This Row],[SUS 9 -  I felt very confident using the system.]]-1)</f>
        <v/>
      </c>
      <c r="W20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2" s="11" t="str">
        <f>IF(SUS[[#This Row],[ID]]="","",SUM(SUS[[#This Row],[SUS 1]:[SUS 10]]))</f>
        <v/>
      </c>
      <c r="Y202" s="7" t="str">
        <f>IF(Y$11=SUS[[#This Row],[Feature ID]],2.5*SUS[[#This Row],[Sum]],"")</f>
        <v/>
      </c>
      <c r="Z202" s="7" t="str">
        <f>IF(Z$11=SUS[[#This Row],[Feature ID]],2.5*SUS[[#This Row],[Sum]],"")</f>
        <v/>
      </c>
      <c r="AA202" s="7"/>
      <c r="AB202" s="11"/>
    </row>
    <row r="203" spans="1:28" x14ac:dyDescent="0.25">
      <c r="A203" s="12"/>
      <c r="B203" s="13"/>
      <c r="C203" s="13" t="str">
        <f>IF(SUS[[#This Row],[ID]]="","",_xlfn.CONCAT( TEXT(SUS[[#This Row],[ID]],"0"),SUS[[#This Row],[Feature ID]]))</f>
        <v/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1" t="str">
        <f>IF(SUS[[#This Row],[SUS 1 - I think that I would like to use this system frequently.]]="","",SUS[[#This Row],[SUS 1 - I think that I would like to use this system frequently.]]-1)</f>
        <v/>
      </c>
      <c r="O203" s="11" t="str">
        <f>IF(SUS[[#This Row],[SUS 2 - I found the system unnecessarily complex.]]="","",5-SUS[[#This Row],[SUS 2 - I found the system unnecessarily complex.]])</f>
        <v/>
      </c>
      <c r="P203" s="11" t="str">
        <f>IF(SUS[[#This Row],[SUS 3 - I thought the system was easy to use.]]="","",SUS[[#This Row],[SUS 3 - I thought the system was easy to use.]]-1)</f>
        <v/>
      </c>
      <c r="Q203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3" s="11" t="str">
        <f>IF(SUS[[#This Row],[SUS 5 - I found the various functions in this system were well integrated.]]="","",SUS[[#This Row],[SUS 5 - I found the various functions in this system were well integrated.]]-1)</f>
        <v/>
      </c>
      <c r="S203" s="11" t="str">
        <f>IF(SUS[[#This Row],[SUS 6 - I thought there was too much inconsistency in this system.]]="","",5-SUS[[#This Row],[SUS 6 - I thought there was too much inconsistency in this system.]])</f>
        <v/>
      </c>
      <c r="T203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3" s="11" t="str">
        <f>IF(SUS[[#This Row],[SUS 8 -  I found the system very cumbersome to use.]]="","",5-SUS[[#This Row],[SUS 8 -  I found the system very cumbersome to use.]])</f>
        <v/>
      </c>
      <c r="V203" s="11" t="str">
        <f>IF(SUS[[#This Row],[SUS 9 -  I felt very confident using the system.]]="","",SUS[[#This Row],[SUS 9 -  I felt very confident using the system.]]-1)</f>
        <v/>
      </c>
      <c r="W203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3" s="11" t="str">
        <f>IF(SUS[[#This Row],[ID]]="","",SUM(SUS[[#This Row],[SUS 1]:[SUS 10]]))</f>
        <v/>
      </c>
      <c r="Y203" s="7" t="str">
        <f>IF(Y$11=SUS[[#This Row],[Feature ID]],2.5*SUS[[#This Row],[Sum]],"")</f>
        <v/>
      </c>
      <c r="Z203" s="7" t="str">
        <f>IF(Z$11=SUS[[#This Row],[Feature ID]],2.5*SUS[[#This Row],[Sum]],"")</f>
        <v/>
      </c>
      <c r="AA203" s="7"/>
      <c r="AB203" s="11"/>
    </row>
    <row r="204" spans="1:28" x14ac:dyDescent="0.25">
      <c r="A204" s="12"/>
      <c r="B204" s="13"/>
      <c r="C204" s="13" t="str">
        <f>IF(SUS[[#This Row],[ID]]="","",_xlfn.CONCAT( TEXT(SUS[[#This Row],[ID]],"0"),SUS[[#This Row],[Feature ID]]))</f>
        <v/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1" t="str">
        <f>IF(SUS[[#This Row],[SUS 1 - I think that I would like to use this system frequently.]]="","",SUS[[#This Row],[SUS 1 - I think that I would like to use this system frequently.]]-1)</f>
        <v/>
      </c>
      <c r="O204" s="11" t="str">
        <f>IF(SUS[[#This Row],[SUS 2 - I found the system unnecessarily complex.]]="","",5-SUS[[#This Row],[SUS 2 - I found the system unnecessarily complex.]])</f>
        <v/>
      </c>
      <c r="P204" s="11" t="str">
        <f>IF(SUS[[#This Row],[SUS 3 - I thought the system was easy to use.]]="","",SUS[[#This Row],[SUS 3 - I thought the system was easy to use.]]-1)</f>
        <v/>
      </c>
      <c r="Q204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4" s="11" t="str">
        <f>IF(SUS[[#This Row],[SUS 5 - I found the various functions in this system were well integrated.]]="","",SUS[[#This Row],[SUS 5 - I found the various functions in this system were well integrated.]]-1)</f>
        <v/>
      </c>
      <c r="S204" s="11" t="str">
        <f>IF(SUS[[#This Row],[SUS 6 - I thought there was too much inconsistency in this system.]]="","",5-SUS[[#This Row],[SUS 6 - I thought there was too much inconsistency in this system.]])</f>
        <v/>
      </c>
      <c r="T204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4" s="11" t="str">
        <f>IF(SUS[[#This Row],[SUS 8 -  I found the system very cumbersome to use.]]="","",5-SUS[[#This Row],[SUS 8 -  I found the system very cumbersome to use.]])</f>
        <v/>
      </c>
      <c r="V204" s="11" t="str">
        <f>IF(SUS[[#This Row],[SUS 9 -  I felt very confident using the system.]]="","",SUS[[#This Row],[SUS 9 -  I felt very confident using the system.]]-1)</f>
        <v/>
      </c>
      <c r="W204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4" s="11" t="str">
        <f>IF(SUS[[#This Row],[ID]]="","",SUM(SUS[[#This Row],[SUS 1]:[SUS 10]]))</f>
        <v/>
      </c>
      <c r="Y204" s="7" t="str">
        <f>IF(Y$11=SUS[[#This Row],[Feature ID]],2.5*SUS[[#This Row],[Sum]],"")</f>
        <v/>
      </c>
      <c r="Z204" s="7" t="str">
        <f>IF(Z$11=SUS[[#This Row],[Feature ID]],2.5*SUS[[#This Row],[Sum]],"")</f>
        <v/>
      </c>
      <c r="AA204" s="7"/>
      <c r="AB204" s="11"/>
    </row>
    <row r="205" spans="1:28" x14ac:dyDescent="0.25">
      <c r="A205" s="12"/>
      <c r="B205" s="13"/>
      <c r="C205" s="13" t="str">
        <f>IF(SUS[[#This Row],[ID]]="","",_xlfn.CONCAT( TEXT(SUS[[#This Row],[ID]],"0"),SUS[[#This Row],[Feature ID]]))</f>
        <v/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1" t="str">
        <f>IF(SUS[[#This Row],[SUS 1 - I think that I would like to use this system frequently.]]="","",SUS[[#This Row],[SUS 1 - I think that I would like to use this system frequently.]]-1)</f>
        <v/>
      </c>
      <c r="O205" s="11" t="str">
        <f>IF(SUS[[#This Row],[SUS 2 - I found the system unnecessarily complex.]]="","",5-SUS[[#This Row],[SUS 2 - I found the system unnecessarily complex.]])</f>
        <v/>
      </c>
      <c r="P205" s="11" t="str">
        <f>IF(SUS[[#This Row],[SUS 3 - I thought the system was easy to use.]]="","",SUS[[#This Row],[SUS 3 - I thought the system was easy to use.]]-1)</f>
        <v/>
      </c>
      <c r="Q205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5" s="11" t="str">
        <f>IF(SUS[[#This Row],[SUS 5 - I found the various functions in this system were well integrated.]]="","",SUS[[#This Row],[SUS 5 - I found the various functions in this system were well integrated.]]-1)</f>
        <v/>
      </c>
      <c r="S205" s="11" t="str">
        <f>IF(SUS[[#This Row],[SUS 6 - I thought there was too much inconsistency in this system.]]="","",5-SUS[[#This Row],[SUS 6 - I thought there was too much inconsistency in this system.]])</f>
        <v/>
      </c>
      <c r="T205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5" s="11" t="str">
        <f>IF(SUS[[#This Row],[SUS 8 -  I found the system very cumbersome to use.]]="","",5-SUS[[#This Row],[SUS 8 -  I found the system very cumbersome to use.]])</f>
        <v/>
      </c>
      <c r="V205" s="11" t="str">
        <f>IF(SUS[[#This Row],[SUS 9 -  I felt very confident using the system.]]="","",SUS[[#This Row],[SUS 9 -  I felt very confident using the system.]]-1)</f>
        <v/>
      </c>
      <c r="W205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5" s="11" t="str">
        <f>IF(SUS[[#This Row],[ID]]="","",SUM(SUS[[#This Row],[SUS 1]:[SUS 10]]))</f>
        <v/>
      </c>
      <c r="Y205" s="7" t="str">
        <f>IF(Y$11=SUS[[#This Row],[Feature ID]],2.5*SUS[[#This Row],[Sum]],"")</f>
        <v/>
      </c>
      <c r="Z205" s="7" t="str">
        <f>IF(Z$11=SUS[[#This Row],[Feature ID]],2.5*SUS[[#This Row],[Sum]],"")</f>
        <v/>
      </c>
      <c r="AA205" s="7"/>
      <c r="AB205" s="11"/>
    </row>
    <row r="206" spans="1:28" x14ac:dyDescent="0.25">
      <c r="A206" s="12"/>
      <c r="B206" s="13"/>
      <c r="C206" s="13" t="str">
        <f>IF(SUS[[#This Row],[ID]]="","",_xlfn.CONCAT( TEXT(SUS[[#This Row],[ID]],"0"),SUS[[#This Row],[Feature ID]]))</f>
        <v/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1" t="str">
        <f>IF(SUS[[#This Row],[SUS 1 - I think that I would like to use this system frequently.]]="","",SUS[[#This Row],[SUS 1 - I think that I would like to use this system frequently.]]-1)</f>
        <v/>
      </c>
      <c r="O206" s="11" t="str">
        <f>IF(SUS[[#This Row],[SUS 2 - I found the system unnecessarily complex.]]="","",5-SUS[[#This Row],[SUS 2 - I found the system unnecessarily complex.]])</f>
        <v/>
      </c>
      <c r="P206" s="11" t="str">
        <f>IF(SUS[[#This Row],[SUS 3 - I thought the system was easy to use.]]="","",SUS[[#This Row],[SUS 3 - I thought the system was easy to use.]]-1)</f>
        <v/>
      </c>
      <c r="Q206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6" s="11" t="str">
        <f>IF(SUS[[#This Row],[SUS 5 - I found the various functions in this system were well integrated.]]="","",SUS[[#This Row],[SUS 5 - I found the various functions in this system were well integrated.]]-1)</f>
        <v/>
      </c>
      <c r="S206" s="11" t="str">
        <f>IF(SUS[[#This Row],[SUS 6 - I thought there was too much inconsistency in this system.]]="","",5-SUS[[#This Row],[SUS 6 - I thought there was too much inconsistency in this system.]])</f>
        <v/>
      </c>
      <c r="T206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6" s="11" t="str">
        <f>IF(SUS[[#This Row],[SUS 8 -  I found the system very cumbersome to use.]]="","",5-SUS[[#This Row],[SUS 8 -  I found the system very cumbersome to use.]])</f>
        <v/>
      </c>
      <c r="V206" s="11" t="str">
        <f>IF(SUS[[#This Row],[SUS 9 -  I felt very confident using the system.]]="","",SUS[[#This Row],[SUS 9 -  I felt very confident using the system.]]-1)</f>
        <v/>
      </c>
      <c r="W206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6" s="11" t="str">
        <f>IF(SUS[[#This Row],[ID]]="","",SUM(SUS[[#This Row],[SUS 1]:[SUS 10]]))</f>
        <v/>
      </c>
      <c r="Y206" s="7" t="str">
        <f>IF(Y$11=SUS[[#This Row],[Feature ID]],2.5*SUS[[#This Row],[Sum]],"")</f>
        <v/>
      </c>
      <c r="Z206" s="7" t="str">
        <f>IF(Z$11=SUS[[#This Row],[Feature ID]],2.5*SUS[[#This Row],[Sum]],"")</f>
        <v/>
      </c>
      <c r="AA206" s="7"/>
      <c r="AB206" s="11"/>
    </row>
    <row r="207" spans="1:28" x14ac:dyDescent="0.25">
      <c r="A207" s="12"/>
      <c r="B207" s="13"/>
      <c r="C207" s="13" t="str">
        <f>IF(SUS[[#This Row],[ID]]="","",_xlfn.CONCAT( TEXT(SUS[[#This Row],[ID]],"0"),SUS[[#This Row],[Feature ID]]))</f>
        <v/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1" t="str">
        <f>IF(SUS[[#This Row],[SUS 1 - I think that I would like to use this system frequently.]]="","",SUS[[#This Row],[SUS 1 - I think that I would like to use this system frequently.]]-1)</f>
        <v/>
      </c>
      <c r="O207" s="11" t="str">
        <f>IF(SUS[[#This Row],[SUS 2 - I found the system unnecessarily complex.]]="","",5-SUS[[#This Row],[SUS 2 - I found the system unnecessarily complex.]])</f>
        <v/>
      </c>
      <c r="P207" s="11" t="str">
        <f>IF(SUS[[#This Row],[SUS 3 - I thought the system was easy to use.]]="","",SUS[[#This Row],[SUS 3 - I thought the system was easy to use.]]-1)</f>
        <v/>
      </c>
      <c r="Q207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7" s="11" t="str">
        <f>IF(SUS[[#This Row],[SUS 5 - I found the various functions in this system were well integrated.]]="","",SUS[[#This Row],[SUS 5 - I found the various functions in this system were well integrated.]]-1)</f>
        <v/>
      </c>
      <c r="S207" s="11" t="str">
        <f>IF(SUS[[#This Row],[SUS 6 - I thought there was too much inconsistency in this system.]]="","",5-SUS[[#This Row],[SUS 6 - I thought there was too much inconsistency in this system.]])</f>
        <v/>
      </c>
      <c r="T207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7" s="11" t="str">
        <f>IF(SUS[[#This Row],[SUS 8 -  I found the system very cumbersome to use.]]="","",5-SUS[[#This Row],[SUS 8 -  I found the system very cumbersome to use.]])</f>
        <v/>
      </c>
      <c r="V207" s="11" t="str">
        <f>IF(SUS[[#This Row],[SUS 9 -  I felt very confident using the system.]]="","",SUS[[#This Row],[SUS 9 -  I felt very confident using the system.]]-1)</f>
        <v/>
      </c>
      <c r="W207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7" s="11" t="str">
        <f>IF(SUS[[#This Row],[ID]]="","",SUM(SUS[[#This Row],[SUS 1]:[SUS 10]]))</f>
        <v/>
      </c>
      <c r="Y207" s="7" t="str">
        <f>IF(Y$11=SUS[[#This Row],[Feature ID]],2.5*SUS[[#This Row],[Sum]],"")</f>
        <v/>
      </c>
      <c r="Z207" s="7" t="str">
        <f>IF(Z$11=SUS[[#This Row],[Feature ID]],2.5*SUS[[#This Row],[Sum]],"")</f>
        <v/>
      </c>
      <c r="AA207" s="7"/>
      <c r="AB207" s="11"/>
    </row>
    <row r="208" spans="1:28" x14ac:dyDescent="0.25">
      <c r="A208" s="12"/>
      <c r="B208" s="13"/>
      <c r="C208" s="13" t="str">
        <f>IF(SUS[[#This Row],[ID]]="","",_xlfn.CONCAT( TEXT(SUS[[#This Row],[ID]],"0"),SUS[[#This Row],[Feature ID]]))</f>
        <v/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1" t="str">
        <f>IF(SUS[[#This Row],[SUS 1 - I think that I would like to use this system frequently.]]="","",SUS[[#This Row],[SUS 1 - I think that I would like to use this system frequently.]]-1)</f>
        <v/>
      </c>
      <c r="O208" s="11" t="str">
        <f>IF(SUS[[#This Row],[SUS 2 - I found the system unnecessarily complex.]]="","",5-SUS[[#This Row],[SUS 2 - I found the system unnecessarily complex.]])</f>
        <v/>
      </c>
      <c r="P208" s="11" t="str">
        <f>IF(SUS[[#This Row],[SUS 3 - I thought the system was easy to use.]]="","",SUS[[#This Row],[SUS 3 - I thought the system was easy to use.]]-1)</f>
        <v/>
      </c>
      <c r="Q208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8" s="11" t="str">
        <f>IF(SUS[[#This Row],[SUS 5 - I found the various functions in this system were well integrated.]]="","",SUS[[#This Row],[SUS 5 - I found the various functions in this system were well integrated.]]-1)</f>
        <v/>
      </c>
      <c r="S208" s="11" t="str">
        <f>IF(SUS[[#This Row],[SUS 6 - I thought there was too much inconsistency in this system.]]="","",5-SUS[[#This Row],[SUS 6 - I thought there was too much inconsistency in this system.]])</f>
        <v/>
      </c>
      <c r="T208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8" s="11" t="str">
        <f>IF(SUS[[#This Row],[SUS 8 -  I found the system very cumbersome to use.]]="","",5-SUS[[#This Row],[SUS 8 -  I found the system very cumbersome to use.]])</f>
        <v/>
      </c>
      <c r="V208" s="11" t="str">
        <f>IF(SUS[[#This Row],[SUS 9 -  I felt very confident using the system.]]="","",SUS[[#This Row],[SUS 9 -  I felt very confident using the system.]]-1)</f>
        <v/>
      </c>
      <c r="W208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8" s="11" t="str">
        <f>IF(SUS[[#This Row],[ID]]="","",SUM(SUS[[#This Row],[SUS 1]:[SUS 10]]))</f>
        <v/>
      </c>
      <c r="Y208" s="7" t="str">
        <f>IF(Y$11=SUS[[#This Row],[Feature ID]],2.5*SUS[[#This Row],[Sum]],"")</f>
        <v/>
      </c>
      <c r="Z208" s="7" t="str">
        <f>IF(Z$11=SUS[[#This Row],[Feature ID]],2.5*SUS[[#This Row],[Sum]],"")</f>
        <v/>
      </c>
      <c r="AA208" s="7"/>
      <c r="AB208" s="11"/>
    </row>
    <row r="209" spans="1:28" x14ac:dyDescent="0.25">
      <c r="A209" s="12"/>
      <c r="B209" s="13"/>
      <c r="C209" s="13" t="str">
        <f>IF(SUS[[#This Row],[ID]]="","",_xlfn.CONCAT( TEXT(SUS[[#This Row],[ID]],"0"),SUS[[#This Row],[Feature ID]]))</f>
        <v/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1" t="str">
        <f>IF(SUS[[#This Row],[SUS 1 - I think that I would like to use this system frequently.]]="","",SUS[[#This Row],[SUS 1 - I think that I would like to use this system frequently.]]-1)</f>
        <v/>
      </c>
      <c r="O209" s="11" t="str">
        <f>IF(SUS[[#This Row],[SUS 2 - I found the system unnecessarily complex.]]="","",5-SUS[[#This Row],[SUS 2 - I found the system unnecessarily complex.]])</f>
        <v/>
      </c>
      <c r="P209" s="11" t="str">
        <f>IF(SUS[[#This Row],[SUS 3 - I thought the system was easy to use.]]="","",SUS[[#This Row],[SUS 3 - I thought the system was easy to use.]]-1)</f>
        <v/>
      </c>
      <c r="Q209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09" s="11" t="str">
        <f>IF(SUS[[#This Row],[SUS 5 - I found the various functions in this system were well integrated.]]="","",SUS[[#This Row],[SUS 5 - I found the various functions in this system were well integrated.]]-1)</f>
        <v/>
      </c>
      <c r="S209" s="11" t="str">
        <f>IF(SUS[[#This Row],[SUS 6 - I thought there was too much inconsistency in this system.]]="","",5-SUS[[#This Row],[SUS 6 - I thought there was too much inconsistency in this system.]])</f>
        <v/>
      </c>
      <c r="T209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09" s="11" t="str">
        <f>IF(SUS[[#This Row],[SUS 8 -  I found the system very cumbersome to use.]]="","",5-SUS[[#This Row],[SUS 8 -  I found the system very cumbersome to use.]])</f>
        <v/>
      </c>
      <c r="V209" s="11" t="str">
        <f>IF(SUS[[#This Row],[SUS 9 -  I felt very confident using the system.]]="","",SUS[[#This Row],[SUS 9 -  I felt very confident using the system.]]-1)</f>
        <v/>
      </c>
      <c r="W209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09" s="11" t="str">
        <f>IF(SUS[[#This Row],[ID]]="","",SUM(SUS[[#This Row],[SUS 1]:[SUS 10]]))</f>
        <v/>
      </c>
      <c r="Y209" s="7" t="str">
        <f>IF(Y$11=SUS[[#This Row],[Feature ID]],2.5*SUS[[#This Row],[Sum]],"")</f>
        <v/>
      </c>
      <c r="Z209" s="7" t="str">
        <f>IF(Z$11=SUS[[#This Row],[Feature ID]],2.5*SUS[[#This Row],[Sum]],"")</f>
        <v/>
      </c>
      <c r="AA209" s="7"/>
      <c r="AB209" s="11"/>
    </row>
    <row r="210" spans="1:28" x14ac:dyDescent="0.25">
      <c r="A210" s="12"/>
      <c r="B210" s="13"/>
      <c r="C210" s="13" t="str">
        <f>IF(SUS[[#This Row],[ID]]="","",_xlfn.CONCAT( TEXT(SUS[[#This Row],[ID]],"0"),SUS[[#This Row],[Feature ID]]))</f>
        <v/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1" t="str">
        <f>IF(SUS[[#This Row],[SUS 1 - I think that I would like to use this system frequently.]]="","",SUS[[#This Row],[SUS 1 - I think that I would like to use this system frequently.]]-1)</f>
        <v/>
      </c>
      <c r="O210" s="11" t="str">
        <f>IF(SUS[[#This Row],[SUS 2 - I found the system unnecessarily complex.]]="","",5-SUS[[#This Row],[SUS 2 - I found the system unnecessarily complex.]])</f>
        <v/>
      </c>
      <c r="P210" s="11" t="str">
        <f>IF(SUS[[#This Row],[SUS 3 - I thought the system was easy to use.]]="","",SUS[[#This Row],[SUS 3 - I thought the system was easy to use.]]-1)</f>
        <v/>
      </c>
      <c r="Q210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0" s="11" t="str">
        <f>IF(SUS[[#This Row],[SUS 5 - I found the various functions in this system were well integrated.]]="","",SUS[[#This Row],[SUS 5 - I found the various functions in this system were well integrated.]]-1)</f>
        <v/>
      </c>
      <c r="S210" s="11" t="str">
        <f>IF(SUS[[#This Row],[SUS 6 - I thought there was too much inconsistency in this system.]]="","",5-SUS[[#This Row],[SUS 6 - I thought there was too much inconsistency in this system.]])</f>
        <v/>
      </c>
      <c r="T210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0" s="11" t="str">
        <f>IF(SUS[[#This Row],[SUS 8 -  I found the system very cumbersome to use.]]="","",5-SUS[[#This Row],[SUS 8 -  I found the system very cumbersome to use.]])</f>
        <v/>
      </c>
      <c r="V210" s="11" t="str">
        <f>IF(SUS[[#This Row],[SUS 9 -  I felt very confident using the system.]]="","",SUS[[#This Row],[SUS 9 -  I felt very confident using the system.]]-1)</f>
        <v/>
      </c>
      <c r="W210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0" s="11" t="str">
        <f>IF(SUS[[#This Row],[ID]]="","",SUM(SUS[[#This Row],[SUS 1]:[SUS 10]]))</f>
        <v/>
      </c>
      <c r="Y210" s="7" t="str">
        <f>IF(Y$11=SUS[[#This Row],[Feature ID]],2.5*SUS[[#This Row],[Sum]],"")</f>
        <v/>
      </c>
      <c r="Z210" s="7" t="str">
        <f>IF(Z$11=SUS[[#This Row],[Feature ID]],2.5*SUS[[#This Row],[Sum]],"")</f>
        <v/>
      </c>
      <c r="AA210" s="7"/>
      <c r="AB210" s="11"/>
    </row>
    <row r="211" spans="1:28" x14ac:dyDescent="0.25">
      <c r="A211" s="12"/>
      <c r="B211" s="13"/>
      <c r="C211" s="13" t="str">
        <f>IF(SUS[[#This Row],[ID]]="","",_xlfn.CONCAT( TEXT(SUS[[#This Row],[ID]],"0"),SUS[[#This Row],[Feature ID]]))</f>
        <v/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1" t="str">
        <f>IF(SUS[[#This Row],[SUS 1 - I think that I would like to use this system frequently.]]="","",SUS[[#This Row],[SUS 1 - I think that I would like to use this system frequently.]]-1)</f>
        <v/>
      </c>
      <c r="O211" s="11" t="str">
        <f>IF(SUS[[#This Row],[SUS 2 - I found the system unnecessarily complex.]]="","",5-SUS[[#This Row],[SUS 2 - I found the system unnecessarily complex.]])</f>
        <v/>
      </c>
      <c r="P211" s="11" t="str">
        <f>IF(SUS[[#This Row],[SUS 3 - I thought the system was easy to use.]]="","",SUS[[#This Row],[SUS 3 - I thought the system was easy to use.]]-1)</f>
        <v/>
      </c>
      <c r="Q211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1" s="11" t="str">
        <f>IF(SUS[[#This Row],[SUS 5 - I found the various functions in this system were well integrated.]]="","",SUS[[#This Row],[SUS 5 - I found the various functions in this system were well integrated.]]-1)</f>
        <v/>
      </c>
      <c r="S211" s="11" t="str">
        <f>IF(SUS[[#This Row],[SUS 6 - I thought there was too much inconsistency in this system.]]="","",5-SUS[[#This Row],[SUS 6 - I thought there was too much inconsistency in this system.]])</f>
        <v/>
      </c>
      <c r="T211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1" s="11" t="str">
        <f>IF(SUS[[#This Row],[SUS 8 -  I found the system very cumbersome to use.]]="","",5-SUS[[#This Row],[SUS 8 -  I found the system very cumbersome to use.]])</f>
        <v/>
      </c>
      <c r="V211" s="11" t="str">
        <f>IF(SUS[[#This Row],[SUS 9 -  I felt very confident using the system.]]="","",SUS[[#This Row],[SUS 9 -  I felt very confident using the system.]]-1)</f>
        <v/>
      </c>
      <c r="W211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1" s="11" t="str">
        <f>IF(SUS[[#This Row],[ID]]="","",SUM(SUS[[#This Row],[SUS 1]:[SUS 10]]))</f>
        <v/>
      </c>
      <c r="Y211" s="7" t="str">
        <f>IF(Y$11=SUS[[#This Row],[Feature ID]],2.5*SUS[[#This Row],[Sum]],"")</f>
        <v/>
      </c>
      <c r="Z211" s="7" t="str">
        <f>IF(Z$11=SUS[[#This Row],[Feature ID]],2.5*SUS[[#This Row],[Sum]],"")</f>
        <v/>
      </c>
      <c r="AA211" s="7"/>
      <c r="AB211" s="11"/>
    </row>
    <row r="212" spans="1:28" x14ac:dyDescent="0.25">
      <c r="A212" s="12"/>
      <c r="B212" s="13"/>
      <c r="C212" s="13" t="str">
        <f>IF(SUS[[#This Row],[ID]]="","",_xlfn.CONCAT( TEXT(SUS[[#This Row],[ID]],"0"),SUS[[#This Row],[Feature ID]]))</f>
        <v/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1" t="str">
        <f>IF(SUS[[#This Row],[SUS 1 - I think that I would like to use this system frequently.]]="","",SUS[[#This Row],[SUS 1 - I think that I would like to use this system frequently.]]-1)</f>
        <v/>
      </c>
      <c r="O212" s="11" t="str">
        <f>IF(SUS[[#This Row],[SUS 2 - I found the system unnecessarily complex.]]="","",5-SUS[[#This Row],[SUS 2 - I found the system unnecessarily complex.]])</f>
        <v/>
      </c>
      <c r="P212" s="11" t="str">
        <f>IF(SUS[[#This Row],[SUS 3 - I thought the system was easy to use.]]="","",SUS[[#This Row],[SUS 3 - I thought the system was easy to use.]]-1)</f>
        <v/>
      </c>
      <c r="Q212" s="11" t="str">
        <f>IF(SUS[[#This Row],[SUS 4 - I think that I would need the support of a technical person to be able to use this system.]]="","",5-SUS[[#This Row],[SUS 4 - I think that I would need the support of a technical person to be able to use this system.]])</f>
        <v/>
      </c>
      <c r="R212" s="11" t="str">
        <f>IF(SUS[[#This Row],[SUS 5 - I found the various functions in this system were well integrated.]]="","",SUS[[#This Row],[SUS 5 - I found the various functions in this system were well integrated.]]-1)</f>
        <v/>
      </c>
      <c r="S212" s="11" t="str">
        <f>IF(SUS[[#This Row],[SUS 6 - I thought there was too much inconsistency in this system.]]="","",5-SUS[[#This Row],[SUS 6 - I thought there was too much inconsistency in this system.]])</f>
        <v/>
      </c>
      <c r="T212" s="11" t="str">
        <f>IF(SUS[[#This Row],[SUS 7 - I  would  imagine  that  most  people  would  learn  to  use  this  system  very quickly.]]="","",SUS[[#This Row],[SUS 7 - I  would  imagine  that  most  people  would  learn  to  use  this  system  very quickly.]]-1)</f>
        <v/>
      </c>
      <c r="U212" s="11" t="str">
        <f>IF(SUS[[#This Row],[SUS 8 -  I found the system very cumbersome to use.]]="","",5-SUS[[#This Row],[SUS 8 -  I found the system very cumbersome to use.]])</f>
        <v/>
      </c>
      <c r="V212" s="11" t="str">
        <f>IF(SUS[[#This Row],[SUS 9 -  I felt very confident using the system.]]="","",SUS[[#This Row],[SUS 9 -  I felt very confident using the system.]]-1)</f>
        <v/>
      </c>
      <c r="W212" s="11" t="str">
        <f>IF(SUS[[#This Row],[SUS 10 - I needed to learn a lot of things before I could get going with this system.]]="","",5-SUS[[#This Row],[SUS 10 - I needed to learn a lot of things before I could get going with this system.]])</f>
        <v/>
      </c>
      <c r="X212" s="11" t="str">
        <f>IF(SUS[[#This Row],[ID]]="","",SUM(SUS[[#This Row],[SUS 1]:[SUS 10]]))</f>
        <v/>
      </c>
      <c r="Y212" s="7" t="str">
        <f>IF(Y$11=SUS[[#This Row],[Feature ID]],2.5*SUS[[#This Row],[Sum]],"")</f>
        <v/>
      </c>
      <c r="Z212" s="7" t="str">
        <f>IF(Z$11=SUS[[#This Row],[Feature ID]],2.5*SUS[[#This Row],[Sum]],"")</f>
        <v/>
      </c>
      <c r="AA212" s="7"/>
      <c r="AB212" s="11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A8EE-7212-4EDF-B05F-B8401DC8A3A4}">
  <dimension ref="B2:AH34"/>
  <sheetViews>
    <sheetView topLeftCell="A4" workbookViewId="0">
      <selection activeCell="C12" sqref="C12"/>
    </sheetView>
  </sheetViews>
  <sheetFormatPr defaultRowHeight="15" x14ac:dyDescent="0.25"/>
  <sheetData>
    <row r="2" spans="2:34" x14ac:dyDescent="0.25">
      <c r="B2" s="32" t="s">
        <v>52</v>
      </c>
      <c r="C2" s="32" t="s">
        <v>72</v>
      </c>
      <c r="D2" s="32"/>
      <c r="E2" s="32"/>
      <c r="F2" s="32" t="s">
        <v>52</v>
      </c>
      <c r="G2" s="32" t="s">
        <v>72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3"/>
    </row>
    <row r="3" spans="2:34" x14ac:dyDescent="0.25">
      <c r="B3" s="32">
        <v>95</v>
      </c>
      <c r="C3" s="32">
        <v>95</v>
      </c>
      <c r="D3" s="32"/>
      <c r="E3" s="32" t="s">
        <v>76</v>
      </c>
      <c r="F3" s="32">
        <f>COUNTIFS(B3:B33,"&gt;=60",B3:B33,"&lt;=64")</f>
        <v>0</v>
      </c>
      <c r="G3" s="32">
        <f>COUNTIFS(C3:C33,"&gt;=60",C3:C33,"&lt;=64")</f>
        <v>0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3"/>
    </row>
    <row r="4" spans="2:34" x14ac:dyDescent="0.25">
      <c r="B4" s="32">
        <v>87.5</v>
      </c>
      <c r="C4" s="32"/>
      <c r="D4" s="32"/>
      <c r="E4" s="32" t="s">
        <v>75</v>
      </c>
      <c r="F4" s="32">
        <f>COUNTIFS(B3:B33,"&gt;=65",B3:B33,"&lt;=69")</f>
        <v>2</v>
      </c>
      <c r="G4" s="32">
        <f>COUNTIFS(C3:C33,"&gt;=65",C3:C33,"&lt;=69")</f>
        <v>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3"/>
    </row>
    <row r="5" spans="2:34" x14ac:dyDescent="0.25">
      <c r="B5" s="32">
        <v>77.5</v>
      </c>
      <c r="C5" s="32">
        <v>95</v>
      </c>
      <c r="D5" s="32"/>
      <c r="E5" s="32" t="s">
        <v>90</v>
      </c>
      <c r="F5">
        <f>COUNTIFS(B3:B33,"&gt;=70",B3:B33,"&lt;=74")</f>
        <v>2</v>
      </c>
      <c r="G5" s="1">
        <f>COUNTIFS(C3:C33,"&gt;=72,5",C3:C33,"&lt;=74")</f>
        <v>0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3"/>
    </row>
    <row r="6" spans="2:34" x14ac:dyDescent="0.25">
      <c r="B6" s="32">
        <v>92.5</v>
      </c>
      <c r="C6" s="32">
        <v>90</v>
      </c>
      <c r="D6" s="32"/>
      <c r="E6" s="32" t="s">
        <v>77</v>
      </c>
      <c r="F6" s="32">
        <f>COUNTIFS(B3:B33,"&gt;=75",B3:B33,"&lt;=79")</f>
        <v>2</v>
      </c>
      <c r="G6" s="32">
        <f>COUNTIFS(C3:C33,"&gt;=75",C3:C33,"&lt;=79")</f>
        <v>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3"/>
    </row>
    <row r="7" spans="2:34" x14ac:dyDescent="0.25">
      <c r="B7" s="32">
        <v>90</v>
      </c>
      <c r="C7" s="32">
        <v>75</v>
      </c>
      <c r="D7" s="32"/>
      <c r="E7" s="32" t="s">
        <v>78</v>
      </c>
      <c r="F7" s="32">
        <f>COUNTIFS(B3:B33,"&gt;=80",B3:B33,"&lt;=84")</f>
        <v>4</v>
      </c>
      <c r="G7" s="32">
        <f>COUNTIFS(C3:C33,"&gt;=80",C3:C33,"&lt;=84")</f>
        <v>1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3"/>
    </row>
    <row r="8" spans="2:34" x14ac:dyDescent="0.25">
      <c r="B8" s="32">
        <v>100</v>
      </c>
      <c r="C8" s="32">
        <v>92.5</v>
      </c>
      <c r="D8" s="32"/>
      <c r="E8" s="32" t="s">
        <v>79</v>
      </c>
      <c r="F8" s="32">
        <f>COUNTIFS(B3:B33,"&gt;=85",B3:B33,"&lt;=89")</f>
        <v>6</v>
      </c>
      <c r="G8" s="32">
        <f>COUNTIFS(C3:C33,"&gt;=85",C3:C33,"&lt;=89")</f>
        <v>0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2:34" x14ac:dyDescent="0.25">
      <c r="B9" s="32">
        <v>67.5</v>
      </c>
      <c r="C9" s="32">
        <v>90</v>
      </c>
      <c r="D9" s="32"/>
      <c r="E9" s="32" t="s">
        <v>80</v>
      </c>
      <c r="F9" s="32">
        <f>COUNTIFS(B3:B33,"&gt;=90",B3:B33,"&lt;=94")</f>
        <v>4</v>
      </c>
      <c r="G9" s="32">
        <f>COUNTIFS(C3:C33,"&gt;=90",C3:C33,"&lt;=94")</f>
        <v>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2:34" x14ac:dyDescent="0.25">
      <c r="B10" s="32">
        <v>80</v>
      </c>
      <c r="C10" s="32">
        <v>100</v>
      </c>
      <c r="D10" s="32"/>
      <c r="E10" s="32" t="s">
        <v>81</v>
      </c>
      <c r="F10" s="32">
        <f>COUNTIFS(B3:B34,"&gt;=95",B3:B34,"&lt;=100")</f>
        <v>11</v>
      </c>
      <c r="G10" s="32">
        <f>COUNTIFS(C3:C34,"&gt;=95",C3:C34,"&lt;=100")</f>
        <v>4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2:34" x14ac:dyDescent="0.25">
      <c r="B11" s="32">
        <v>65</v>
      </c>
      <c r="C11" s="32">
        <v>82.5</v>
      </c>
      <c r="D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2:34" x14ac:dyDescent="0.25">
      <c r="B12" s="32">
        <v>85</v>
      </c>
      <c r="C12" s="32">
        <v>67.5</v>
      </c>
      <c r="D12" s="32"/>
      <c r="E12" s="32" t="s">
        <v>87</v>
      </c>
      <c r="F12" s="32">
        <f>SUM(F3:F10)</f>
        <v>31</v>
      </c>
      <c r="G12" s="32">
        <f>SUM(G3:G10)</f>
        <v>10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2:34" x14ac:dyDescent="0.25">
      <c r="B13" s="32">
        <v>72.5</v>
      </c>
      <c r="C13" s="32">
        <v>100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2:34" x14ac:dyDescent="0.25">
      <c r="B14" s="32">
        <v>95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2:34" x14ac:dyDescent="0.25">
      <c r="B15" s="32">
        <v>95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2:34" x14ac:dyDescent="0.25">
      <c r="B16" s="32">
        <v>95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2:33" x14ac:dyDescent="0.25">
      <c r="B17" s="32">
        <v>90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2:33" x14ac:dyDescent="0.25">
      <c r="B18" s="32">
        <v>95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2:33" x14ac:dyDescent="0.25">
      <c r="B19" s="32">
        <v>87.5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2:33" x14ac:dyDescent="0.25">
      <c r="B20" s="32">
        <v>97.5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2:33" x14ac:dyDescent="0.25">
      <c r="B21" s="32">
        <v>70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2:33" x14ac:dyDescent="0.25">
      <c r="B22" s="32">
        <v>80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2:33" x14ac:dyDescent="0.25">
      <c r="B23" s="32">
        <v>77.5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2:33" x14ac:dyDescent="0.25">
      <c r="B24" s="32">
        <v>85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2:33" x14ac:dyDescent="0.25">
      <c r="B25" s="32">
        <v>80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2:33" x14ac:dyDescent="0.25">
      <c r="B26" s="32">
        <v>100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2:33" x14ac:dyDescent="0.25">
      <c r="B27" s="32">
        <v>95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2:33" x14ac:dyDescent="0.25">
      <c r="B28" s="32">
        <v>100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2:33" x14ac:dyDescent="0.25">
      <c r="B29" s="32">
        <v>85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2:33" x14ac:dyDescent="0.25">
      <c r="B30" s="32">
        <v>80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2:33" x14ac:dyDescent="0.25">
      <c r="B31" s="32">
        <v>85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2:33" x14ac:dyDescent="0.25">
      <c r="B32" s="32">
        <v>90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2:3" x14ac:dyDescent="0.25">
      <c r="B33" s="32">
        <v>100</v>
      </c>
      <c r="C33" s="33"/>
    </row>
    <row r="34" spans="2:3" x14ac:dyDescent="0.25">
      <c r="B34" t="s">
        <v>74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UTA 4 - SUS RAW</vt:lpstr>
      <vt:lpstr>UTA 9 - SUS RAW</vt:lpstr>
      <vt:lpstr>SUS - Insert + Calculation</vt:lpstr>
      <vt:lpstr>SUS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hugo lencastre</cp:lastModifiedBy>
  <dcterms:created xsi:type="dcterms:W3CDTF">2020-08-11T09:57:40Z</dcterms:created>
  <dcterms:modified xsi:type="dcterms:W3CDTF">2020-12-27T11:54:24Z</dcterms:modified>
</cp:coreProperties>
</file>