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oc\Documents\GitHub\pyesm\Multi_year_model\"/>
    </mc:Choice>
  </mc:AlternateContent>
  <xr:revisionPtr revIDLastSave="0" documentId="13_ncr:1_{2635FAFB-61F5-4204-8167-BA43249FDD12}" xr6:coauthVersionLast="47" xr6:coauthVersionMax="47" xr10:uidLastSave="{00000000-0000-0000-0000-000000000000}"/>
  <bookViews>
    <workbookView xWindow="-120" yWindow="-120" windowWidth="29040" windowHeight="15720" xr2:uid="{73D1BB93-2A40-4C42-A2A1-530AD39D3EEC}"/>
  </bookViews>
  <sheets>
    <sheet name="4.infra_year_timeslices" sheetId="3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'4.infra_year_timeslices'!$H$37:$I$39,'4.infra_year_timeslices'!$H$41:$I$43,'4.infra_year_timeslices'!$L$37:$M$39,'4.infra_year_timeslices'!$L$41:$M$43,'4.infra_year_timeslices'!$L$46:$N$47,'4.infra_year_timeslices'!$H$46:$J$47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'4.infra_year_timeslices'!$AM$10:$AN$11</definedName>
    <definedName name="solver_lhs10" localSheetId="0" hidden="1">'4.infra_year_timeslices'!$L$41:$M$43</definedName>
    <definedName name="solver_lhs11" localSheetId="0" hidden="1">'4.infra_year_timeslices'!$N$46:$N$47</definedName>
    <definedName name="solver_lhs12" localSheetId="0" hidden="1">'4.infra_year_timeslices'!$L$37:$M$39</definedName>
    <definedName name="solver_lhs13" localSheetId="0" hidden="1">'4.infra_year_timeslices'!$L$41:$M$43</definedName>
    <definedName name="solver_lhs14" localSheetId="0" hidden="1">'4.infra_year_timeslices'!$N$46:$N$47</definedName>
    <definedName name="solver_lhs15" localSheetId="0" hidden="1">'4.infra_year_timeslices'!$L$37:$M$39</definedName>
    <definedName name="solver_lhs16" localSheetId="0" hidden="1">'4.infra_year_timeslices'!$L$41:$M$43</definedName>
    <definedName name="solver_lhs17" localSheetId="0" hidden="1">'4.infra_year_timeslices'!$L$37:$M$39</definedName>
    <definedName name="solver_lhs18" localSheetId="0" hidden="1">'4.infra_year_timeslices'!$L$41:$M$43</definedName>
    <definedName name="solver_lhs2" localSheetId="0" hidden="1">'4.infra_year_timeslices'!$AM$15:$AN$17</definedName>
    <definedName name="solver_lhs3" localSheetId="0" hidden="1">'4.infra_year_timeslices'!$AP$10:$AR$10</definedName>
    <definedName name="solver_lhs4" localSheetId="0" hidden="1">'4.infra_year_timeslices'!$AT$10:$AV$10</definedName>
    <definedName name="solver_lhs5" localSheetId="0" hidden="1">'4.infra_year_timeslices'!$AP$15:$AR$16</definedName>
    <definedName name="solver_lhs6" localSheetId="0" hidden="1">'4.infra_year_timeslices'!$AT$15:$AV$16</definedName>
    <definedName name="solver_lhs7" localSheetId="0" hidden="1">'4.infra_year_timeslices'!$AX$10:$AY$10</definedName>
    <definedName name="solver_lhs8" localSheetId="0" hidden="1">'4.infra_year_timeslices'!$AX$15:$AY$16</definedName>
    <definedName name="solver_lhs9" localSheetId="0" hidden="1">'4.infra_year_timeslices'!$L$37:$M$39</definedName>
    <definedName name="solver_neg" localSheetId="0" hidden="1">1</definedName>
    <definedName name="solver_num" localSheetId="0" hidden="1">11</definedName>
    <definedName name="solver_nwt" localSheetId="0" hidden="1">1</definedName>
    <definedName name="solver_opt" localSheetId="0" hidden="1">'4.infra_year_timeslices'!$Q$18</definedName>
    <definedName name="solver_rel1" localSheetId="0" hidden="1">2</definedName>
    <definedName name="solver_rel10" localSheetId="0" hidden="1">1</definedName>
    <definedName name="solver_rel11" localSheetId="0" hidden="1">1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1</definedName>
    <definedName name="solver_rel16" localSheetId="0" hidden="1">1</definedName>
    <definedName name="solver_rel17" localSheetId="0" hidden="1">3</definedName>
    <definedName name="solver_rel18" localSheetId="0" hidden="1">3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1</definedName>
    <definedName name="solver_rhs1" localSheetId="0" hidden="1">0</definedName>
    <definedName name="solver_rhs10" localSheetId="0" hidden="1">'4.infra_year_timeslices'!$L$58:$M$60</definedName>
    <definedName name="solver_rhs11" localSheetId="0" hidden="1">'4.infra_year_timeslices'!$N$61:$N$62</definedName>
    <definedName name="solver_rhs12" localSheetId="0" hidden="1">'4.infra_year_timeslices'!$L$65:$M$67</definedName>
    <definedName name="solver_rhs13" localSheetId="0" hidden="1">'4.infra_year_timeslices'!$L$69:$M$71</definedName>
    <definedName name="solver_rhs14" localSheetId="0" hidden="1">'4.infra_year_timeslices'!$N$72:$N$73</definedName>
    <definedName name="solver_rhs15" localSheetId="0" hidden="1">'4.infra_year_timeslices'!$L$54:$M$56</definedName>
    <definedName name="solver_rhs16" localSheetId="0" hidden="1">'4.infra_year_timeslices'!$L$58:$M$60</definedName>
    <definedName name="solver_rhs17" localSheetId="0" hidden="1">'4.infra_year_timeslices'!$L$65:$M$67</definedName>
    <definedName name="solver_rhs18" localSheetId="0" hidden="1">'4.infra_year_timeslices'!$L$69:$M$71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'4.infra_year_timeslices'!$L$54:$M$56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2" i="3" l="1"/>
  <c r="N61" i="3"/>
  <c r="L58" i="3" a="1"/>
  <c r="L58" i="3" s="1"/>
  <c r="L54" i="3" a="1"/>
  <c r="L54" i="3" s="1"/>
  <c r="X10" i="3" a="1"/>
  <c r="X10" i="3" s="1"/>
  <c r="T10" i="3" a="1"/>
  <c r="T10" i="3" s="1"/>
  <c r="AM15" i="3" a="1"/>
  <c r="AM15" i="3" s="1"/>
  <c r="AX15" i="3"/>
  <c r="AP15" i="3" a="1"/>
  <c r="AP15" i="3" s="1"/>
  <c r="AB10" i="3" a="1"/>
  <c r="AB10" i="3" s="1"/>
  <c r="AM10" i="3" s="1" a="1"/>
  <c r="AM10" i="3" s="1"/>
  <c r="AE10" i="3" a="1"/>
  <c r="AE10" i="3" s="1"/>
  <c r="N72" i="3"/>
  <c r="N73" i="3"/>
  <c r="AX16" i="3"/>
  <c r="AI10" i="3" a="1"/>
  <c r="AI10" i="3" s="1"/>
  <c r="AY16" i="3"/>
  <c r="AY15" i="3"/>
  <c r="AT15" i="3" a="1"/>
  <c r="AT15" i="3" s="1"/>
  <c r="Y15" i="3"/>
  <c r="Y14" i="3"/>
  <c r="Y13" i="3"/>
  <c r="L50" i="3" a="1"/>
  <c r="L50" i="3" s="1"/>
  <c r="Q18" i="3" s="1"/>
  <c r="L59" i="3" l="1"/>
  <c r="M60" i="3"/>
  <c r="M58" i="3"/>
  <c r="M59" i="3"/>
  <c r="L60" i="3"/>
  <c r="M57" i="3"/>
  <c r="M55" i="3"/>
  <c r="L57" i="3"/>
  <c r="L55" i="3"/>
  <c r="M56" i="3"/>
  <c r="M54" i="3"/>
  <c r="L56" i="3"/>
  <c r="AT10" i="3" a="1"/>
  <c r="AT10" i="3" s="1"/>
  <c r="AX10" i="3"/>
  <c r="AP10" i="3" a="1"/>
  <c r="AP10" i="3" s="1"/>
  <c r="AY10" i="3"/>
  <c r="AP12" i="3" a="1"/>
  <c r="AP12" i="3" s="1"/>
  <c r="L65" i="3" a="1"/>
  <c r="L69" i="3" a="1"/>
  <c r="M71" i="3" l="1"/>
  <c r="M69" i="3"/>
  <c r="M70" i="3"/>
  <c r="L70" i="3"/>
  <c r="L71" i="3"/>
  <c r="L69" i="3"/>
  <c r="L67" i="3"/>
  <c r="L65" i="3"/>
  <c r="L66" i="3"/>
  <c r="M67" i="3"/>
  <c r="M65" i="3"/>
  <c r="M6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<sst xmlns="http://schemas.openxmlformats.org/spreadsheetml/2006/main" count="175" uniqueCount="72">
  <si>
    <t>Back to contents</t>
  </si>
  <si>
    <t>year</t>
  </si>
  <si>
    <t>y.1</t>
  </si>
  <si>
    <t>y.2</t>
  </si>
  <si>
    <t>slices</t>
  </si>
  <si>
    <t>h.1</t>
  </si>
  <si>
    <t>h.2</t>
  </si>
  <si>
    <t>h.3</t>
  </si>
  <si>
    <t>flows</t>
  </si>
  <si>
    <t>f.1a</t>
  </si>
  <si>
    <t>f.1b</t>
  </si>
  <si>
    <t>f2</t>
  </si>
  <si>
    <t>f.1</t>
  </si>
  <si>
    <t>techs</t>
  </si>
  <si>
    <t>t.1</t>
  </si>
  <si>
    <t>t.2</t>
  </si>
  <si>
    <t>t.3</t>
  </si>
  <si>
    <t>d.1</t>
  </si>
  <si>
    <t>dispatch</t>
  </si>
  <si>
    <t>hour</t>
  </si>
  <si>
    <t>name</t>
  </si>
  <si>
    <t>EE PV</t>
  </si>
  <si>
    <t>EE Coal</t>
  </si>
  <si>
    <t>Coal</t>
  </si>
  <si>
    <t>FD</t>
  </si>
  <si>
    <t>I_ff</t>
  </si>
  <si>
    <t>u</t>
  </si>
  <si>
    <t>Y</t>
  </si>
  <si>
    <t>Y_h = Y * dp.d' /n_periods</t>
  </si>
  <si>
    <t>Q_agg_y=I_ff*Q_y'</t>
  </si>
  <si>
    <t>Q_agg_h=I_ff_h*Q_h'</t>
  </si>
  <si>
    <t>Q_agg_y - Y - u*X_y' = 0</t>
  </si>
  <si>
    <t>Q_agg_y - sum(Q_agg_h)*n_periods = 0</t>
  </si>
  <si>
    <t>EE</t>
  </si>
  <si>
    <t>f.2</t>
  </si>
  <si>
    <t>d</t>
  </si>
  <si>
    <t>n_periods</t>
  </si>
  <si>
    <t>n_slices</t>
  </si>
  <si>
    <t>PV</t>
  </si>
  <si>
    <t>X_y' -d*Q_y' = 0</t>
  </si>
  <si>
    <t>X_h'-d_h*Q_h' = 0</t>
  </si>
  <si>
    <t>X_y - sum(X_h)*n_periods = 0</t>
  </si>
  <si>
    <t>Coal pp</t>
  </si>
  <si>
    <t>Mining</t>
  </si>
  <si>
    <t>Min(sum( C_inv,C_om))</t>
  </si>
  <si>
    <t>c_om</t>
  </si>
  <si>
    <t>Load factors max</t>
  </si>
  <si>
    <t>lf_max_h</t>
  </si>
  <si>
    <t>lf_max_y</t>
  </si>
  <si>
    <t>Load factors min</t>
  </si>
  <si>
    <t>lf_min_h</t>
  </si>
  <si>
    <t>lf_min_y</t>
  </si>
  <si>
    <t>dp.t</t>
  </si>
  <si>
    <t>Q_h</t>
  </si>
  <si>
    <t>X_h</t>
  </si>
  <si>
    <t>X_y</t>
  </si>
  <si>
    <t>X_max_h = lf_max_h * diag(Cap_op_h)</t>
  </si>
  <si>
    <t>X_min_h = lf_min_h * diag(Cap_op_h)</t>
  </si>
  <si>
    <t>X_min_y = lf_min_y * diag(Cap_op_y) * n_periods * n_slices</t>
  </si>
  <si>
    <t>Installed capacity</t>
  </si>
  <si>
    <t>cap_y1</t>
  </si>
  <si>
    <t>cap_y2</t>
  </si>
  <si>
    <t>demand profiles</t>
  </si>
  <si>
    <t>C_om_y = c_om * X_y</t>
  </si>
  <si>
    <t>Qy</t>
  </si>
  <si>
    <t>Q_y_y</t>
  </si>
  <si>
    <t>Q_y_h</t>
  </si>
  <si>
    <t>X_y_y</t>
  </si>
  <si>
    <t>Cost O&amp;M</t>
  </si>
  <si>
    <t>Q_agg_h - Y_h'-u_h*X_h' - u_y*X_y'/(n_periods*n_slices) = 0</t>
  </si>
  <si>
    <t>X_y_h</t>
  </si>
  <si>
    <t>X_max_y = lf_max_y * diag(Cap_op_y)*(n_slices*n_periods)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</si>
</sst>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right"/>
    </xf>
    <xf numFmtId="0" fontId="2" fillId="5" borderId="0" xfId="0" applyFont="1" applyFill="1"/>
    <xf numFmtId="2" fontId="0" fillId="3" borderId="0" xfId="0" applyNumberFormat="1" applyFill="1"/>
    <xf numFmtId="164" fontId="0" fillId="0" borderId="0" xfId="0" applyNumberFormat="1"/>
    <xf numFmtId="0" fontId="1" fillId="0" borderId="0" xfId="0" applyFont="1"/>
    <xf numFmtId="0" fontId="5" fillId="6" borderId="0" xfId="0" applyFont="1" applyFill="1"/>
    <xf numFmtId="165" fontId="0" fillId="0" borderId="0" xfId="0" applyNumberFormat="1"/>
    <xf numFmtId="1" fontId="0" fillId="3" borderId="0" xfId="0" applyNumberFormat="1" applyFill="1"/>
    <xf numFmtId="0" fontId="2" fillId="0" borderId="0" xfId="0" applyFont="1" applyAlignment="1">
      <alignment horizontal="left" vertical="top"/>
    </xf>
    <xf numFmtId="0" fontId="0" fillId="7" borderId="0" xfId="0" applyFill="1"/>
    <xf numFmtId="0" fontId="2" fillId="0" borderId="13" xfId="0" applyFont="1" applyBorder="1"/>
    <xf numFmtId="0" fontId="2" fillId="0" borderId="14" xfId="0" applyFont="1" applyBorder="1"/>
    <xf numFmtId="0" fontId="0" fillId="3" borderId="15" xfId="0" applyFill="1" applyBorder="1"/>
    <xf numFmtId="3" fontId="0" fillId="3" borderId="16" xfId="0" applyNumberFormat="1" applyFill="1" applyBorder="1"/>
    <xf numFmtId="0" fontId="1" fillId="6" borderId="2" xfId="0" applyFont="1" applyFill="1" applyBorder="1"/>
    <xf numFmtId="164" fontId="1" fillId="6" borderId="0" xfId="0" applyNumberFormat="1" applyFont="1" applyFill="1"/>
    <xf numFmtId="0" fontId="1" fillId="6" borderId="4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1" fillId="6" borderId="17" xfId="0" applyFont="1" applyFill="1" applyBorder="1"/>
    <xf numFmtId="0" fontId="1" fillId="6" borderId="18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164" fontId="0" fillId="0" borderId="1" xfId="0" applyNumberFormat="1" applyBorder="1"/>
    <xf numFmtId="0" fontId="0" fillId="3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36</xdr:row>
      <xdr:rowOff>0</xdr:rowOff>
    </xdr:from>
    <xdr:to>
      <xdr:col>9</xdr:col>
      <xdr:colOff>0</xdr:colOff>
      <xdr:row>39</xdr:row>
      <xdr:rowOff>0</xdr:rowOff>
    </xdr:to>
    <xdr:sp macro="" textlink="">
      <xdr:nvSpPr>
        <xdr:cNvPr id="2" name="OpenSolver1">
          <a:extLst>
            <a:ext uri="{FF2B5EF4-FFF2-40B4-BE49-F238E27FC236}">
              <a16:creationId xmlns:a16="http://schemas.microsoft.com/office/drawing/2014/main" id="{961E5673-1CD0-DEC6-2C4E-7D3015B7822C}"/>
            </a:ext>
          </a:extLst>
        </xdr:cNvPr>
        <xdr:cNvSpPr/>
      </xdr:nvSpPr>
      <xdr:spPr>
        <a:xfrm>
          <a:off x="3181350" y="6867525"/>
          <a:ext cx="1219200" cy="5715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7</xdr:col>
      <xdr:colOff>0</xdr:colOff>
      <xdr:row>40</xdr:row>
      <xdr:rowOff>0</xdr:rowOff>
    </xdr:from>
    <xdr:to>
      <xdr:col>9</xdr:col>
      <xdr:colOff>0</xdr:colOff>
      <xdr:row>43</xdr:row>
      <xdr:rowOff>0</xdr:rowOff>
    </xdr:to>
    <xdr:sp macro="" textlink="">
      <xdr:nvSpPr>
        <xdr:cNvPr id="3" name="OpenSolver2">
          <a:extLst>
            <a:ext uri="{FF2B5EF4-FFF2-40B4-BE49-F238E27FC236}">
              <a16:creationId xmlns:a16="http://schemas.microsoft.com/office/drawing/2014/main" id="{DC874089-10CB-363A-436B-0DFDC6DE6F93}"/>
            </a:ext>
          </a:extLst>
        </xdr:cNvPr>
        <xdr:cNvSpPr/>
      </xdr:nvSpPr>
      <xdr:spPr>
        <a:xfrm>
          <a:off x="3181350" y="7486650"/>
          <a:ext cx="1219200" cy="5715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11</xdr:col>
      <xdr:colOff>0</xdr:colOff>
      <xdr:row>36</xdr:row>
      <xdr:rowOff>0</xdr:rowOff>
    </xdr:from>
    <xdr:to>
      <xdr:col>13</xdr:col>
      <xdr:colOff>0</xdr:colOff>
      <xdr:row>39</xdr:row>
      <xdr:rowOff>0</xdr:rowOff>
    </xdr:to>
    <xdr:sp macro="" textlink="">
      <xdr:nvSpPr>
        <xdr:cNvPr id="4" name="OpenSolver3">
          <a:extLst>
            <a:ext uri="{FF2B5EF4-FFF2-40B4-BE49-F238E27FC236}">
              <a16:creationId xmlns:a16="http://schemas.microsoft.com/office/drawing/2014/main" id="{7F9FB0C0-6C44-3B11-7665-8F58359B5F6E}"/>
            </a:ext>
          </a:extLst>
        </xdr:cNvPr>
        <xdr:cNvSpPr/>
      </xdr:nvSpPr>
      <xdr:spPr>
        <a:xfrm>
          <a:off x="5600700" y="6867525"/>
          <a:ext cx="1285875" cy="5715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11</xdr:col>
      <xdr:colOff>0</xdr:colOff>
      <xdr:row>40</xdr:row>
      <xdr:rowOff>0</xdr:rowOff>
    </xdr:from>
    <xdr:to>
      <xdr:col>13</xdr:col>
      <xdr:colOff>0</xdr:colOff>
      <xdr:row>43</xdr:row>
      <xdr:rowOff>0</xdr:rowOff>
    </xdr:to>
    <xdr:sp macro="" textlink="">
      <xdr:nvSpPr>
        <xdr:cNvPr id="5" name="OpenSolver4">
          <a:extLst>
            <a:ext uri="{FF2B5EF4-FFF2-40B4-BE49-F238E27FC236}">
              <a16:creationId xmlns:a16="http://schemas.microsoft.com/office/drawing/2014/main" id="{023FDB2B-5D60-5F00-AD5A-A06706DB1D21}"/>
            </a:ext>
          </a:extLst>
        </xdr:cNvPr>
        <xdr:cNvSpPr/>
      </xdr:nvSpPr>
      <xdr:spPr>
        <a:xfrm>
          <a:off x="5600700" y="7486650"/>
          <a:ext cx="1285875" cy="5715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11</xdr:col>
      <xdr:colOff>0</xdr:colOff>
      <xdr:row>45</xdr:row>
      <xdr:rowOff>0</xdr:rowOff>
    </xdr:from>
    <xdr:to>
      <xdr:col>14</xdr:col>
      <xdr:colOff>0</xdr:colOff>
      <xdr:row>47</xdr:row>
      <xdr:rowOff>0</xdr:rowOff>
    </xdr:to>
    <xdr:sp macro="" textlink="">
      <xdr:nvSpPr>
        <xdr:cNvPr id="6" name="OpenSolver5">
          <a:extLst>
            <a:ext uri="{FF2B5EF4-FFF2-40B4-BE49-F238E27FC236}">
              <a16:creationId xmlns:a16="http://schemas.microsoft.com/office/drawing/2014/main" id="{C8957D72-4C8A-26C8-0C46-E8C273B87FBA}"/>
            </a:ext>
          </a:extLst>
        </xdr:cNvPr>
        <xdr:cNvSpPr/>
      </xdr:nvSpPr>
      <xdr:spPr>
        <a:xfrm>
          <a:off x="5600700" y="8439150"/>
          <a:ext cx="1962150" cy="3810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10</xdr:col>
      <xdr:colOff>0</xdr:colOff>
      <xdr:row>47</xdr:row>
      <xdr:rowOff>0</xdr:rowOff>
    </xdr:to>
    <xdr:sp macro="" textlink="">
      <xdr:nvSpPr>
        <xdr:cNvPr id="7" name="OpenSolver6">
          <a:extLst>
            <a:ext uri="{FF2B5EF4-FFF2-40B4-BE49-F238E27FC236}">
              <a16:creationId xmlns:a16="http://schemas.microsoft.com/office/drawing/2014/main" id="{55080955-C12B-2D0A-FC79-D200FE560353}"/>
            </a:ext>
          </a:extLst>
        </xdr:cNvPr>
        <xdr:cNvSpPr/>
      </xdr:nvSpPr>
      <xdr:spPr>
        <a:xfrm>
          <a:off x="3181350" y="8439150"/>
          <a:ext cx="1828800" cy="3810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16</xdr:col>
      <xdr:colOff>0</xdr:colOff>
      <xdr:row>17</xdr:row>
      <xdr:rowOff>0</xdr:rowOff>
    </xdr:from>
    <xdr:to>
      <xdr:col>17</xdr:col>
      <xdr:colOff>0</xdr:colOff>
      <xdr:row>18</xdr:row>
      <xdr:rowOff>0</xdr:rowOff>
    </xdr:to>
    <xdr:sp macro="" textlink="">
      <xdr:nvSpPr>
        <xdr:cNvPr id="8" name="OpenSolver7">
          <a:extLst>
            <a:ext uri="{FF2B5EF4-FFF2-40B4-BE49-F238E27FC236}">
              <a16:creationId xmlns:a16="http://schemas.microsoft.com/office/drawing/2014/main" id="{1EC38991-1410-57DA-C5CD-11E776BBC3DC}"/>
            </a:ext>
          </a:extLst>
        </xdr:cNvPr>
        <xdr:cNvSpPr/>
      </xdr:nvSpPr>
      <xdr:spPr>
        <a:xfrm>
          <a:off x="8391525" y="3257550"/>
          <a:ext cx="6096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15</xdr:col>
      <xdr:colOff>600075</xdr:colOff>
      <xdr:row>16</xdr:row>
      <xdr:rowOff>107950</xdr:rowOff>
    </xdr:from>
    <xdr:to>
      <xdr:col>16</xdr:col>
      <xdr:colOff>212587</xdr:colOff>
      <xdr:row>17</xdr:row>
      <xdr:rowOff>44450</xdr:rowOff>
    </xdr:to>
    <xdr:sp macro="" textlink="">
      <xdr:nvSpPr>
        <xdr:cNvPr id="9" name="OpenSolver8">
          <a:extLst>
            <a:ext uri="{FF2B5EF4-FFF2-40B4-BE49-F238E27FC236}">
              <a16:creationId xmlns:a16="http://schemas.microsoft.com/office/drawing/2014/main" id="{A0E99FCE-441A-97E7-5A6E-643EF8F5556F}"/>
            </a:ext>
          </a:extLst>
        </xdr:cNvPr>
        <xdr:cNvSpPr/>
      </xdr:nvSpPr>
      <xdr:spPr>
        <a:xfrm>
          <a:off x="8382000" y="3175000"/>
          <a:ext cx="222112" cy="127000"/>
        </a:xfrm>
        <a:prstGeom prst="rect">
          <a:avLst/>
        </a:prstGeom>
        <a:solidFill>
          <a:srgbClr val="FFFFFF">
            <a:alpha val="80000"/>
          </a:srgbClr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38</xdr:col>
      <xdr:colOff>0</xdr:colOff>
      <xdr:row>9</xdr:row>
      <xdr:rowOff>0</xdr:rowOff>
    </xdr:from>
    <xdr:to>
      <xdr:col>40</xdr:col>
      <xdr:colOff>0</xdr:colOff>
      <xdr:row>11</xdr:row>
      <xdr:rowOff>0</xdr:rowOff>
    </xdr:to>
    <xdr:sp macro="" textlink="">
      <xdr:nvSpPr>
        <xdr:cNvPr id="10" name="OpenSolverAM10:AN11">
          <a:extLst>
            <a:ext uri="{FF2B5EF4-FFF2-40B4-BE49-F238E27FC236}">
              <a16:creationId xmlns:a16="http://schemas.microsoft.com/office/drawing/2014/main" id="{0CABE52E-0AEE-F182-6F4D-8CA11483E293}"/>
            </a:ext>
          </a:extLst>
        </xdr:cNvPr>
        <xdr:cNvSpPr/>
      </xdr:nvSpPr>
      <xdr:spPr>
        <a:xfrm>
          <a:off x="20031075" y="1714500"/>
          <a:ext cx="1219200" cy="381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0=</a:t>
          </a:r>
        </a:p>
      </xdr:txBody>
    </xdr:sp>
    <xdr:clientData/>
  </xdr:twoCellAnchor>
  <xdr:twoCellAnchor>
    <xdr:from>
      <xdr:col>38</xdr:col>
      <xdr:colOff>0</xdr:colOff>
      <xdr:row>14</xdr:row>
      <xdr:rowOff>0</xdr:rowOff>
    </xdr:from>
    <xdr:to>
      <xdr:col>40</xdr:col>
      <xdr:colOff>0</xdr:colOff>
      <xdr:row>17</xdr:row>
      <xdr:rowOff>0</xdr:rowOff>
    </xdr:to>
    <xdr:sp macro="" textlink="">
      <xdr:nvSpPr>
        <xdr:cNvPr id="11" name="OpenSolverAM15:AN17">
          <a:extLst>
            <a:ext uri="{FF2B5EF4-FFF2-40B4-BE49-F238E27FC236}">
              <a16:creationId xmlns:a16="http://schemas.microsoft.com/office/drawing/2014/main" id="{E5C9F122-4D21-CCBF-8063-FCF11366EFAF}"/>
            </a:ext>
          </a:extLst>
        </xdr:cNvPr>
        <xdr:cNvSpPr/>
      </xdr:nvSpPr>
      <xdr:spPr>
        <a:xfrm>
          <a:off x="20031075" y="2686050"/>
          <a:ext cx="1219200" cy="571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0=</a:t>
          </a:r>
        </a:p>
      </xdr:txBody>
    </xdr:sp>
    <xdr:clientData/>
  </xdr:twoCellAnchor>
  <xdr:twoCellAnchor>
    <xdr:from>
      <xdr:col>41</xdr:col>
      <xdr:colOff>0</xdr:colOff>
      <xdr:row>9</xdr:row>
      <xdr:rowOff>0</xdr:rowOff>
    </xdr:from>
    <xdr:to>
      <xdr:col>44</xdr:col>
      <xdr:colOff>0</xdr:colOff>
      <xdr:row>10</xdr:row>
      <xdr:rowOff>0</xdr:rowOff>
    </xdr:to>
    <xdr:sp macro="" textlink="">
      <xdr:nvSpPr>
        <xdr:cNvPr id="12" name="OpenSolverAP10:AR10">
          <a:extLst>
            <a:ext uri="{FF2B5EF4-FFF2-40B4-BE49-F238E27FC236}">
              <a16:creationId xmlns:a16="http://schemas.microsoft.com/office/drawing/2014/main" id="{19582A44-55BC-B7D2-66CB-DD06ACDB9339}"/>
            </a:ext>
          </a:extLst>
        </xdr:cNvPr>
        <xdr:cNvSpPr/>
      </xdr:nvSpPr>
      <xdr:spPr>
        <a:xfrm>
          <a:off x="21936075" y="1714500"/>
          <a:ext cx="2066925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0=</a:t>
          </a:r>
        </a:p>
      </xdr:txBody>
    </xdr:sp>
    <xdr:clientData/>
  </xdr:twoCellAnchor>
  <xdr:twoCellAnchor>
    <xdr:from>
      <xdr:col>45</xdr:col>
      <xdr:colOff>0</xdr:colOff>
      <xdr:row>9</xdr:row>
      <xdr:rowOff>0</xdr:rowOff>
    </xdr:from>
    <xdr:to>
      <xdr:col>48</xdr:col>
      <xdr:colOff>0</xdr:colOff>
      <xdr:row>10</xdr:row>
      <xdr:rowOff>0</xdr:rowOff>
    </xdr:to>
    <xdr:sp macro="" textlink="">
      <xdr:nvSpPr>
        <xdr:cNvPr id="13" name="OpenSolverAT10:AV10">
          <a:extLst>
            <a:ext uri="{FF2B5EF4-FFF2-40B4-BE49-F238E27FC236}">
              <a16:creationId xmlns:a16="http://schemas.microsoft.com/office/drawing/2014/main" id="{6A155059-FC5C-F1F3-DE0E-32D5E68486FE}"/>
            </a:ext>
          </a:extLst>
        </xdr:cNvPr>
        <xdr:cNvSpPr/>
      </xdr:nvSpPr>
      <xdr:spPr>
        <a:xfrm>
          <a:off x="24098250" y="1714500"/>
          <a:ext cx="226695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0=</a:t>
          </a:r>
        </a:p>
      </xdr:txBody>
    </xdr:sp>
    <xdr:clientData/>
  </xdr:twoCellAnchor>
  <xdr:twoCellAnchor>
    <xdr:from>
      <xdr:col>41</xdr:col>
      <xdr:colOff>0</xdr:colOff>
      <xdr:row>14</xdr:row>
      <xdr:rowOff>0</xdr:rowOff>
    </xdr:from>
    <xdr:to>
      <xdr:col>44</xdr:col>
      <xdr:colOff>0</xdr:colOff>
      <xdr:row>16</xdr:row>
      <xdr:rowOff>0</xdr:rowOff>
    </xdr:to>
    <xdr:sp macro="" textlink="">
      <xdr:nvSpPr>
        <xdr:cNvPr id="14" name="OpenSolverAP15:AR16">
          <a:extLst>
            <a:ext uri="{FF2B5EF4-FFF2-40B4-BE49-F238E27FC236}">
              <a16:creationId xmlns:a16="http://schemas.microsoft.com/office/drawing/2014/main" id="{DA3A003F-FF8F-63BA-3538-59FB4C0CC45F}"/>
            </a:ext>
          </a:extLst>
        </xdr:cNvPr>
        <xdr:cNvSpPr/>
      </xdr:nvSpPr>
      <xdr:spPr>
        <a:xfrm>
          <a:off x="21936075" y="2686050"/>
          <a:ext cx="2066925" cy="381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0=</a:t>
          </a:r>
        </a:p>
      </xdr:txBody>
    </xdr:sp>
    <xdr:clientData/>
  </xdr:twoCellAnchor>
  <xdr:twoCellAnchor>
    <xdr:from>
      <xdr:col>45</xdr:col>
      <xdr:colOff>0</xdr:colOff>
      <xdr:row>14</xdr:row>
      <xdr:rowOff>0</xdr:rowOff>
    </xdr:from>
    <xdr:to>
      <xdr:col>48</xdr:col>
      <xdr:colOff>0</xdr:colOff>
      <xdr:row>16</xdr:row>
      <xdr:rowOff>0</xdr:rowOff>
    </xdr:to>
    <xdr:sp macro="" textlink="">
      <xdr:nvSpPr>
        <xdr:cNvPr id="15" name="OpenSolverAT15:AV16">
          <a:extLst>
            <a:ext uri="{FF2B5EF4-FFF2-40B4-BE49-F238E27FC236}">
              <a16:creationId xmlns:a16="http://schemas.microsoft.com/office/drawing/2014/main" id="{0C90BF44-081F-C027-EB28-926BD5A0F071}"/>
            </a:ext>
          </a:extLst>
        </xdr:cNvPr>
        <xdr:cNvSpPr/>
      </xdr:nvSpPr>
      <xdr:spPr>
        <a:xfrm>
          <a:off x="24098250" y="2686050"/>
          <a:ext cx="2266950" cy="3810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0=</a:t>
          </a:r>
        </a:p>
      </xdr:txBody>
    </xdr:sp>
    <xdr:clientData/>
  </xdr:twoCellAnchor>
  <xdr:twoCellAnchor>
    <xdr:from>
      <xdr:col>49</xdr:col>
      <xdr:colOff>0</xdr:colOff>
      <xdr:row>9</xdr:row>
      <xdr:rowOff>0</xdr:rowOff>
    </xdr:from>
    <xdr:to>
      <xdr:col>51</xdr:col>
      <xdr:colOff>0</xdr:colOff>
      <xdr:row>10</xdr:row>
      <xdr:rowOff>0</xdr:rowOff>
    </xdr:to>
    <xdr:sp macro="" textlink="">
      <xdr:nvSpPr>
        <xdr:cNvPr id="16" name="OpenSolverAX10:AY10">
          <a:extLst>
            <a:ext uri="{FF2B5EF4-FFF2-40B4-BE49-F238E27FC236}">
              <a16:creationId xmlns:a16="http://schemas.microsoft.com/office/drawing/2014/main" id="{250B347D-3F1B-0673-5DEA-436DF9DE7D12}"/>
            </a:ext>
          </a:extLst>
        </xdr:cNvPr>
        <xdr:cNvSpPr/>
      </xdr:nvSpPr>
      <xdr:spPr>
        <a:xfrm>
          <a:off x="26974800" y="1714500"/>
          <a:ext cx="1219200" cy="1905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0=</a:t>
          </a:r>
        </a:p>
      </xdr:txBody>
    </xdr:sp>
    <xdr:clientData/>
  </xdr:twoCellAnchor>
  <xdr:twoCellAnchor>
    <xdr:from>
      <xdr:col>49</xdr:col>
      <xdr:colOff>0</xdr:colOff>
      <xdr:row>14</xdr:row>
      <xdr:rowOff>0</xdr:rowOff>
    </xdr:from>
    <xdr:to>
      <xdr:col>51</xdr:col>
      <xdr:colOff>0</xdr:colOff>
      <xdr:row>16</xdr:row>
      <xdr:rowOff>0</xdr:rowOff>
    </xdr:to>
    <xdr:sp macro="" textlink="">
      <xdr:nvSpPr>
        <xdr:cNvPr id="17" name="OpenSolverAX15:AY16">
          <a:extLst>
            <a:ext uri="{FF2B5EF4-FFF2-40B4-BE49-F238E27FC236}">
              <a16:creationId xmlns:a16="http://schemas.microsoft.com/office/drawing/2014/main" id="{B762211C-108C-D68F-C725-300BC7E17CCA}"/>
            </a:ext>
          </a:extLst>
        </xdr:cNvPr>
        <xdr:cNvSpPr/>
      </xdr:nvSpPr>
      <xdr:spPr>
        <a:xfrm>
          <a:off x="26974800" y="2686050"/>
          <a:ext cx="1219200" cy="381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0=</a:t>
          </a:r>
        </a:p>
      </xdr:txBody>
    </xdr:sp>
    <xdr:clientData/>
  </xdr:twoCellAnchor>
  <xdr:twoCellAnchor>
    <xdr:from>
      <xdr:col>11</xdr:col>
      <xdr:colOff>12700</xdr:colOff>
      <xdr:row>36</xdr:row>
      <xdr:rowOff>12700</xdr:rowOff>
    </xdr:from>
    <xdr:to>
      <xdr:col>13</xdr:col>
      <xdr:colOff>0</xdr:colOff>
      <xdr:row>39</xdr:row>
      <xdr:rowOff>0</xdr:rowOff>
    </xdr:to>
    <xdr:sp macro="" textlink="">
      <xdr:nvSpPr>
        <xdr:cNvPr id="18" name="OpenSolver17">
          <a:extLst>
            <a:ext uri="{FF2B5EF4-FFF2-40B4-BE49-F238E27FC236}">
              <a16:creationId xmlns:a16="http://schemas.microsoft.com/office/drawing/2014/main" id="{899D273E-1F98-99CA-3CD8-9ACF2AAC8F0F}"/>
            </a:ext>
          </a:extLst>
        </xdr:cNvPr>
        <xdr:cNvSpPr/>
      </xdr:nvSpPr>
      <xdr:spPr>
        <a:xfrm>
          <a:off x="5613400" y="6880225"/>
          <a:ext cx="1273175" cy="5588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11</xdr:col>
      <xdr:colOff>0</xdr:colOff>
      <xdr:row>53</xdr:row>
      <xdr:rowOff>0</xdr:rowOff>
    </xdr:from>
    <xdr:to>
      <xdr:col>13</xdr:col>
      <xdr:colOff>0</xdr:colOff>
      <xdr:row>56</xdr:row>
      <xdr:rowOff>0</xdr:rowOff>
    </xdr:to>
    <xdr:sp macro="" textlink="">
      <xdr:nvSpPr>
        <xdr:cNvPr id="19" name="OpenSolver18">
          <a:extLst>
            <a:ext uri="{FF2B5EF4-FFF2-40B4-BE49-F238E27FC236}">
              <a16:creationId xmlns:a16="http://schemas.microsoft.com/office/drawing/2014/main" id="{1CFEAFDA-56FE-F6F6-46BF-6A1D140B23D0}"/>
            </a:ext>
          </a:extLst>
        </xdr:cNvPr>
        <xdr:cNvSpPr/>
      </xdr:nvSpPr>
      <xdr:spPr>
        <a:xfrm>
          <a:off x="5600700" y="9963150"/>
          <a:ext cx="1285875" cy="571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12</xdr:col>
      <xdr:colOff>33338</xdr:colOff>
      <xdr:row>39</xdr:row>
      <xdr:rowOff>0</xdr:rowOff>
    </xdr:from>
    <xdr:to>
      <xdr:col>12</xdr:col>
      <xdr:colOff>39688</xdr:colOff>
      <xdr:row>53</xdr:row>
      <xdr:rowOff>0</xdr:rowOff>
    </xdr:to>
    <xdr:cxnSp macro="">
      <xdr:nvCxnSpPr>
        <xdr:cNvPr id="20" name="OpenSolver19">
          <a:extLst>
            <a:ext uri="{FF2B5EF4-FFF2-40B4-BE49-F238E27FC236}">
              <a16:creationId xmlns:a16="http://schemas.microsoft.com/office/drawing/2014/main" id="{6BCA1AB6-66D6-16A2-7CA3-86F2526C355C}"/>
            </a:ext>
          </a:extLst>
        </xdr:cNvPr>
        <xdr:cNvCxnSpPr>
          <a:stCxn id="18" idx="2"/>
          <a:endCxn id="19" idx="0"/>
        </xdr:cNvCxnSpPr>
      </xdr:nvCxnSpPr>
      <xdr:spPr>
        <a:xfrm flipH="1">
          <a:off x="6243638" y="7439025"/>
          <a:ext cx="6350" cy="2524125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455613</xdr:colOff>
      <xdr:row>45</xdr:row>
      <xdr:rowOff>134938</xdr:rowOff>
    </xdr:from>
    <xdr:to>
      <xdr:col>12</xdr:col>
      <xdr:colOff>227013</xdr:colOff>
      <xdr:row>47</xdr:row>
      <xdr:rowOff>7938</xdr:rowOff>
    </xdr:to>
    <xdr:sp macro="" textlink="">
      <xdr:nvSpPr>
        <xdr:cNvPr id="21" name="OpenSolver20">
          <a:extLst>
            <a:ext uri="{FF2B5EF4-FFF2-40B4-BE49-F238E27FC236}">
              <a16:creationId xmlns:a16="http://schemas.microsoft.com/office/drawing/2014/main" id="{D215CB6E-85B4-6949-B9CF-155C2E559CCB}"/>
            </a:ext>
          </a:extLst>
        </xdr:cNvPr>
        <xdr:cNvSpPr/>
      </xdr:nvSpPr>
      <xdr:spPr>
        <a:xfrm>
          <a:off x="6056313" y="8574088"/>
          <a:ext cx="381000" cy="254000"/>
        </a:xfrm>
        <a:prstGeom prst="rect">
          <a:avLst/>
        </a:prstGeom>
        <a:noFill/>
        <a:ln w="1905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12700</xdr:colOff>
      <xdr:row>40</xdr:row>
      <xdr:rowOff>12700</xdr:rowOff>
    </xdr:from>
    <xdr:to>
      <xdr:col>13</xdr:col>
      <xdr:colOff>0</xdr:colOff>
      <xdr:row>43</xdr:row>
      <xdr:rowOff>0</xdr:rowOff>
    </xdr:to>
    <xdr:sp macro="" textlink="">
      <xdr:nvSpPr>
        <xdr:cNvPr id="22" name="OpenSolver21">
          <a:extLst>
            <a:ext uri="{FF2B5EF4-FFF2-40B4-BE49-F238E27FC236}">
              <a16:creationId xmlns:a16="http://schemas.microsoft.com/office/drawing/2014/main" id="{D3188D43-1475-8B9D-F298-5ADF68298D98}"/>
            </a:ext>
          </a:extLst>
        </xdr:cNvPr>
        <xdr:cNvSpPr/>
      </xdr:nvSpPr>
      <xdr:spPr>
        <a:xfrm>
          <a:off x="5613400" y="7499350"/>
          <a:ext cx="1273175" cy="5588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11</xdr:col>
      <xdr:colOff>0</xdr:colOff>
      <xdr:row>57</xdr:row>
      <xdr:rowOff>0</xdr:rowOff>
    </xdr:from>
    <xdr:to>
      <xdr:col>13</xdr:col>
      <xdr:colOff>0</xdr:colOff>
      <xdr:row>60</xdr:row>
      <xdr:rowOff>0</xdr:rowOff>
    </xdr:to>
    <xdr:sp macro="" textlink="">
      <xdr:nvSpPr>
        <xdr:cNvPr id="23" name="OpenSolver22">
          <a:extLst>
            <a:ext uri="{FF2B5EF4-FFF2-40B4-BE49-F238E27FC236}">
              <a16:creationId xmlns:a16="http://schemas.microsoft.com/office/drawing/2014/main" id="{47FE4E4F-A294-C832-E75F-BD4C15971DA7}"/>
            </a:ext>
          </a:extLst>
        </xdr:cNvPr>
        <xdr:cNvSpPr/>
      </xdr:nvSpPr>
      <xdr:spPr>
        <a:xfrm>
          <a:off x="5600700" y="10582275"/>
          <a:ext cx="1285875" cy="571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12</xdr:col>
      <xdr:colOff>33338</xdr:colOff>
      <xdr:row>43</xdr:row>
      <xdr:rowOff>0</xdr:rowOff>
    </xdr:from>
    <xdr:to>
      <xdr:col>12</xdr:col>
      <xdr:colOff>39688</xdr:colOff>
      <xdr:row>57</xdr:row>
      <xdr:rowOff>0</xdr:rowOff>
    </xdr:to>
    <xdr:cxnSp macro="">
      <xdr:nvCxnSpPr>
        <xdr:cNvPr id="24" name="OpenSolver23">
          <a:extLst>
            <a:ext uri="{FF2B5EF4-FFF2-40B4-BE49-F238E27FC236}">
              <a16:creationId xmlns:a16="http://schemas.microsoft.com/office/drawing/2014/main" id="{07D26CEF-63C3-F355-2F78-B1683B27F471}"/>
            </a:ext>
          </a:extLst>
        </xdr:cNvPr>
        <xdr:cNvCxnSpPr>
          <a:stCxn id="22" idx="2"/>
          <a:endCxn id="23" idx="0"/>
        </xdr:cNvCxnSpPr>
      </xdr:nvCxnSpPr>
      <xdr:spPr>
        <a:xfrm flipH="1">
          <a:off x="6243638" y="8058150"/>
          <a:ext cx="6350" cy="2524125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455613</xdr:colOff>
      <xdr:row>48</xdr:row>
      <xdr:rowOff>182563</xdr:rowOff>
    </xdr:from>
    <xdr:to>
      <xdr:col>12</xdr:col>
      <xdr:colOff>227013</xdr:colOff>
      <xdr:row>50</xdr:row>
      <xdr:rowOff>55563</xdr:rowOff>
    </xdr:to>
    <xdr:sp macro="" textlink="">
      <xdr:nvSpPr>
        <xdr:cNvPr id="25" name="OpenSolver24">
          <a:extLst>
            <a:ext uri="{FF2B5EF4-FFF2-40B4-BE49-F238E27FC236}">
              <a16:creationId xmlns:a16="http://schemas.microsoft.com/office/drawing/2014/main" id="{97A938B6-701F-5687-346F-025634C7E2AC}"/>
            </a:ext>
          </a:extLst>
        </xdr:cNvPr>
        <xdr:cNvSpPr/>
      </xdr:nvSpPr>
      <xdr:spPr>
        <a:xfrm>
          <a:off x="6056313" y="9193213"/>
          <a:ext cx="381000" cy="254000"/>
        </a:xfrm>
        <a:prstGeom prst="rect">
          <a:avLst/>
        </a:prstGeom>
        <a:noFill/>
        <a:ln w="1905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45</xdr:row>
      <xdr:rowOff>0</xdr:rowOff>
    </xdr:from>
    <xdr:to>
      <xdr:col>14</xdr:col>
      <xdr:colOff>0</xdr:colOff>
      <xdr:row>47</xdr:row>
      <xdr:rowOff>0</xdr:rowOff>
    </xdr:to>
    <xdr:sp macro="" textlink="">
      <xdr:nvSpPr>
        <xdr:cNvPr id="26" name="OpenSolver25">
          <a:extLst>
            <a:ext uri="{FF2B5EF4-FFF2-40B4-BE49-F238E27FC236}">
              <a16:creationId xmlns:a16="http://schemas.microsoft.com/office/drawing/2014/main" id="{0C20EF96-7390-E673-151D-93EBEAA27737}"/>
            </a:ext>
          </a:extLst>
        </xdr:cNvPr>
        <xdr:cNvSpPr/>
      </xdr:nvSpPr>
      <xdr:spPr>
        <a:xfrm>
          <a:off x="6886575" y="8439150"/>
          <a:ext cx="676275" cy="3810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13</xdr:col>
      <xdr:colOff>0</xdr:colOff>
      <xdr:row>60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7" name="OpenSolver26">
          <a:extLst>
            <a:ext uri="{FF2B5EF4-FFF2-40B4-BE49-F238E27FC236}">
              <a16:creationId xmlns:a16="http://schemas.microsoft.com/office/drawing/2014/main" id="{695D6195-E89F-FA64-0BDF-34BEDE872301}"/>
            </a:ext>
          </a:extLst>
        </xdr:cNvPr>
        <xdr:cNvSpPr/>
      </xdr:nvSpPr>
      <xdr:spPr>
        <a:xfrm>
          <a:off x="6886575" y="11153775"/>
          <a:ext cx="676275" cy="3810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13</xdr:col>
      <xdr:colOff>338138</xdr:colOff>
      <xdr:row>47</xdr:row>
      <xdr:rowOff>0</xdr:rowOff>
    </xdr:from>
    <xdr:to>
      <xdr:col>13</xdr:col>
      <xdr:colOff>338138</xdr:colOff>
      <xdr:row>60</xdr:row>
      <xdr:rowOff>0</xdr:rowOff>
    </xdr:to>
    <xdr:cxnSp macro="">
      <xdr:nvCxnSpPr>
        <xdr:cNvPr id="28" name="OpenSolver27">
          <a:extLst>
            <a:ext uri="{FF2B5EF4-FFF2-40B4-BE49-F238E27FC236}">
              <a16:creationId xmlns:a16="http://schemas.microsoft.com/office/drawing/2014/main" id="{3C73F75B-F140-17CF-A69A-0607F478D57D}"/>
            </a:ext>
          </a:extLst>
        </xdr:cNvPr>
        <xdr:cNvCxnSpPr>
          <a:stCxn id="26" idx="2"/>
          <a:endCxn id="27" idx="0"/>
        </xdr:cNvCxnSpPr>
      </xdr:nvCxnSpPr>
      <xdr:spPr>
        <a:xfrm>
          <a:off x="7224713" y="8820150"/>
          <a:ext cx="0" cy="2333625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147638</xdr:colOff>
      <xdr:row>52</xdr:row>
      <xdr:rowOff>87313</xdr:rowOff>
    </xdr:from>
    <xdr:to>
      <xdr:col>13</xdr:col>
      <xdr:colOff>528638</xdr:colOff>
      <xdr:row>53</xdr:row>
      <xdr:rowOff>150813</xdr:rowOff>
    </xdr:to>
    <xdr:sp macro="" textlink="">
      <xdr:nvSpPr>
        <xdr:cNvPr id="29" name="OpenSolver28">
          <a:extLst>
            <a:ext uri="{FF2B5EF4-FFF2-40B4-BE49-F238E27FC236}">
              <a16:creationId xmlns:a16="http://schemas.microsoft.com/office/drawing/2014/main" id="{F25A9C90-61B2-C650-CBD6-98E64A3BA1AB}"/>
            </a:ext>
          </a:extLst>
        </xdr:cNvPr>
        <xdr:cNvSpPr/>
      </xdr:nvSpPr>
      <xdr:spPr>
        <a:xfrm>
          <a:off x="7034213" y="9859963"/>
          <a:ext cx="381000" cy="254000"/>
        </a:xfrm>
        <a:prstGeom prst="rect">
          <a:avLst/>
        </a:prstGeom>
        <a:noFill/>
        <a:ln w="1905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D959-20DA-4A4E-95C6-992EA69958F2}">
  <sheetPr>
    <tabColor theme="8" tint="0.59999389629810485"/>
  </sheetPr>
  <dimension ref="A1:AZ95"/>
  <sheetViews>
    <sheetView showGridLines="0" tabSelected="1" zoomScale="85" zoomScaleNormal="85" workbookViewId="0">
      <pane xSplit="6" ySplit="7" topLeftCell="G8" activePane="bottomRight" state="frozen"/>
      <selection pane="topRight"/>
      <selection pane="bottomLeft"/>
      <selection pane="bottomRight" activeCell="S12" sqref="S12"/>
    </sheetView>
  </sheetViews>
  <sheetFormatPr defaultRowHeight="15" x14ac:dyDescent="0.25"/>
  <cols>
    <col min="1" max="1" width="4.85546875" bestFit="1" customWidth="1"/>
    <col min="2" max="2" width="6" bestFit="1" customWidth="1"/>
    <col min="3" max="3" width="4.7109375" customWidth="1"/>
    <col min="4" max="4" width="5.7109375" bestFit="1" customWidth="1"/>
    <col min="5" max="5" width="9" bestFit="1" customWidth="1"/>
    <col min="6" max="6" width="15.85546875" bestFit="1" customWidth="1"/>
    <col min="7" max="7" width="1.5703125" customWidth="1"/>
    <col min="11" max="11" width="8.85546875" bestFit="1" customWidth="1"/>
    <col min="13" max="13" width="10.140625" bestFit="1" customWidth="1"/>
    <col min="14" max="14" width="10.140625" customWidth="1"/>
    <col min="15" max="15" width="3.28515625" customWidth="1"/>
    <col min="18" max="18" width="3.28515625" customWidth="1"/>
    <col min="23" max="23" width="1.7109375" customWidth="1"/>
    <col min="30" max="30" width="3.7109375" bestFit="1" customWidth="1"/>
    <col min="34" max="34" width="1.28515625" customWidth="1"/>
    <col min="41" max="41" width="10.28515625" customWidth="1"/>
    <col min="42" max="42" width="12.7109375" bestFit="1" customWidth="1"/>
    <col min="45" max="45" width="1.42578125" customWidth="1"/>
    <col min="46" max="46" width="15.7109375" bestFit="1" customWidth="1"/>
  </cols>
  <sheetData>
    <row r="1" spans="1:51" x14ac:dyDescent="0.25">
      <c r="A1" s="1" t="s">
        <v>0</v>
      </c>
    </row>
    <row r="2" spans="1:51" x14ac:dyDescent="0.25">
      <c r="A2" s="2" t="s">
        <v>1</v>
      </c>
      <c r="B2" s="2"/>
      <c r="C2" s="2"/>
      <c r="D2" s="2"/>
      <c r="E2" s="2"/>
      <c r="F2" s="2"/>
      <c r="G2" s="2"/>
      <c r="P2" t="s">
        <v>2</v>
      </c>
      <c r="Q2" t="s">
        <v>3</v>
      </c>
      <c r="T2" t="s">
        <v>2</v>
      </c>
      <c r="X2" t="s">
        <v>3</v>
      </c>
      <c r="AB2" t="s">
        <v>2</v>
      </c>
      <c r="AC2" t="s">
        <v>3</v>
      </c>
      <c r="AE2" t="s">
        <v>2</v>
      </c>
      <c r="AI2" t="s">
        <v>3</v>
      </c>
      <c r="AM2" t="s">
        <v>2</v>
      </c>
      <c r="AN2" t="s">
        <v>3</v>
      </c>
      <c r="AP2" t="s">
        <v>2</v>
      </c>
      <c r="AT2" t="s">
        <v>3</v>
      </c>
      <c r="AX2" t="s">
        <v>2</v>
      </c>
      <c r="AY2" t="s">
        <v>3</v>
      </c>
    </row>
    <row r="3" spans="1:51" x14ac:dyDescent="0.25">
      <c r="A3" s="2"/>
      <c r="B3" s="2" t="s">
        <v>4</v>
      </c>
      <c r="C3" s="2"/>
      <c r="D3" s="2"/>
      <c r="E3" s="2"/>
      <c r="F3" s="2"/>
      <c r="G3" s="2"/>
      <c r="T3" t="s">
        <v>5</v>
      </c>
      <c r="U3" t="s">
        <v>6</v>
      </c>
      <c r="V3" t="s">
        <v>7</v>
      </c>
      <c r="X3" t="s">
        <v>5</v>
      </c>
      <c r="Y3" t="s">
        <v>6</v>
      </c>
      <c r="Z3" t="s">
        <v>7</v>
      </c>
      <c r="AE3" t="s">
        <v>5</v>
      </c>
      <c r="AF3" t="s">
        <v>6</v>
      </c>
      <c r="AG3" t="s">
        <v>7</v>
      </c>
      <c r="AI3" t="s">
        <v>5</v>
      </c>
      <c r="AJ3" t="s">
        <v>6</v>
      </c>
      <c r="AK3" t="s">
        <v>7</v>
      </c>
      <c r="AP3" t="s">
        <v>5</v>
      </c>
      <c r="AQ3" t="s">
        <v>6</v>
      </c>
      <c r="AR3" t="s">
        <v>7</v>
      </c>
      <c r="AT3" t="s">
        <v>5</v>
      </c>
      <c r="AU3" t="s">
        <v>6</v>
      </c>
      <c r="AV3" t="s">
        <v>7</v>
      </c>
    </row>
    <row r="4" spans="1:51" x14ac:dyDescent="0.25">
      <c r="A4" s="2"/>
      <c r="B4" s="2"/>
      <c r="C4" s="2" t="s">
        <v>8</v>
      </c>
      <c r="D4" s="2"/>
      <c r="E4" s="2"/>
      <c r="F4" s="2"/>
      <c r="G4" s="2"/>
      <c r="H4" t="s">
        <v>9</v>
      </c>
      <c r="I4" t="s">
        <v>10</v>
      </c>
      <c r="J4" t="s">
        <v>11</v>
      </c>
      <c r="S4" t="s">
        <v>12</v>
      </c>
    </row>
    <row r="5" spans="1:51" x14ac:dyDescent="0.25">
      <c r="A5" s="2"/>
      <c r="B5" s="2"/>
      <c r="C5" s="2"/>
      <c r="D5" s="2" t="s">
        <v>13</v>
      </c>
      <c r="E5" s="2"/>
      <c r="F5" s="2"/>
      <c r="G5" s="2"/>
      <c r="L5" t="s">
        <v>14</v>
      </c>
      <c r="M5" t="s">
        <v>15</v>
      </c>
      <c r="N5" t="s">
        <v>16</v>
      </c>
      <c r="P5" t="s">
        <v>17</v>
      </c>
      <c r="Q5" t="s">
        <v>17</v>
      </c>
      <c r="S5" t="s">
        <v>17</v>
      </c>
    </row>
    <row r="6" spans="1:51" x14ac:dyDescent="0.25">
      <c r="A6" s="2"/>
      <c r="B6" s="2"/>
      <c r="C6" s="2"/>
      <c r="D6" s="2"/>
      <c r="E6" s="2" t="s">
        <v>18</v>
      </c>
      <c r="F6" s="2"/>
      <c r="G6" s="2"/>
      <c r="H6" t="s">
        <v>19</v>
      </c>
      <c r="I6" t="s">
        <v>19</v>
      </c>
      <c r="J6" t="s">
        <v>1</v>
      </c>
      <c r="L6" t="s">
        <v>19</v>
      </c>
      <c r="M6" t="s">
        <v>19</v>
      </c>
      <c r="N6" t="s">
        <v>1</v>
      </c>
      <c r="S6" t="s">
        <v>19</v>
      </c>
    </row>
    <row r="7" spans="1:51" x14ac:dyDescent="0.25">
      <c r="A7" s="2"/>
      <c r="B7" s="2"/>
      <c r="C7" s="2"/>
      <c r="D7" s="2"/>
      <c r="E7" s="2"/>
      <c r="F7" s="2" t="s">
        <v>20</v>
      </c>
      <c r="G7" s="2"/>
      <c r="H7" t="s">
        <v>21</v>
      </c>
      <c r="I7" t="s">
        <v>22</v>
      </c>
      <c r="J7" t="s">
        <v>23</v>
      </c>
      <c r="L7" t="s">
        <v>38</v>
      </c>
      <c r="M7" t="s">
        <v>42</v>
      </c>
      <c r="N7" t="s">
        <v>43</v>
      </c>
      <c r="P7" t="s">
        <v>24</v>
      </c>
    </row>
    <row r="8" spans="1:51" x14ac:dyDescent="0.25">
      <c r="A8" s="2"/>
      <c r="B8" s="2"/>
      <c r="C8" s="2"/>
      <c r="D8" s="2"/>
      <c r="E8" s="2"/>
      <c r="F8" s="2"/>
      <c r="G8" s="2"/>
    </row>
    <row r="9" spans="1:51" x14ac:dyDescent="0.25">
      <c r="A9" s="2"/>
      <c r="B9" s="2"/>
      <c r="C9" s="2"/>
      <c r="D9" s="2"/>
      <c r="E9" s="2"/>
      <c r="F9" s="2"/>
      <c r="G9" s="2"/>
      <c r="H9" s="3" t="s">
        <v>25</v>
      </c>
      <c r="L9" s="3" t="s">
        <v>26</v>
      </c>
      <c r="P9" s="3" t="s">
        <v>27</v>
      </c>
      <c r="T9" s="3" t="s">
        <v>28</v>
      </c>
      <c r="AB9" s="3" t="s">
        <v>29</v>
      </c>
      <c r="AE9" s="3" t="s">
        <v>30</v>
      </c>
      <c r="AM9" s="3" t="s">
        <v>31</v>
      </c>
      <c r="AP9" s="3" t="s">
        <v>69</v>
      </c>
      <c r="AX9" s="3" t="s">
        <v>32</v>
      </c>
    </row>
    <row r="10" spans="1:51" x14ac:dyDescent="0.25">
      <c r="C10" t="s">
        <v>12</v>
      </c>
      <c r="E10" t="s">
        <v>19</v>
      </c>
      <c r="F10" t="s">
        <v>33</v>
      </c>
      <c r="H10" s="4">
        <v>1</v>
      </c>
      <c r="I10" s="4">
        <v>1</v>
      </c>
      <c r="J10" s="4">
        <v>0</v>
      </c>
      <c r="L10" s="5">
        <v>0</v>
      </c>
      <c r="M10" s="5">
        <v>0</v>
      </c>
      <c r="N10" s="5">
        <v>1</v>
      </c>
      <c r="P10" s="5">
        <v>10000</v>
      </c>
      <c r="Q10" s="5">
        <v>15000</v>
      </c>
      <c r="T10" s="36" cm="1">
        <f t="array" ref="T10:V10">P10/P14*T13:V13</f>
        <v>5.4794520547945211</v>
      </c>
      <c r="U10" s="37">
        <v>13.698630136986301</v>
      </c>
      <c r="V10" s="37">
        <v>8.2191780821917799</v>
      </c>
      <c r="W10" s="12"/>
      <c r="X10" s="37" cm="1">
        <f t="array" ref="X10:Z10">Q10/P14*T13:V13</f>
        <v>8.2191780821917799</v>
      </c>
      <c r="Y10" s="37">
        <v>20.547945205479451</v>
      </c>
      <c r="Z10" s="38">
        <v>12.328767123287671</v>
      </c>
      <c r="AB10" s="6" cm="1">
        <f t="array" ref="AB10:AC11">MMULT(H10:J11,TRANSPOSE(H46:J47))</f>
        <v>16620</v>
      </c>
      <c r="AC10" s="6">
        <v>17876.25</v>
      </c>
      <c r="AD10" s="3"/>
      <c r="AE10" s="6" cm="1">
        <f t="array" ref="AE10:AG10">MMULT(H10:I10,TRANSPOSE(H37:I39))</f>
        <v>11.525114</v>
      </c>
      <c r="AF10" s="6">
        <v>19.744292000000002</v>
      </c>
      <c r="AG10" s="6">
        <v>14.2648402</v>
      </c>
      <c r="AI10" s="6" cm="1">
        <f t="array" ref="AI10:AK10">MMULT(H10:I10,TRANSPOSE(H41:I43))</f>
        <v>10.845890000000001</v>
      </c>
      <c r="AJ10" s="6">
        <v>23.174657499999999</v>
      </c>
      <c r="AK10" s="6">
        <v>14.955479</v>
      </c>
      <c r="AM10" s="7" cm="1">
        <f t="array" ref="AM10:AN11">_xlfn.ANCHORARRAY(AB10)-P10:Q11-MMULT(L10:N11,TRANSPOSE(L46:N47))</f>
        <v>0</v>
      </c>
      <c r="AN10" s="8">
        <v>0</v>
      </c>
      <c r="AP10" s="11" cm="1">
        <f t="array" ref="AP10:AR10">AE10:AG10-_xlfn.ANCHORARRAY(T10)-MMULT(L10:M10,TRANSPOSE(L37:M39))-MMULT(N10,N46)/(P14*Q14)</f>
        <v>-1.5525114172021404E-7</v>
      </c>
      <c r="AQ10" s="12">
        <v>-2.3744292043659243E-7</v>
      </c>
      <c r="AR10" s="13">
        <v>1.7351599268522477E-8</v>
      </c>
      <c r="AT10" s="11" cm="1">
        <f t="array" ref="AT10:AV10">_xlfn.ANCHORARRAY(AI10)-_xlfn.ANCHORARRAY(X10)-MMULT(L10:M10,TRANSPOSE(L41:M43))-MMULT(N10,MMULT(TRANSPOSE(N47),TRANSPOSE(Y13:Y15)))/P14</f>
        <v>-4.1095890246367617E-7</v>
      </c>
      <c r="AU10" s="12">
        <v>-3.4246575353336084E-8</v>
      </c>
      <c r="AV10" s="13">
        <v>-4.520547935982222E-7</v>
      </c>
      <c r="AX10" s="14">
        <f>AB10-SUM(_xlfn.ANCHORARRAY(AE10))*P14</f>
        <v>1.3699999908567406E-4</v>
      </c>
      <c r="AY10" s="14">
        <f>AC10-SUM(_xlfn.ANCHORARRAY(AI10))*P14</f>
        <v>3.2749999809311703E-4</v>
      </c>
    </row>
    <row r="11" spans="1:51" x14ac:dyDescent="0.25">
      <c r="C11" t="s">
        <v>34</v>
      </c>
      <c r="E11" t="s">
        <v>1</v>
      </c>
      <c r="F11" t="s">
        <v>23</v>
      </c>
      <c r="H11" s="4">
        <v>0</v>
      </c>
      <c r="I11" s="4">
        <v>0</v>
      </c>
      <c r="J11" s="4">
        <v>1</v>
      </c>
      <c r="L11" s="5">
        <v>0</v>
      </c>
      <c r="M11" s="5">
        <v>0.5</v>
      </c>
      <c r="N11" s="5">
        <v>0</v>
      </c>
      <c r="P11" s="5">
        <v>500</v>
      </c>
      <c r="Q11" s="5">
        <v>500</v>
      </c>
      <c r="AB11" s="6">
        <v>6620</v>
      </c>
      <c r="AC11" s="6">
        <v>2876.25</v>
      </c>
      <c r="AD11" s="3"/>
      <c r="AM11" s="9">
        <v>0</v>
      </c>
      <c r="AN11" s="10">
        <v>0</v>
      </c>
    </row>
    <row r="12" spans="1:51" ht="15.75" thickBot="1" x14ac:dyDescent="0.3">
      <c r="T12" s="3" t="s">
        <v>62</v>
      </c>
      <c r="Y12" s="3" t="s">
        <v>52</v>
      </c>
      <c r="AP12" cm="1">
        <f t="array" ref="AP12:AR12">AE10:AG10-_xlfn.ANCHORARRAY(T10)-MMULT(L10:M10,TRANSPOSE(L37:M39))-MMULT(N10,N46/3)/P14</f>
        <v>-1.5525114172021404E-7</v>
      </c>
      <c r="AQ12">
        <v>-2.3744292043659243E-7</v>
      </c>
      <c r="AR12">
        <v>1.7351599268522477E-8</v>
      </c>
    </row>
    <row r="13" spans="1:51" x14ac:dyDescent="0.25">
      <c r="H13" s="3" t="s">
        <v>35</v>
      </c>
      <c r="P13" s="29" t="s">
        <v>36</v>
      </c>
      <c r="Q13" s="30" t="s">
        <v>37</v>
      </c>
      <c r="S13" t="s">
        <v>33</v>
      </c>
      <c r="T13" s="11">
        <v>0.2</v>
      </c>
      <c r="U13" s="12">
        <v>0.5</v>
      </c>
      <c r="V13" s="13">
        <v>0.3</v>
      </c>
      <c r="Y13" s="21">
        <f>1/3</f>
        <v>0.33333333333333331</v>
      </c>
    </row>
    <row r="14" spans="1:51" ht="15.75" thickBot="1" x14ac:dyDescent="0.3">
      <c r="D14" t="s">
        <v>14</v>
      </c>
      <c r="E14" t="s">
        <v>19</v>
      </c>
      <c r="F14" t="s">
        <v>38</v>
      </c>
      <c r="H14" s="5">
        <v>1</v>
      </c>
      <c r="I14" s="5">
        <v>0</v>
      </c>
      <c r="J14" s="5">
        <v>0</v>
      </c>
      <c r="P14" s="31">
        <v>365</v>
      </c>
      <c r="Q14" s="32">
        <v>3</v>
      </c>
      <c r="Y14" s="21">
        <f>1/3</f>
        <v>0.33333333333333331</v>
      </c>
      <c r="AM14" s="3" t="s">
        <v>39</v>
      </c>
      <c r="AP14" s="3" t="s">
        <v>40</v>
      </c>
      <c r="AX14" s="3" t="s">
        <v>41</v>
      </c>
    </row>
    <row r="15" spans="1:51" x14ac:dyDescent="0.25">
      <c r="D15" t="s">
        <v>15</v>
      </c>
      <c r="E15" t="s">
        <v>19</v>
      </c>
      <c r="F15" t="s">
        <v>42</v>
      </c>
      <c r="H15" s="5">
        <v>0</v>
      </c>
      <c r="I15" s="5">
        <v>1</v>
      </c>
      <c r="J15" s="5">
        <v>0</v>
      </c>
      <c r="Y15" s="21">
        <f>1/3</f>
        <v>0.33333333333333331</v>
      </c>
      <c r="AM15" s="7" cm="1">
        <f t="array" ref="AM15:AN17">TRANSPOSE(L46:N47)-MMULT(H14:J16,TRANSPOSE(H46:J47))</f>
        <v>0</v>
      </c>
      <c r="AN15" s="8">
        <v>0</v>
      </c>
      <c r="AP15" s="43" cm="1">
        <f t="array" ref="AP15:AR16">TRANSPOSE(L37:M39)-MMULT(H14:I15,TRANSPOSE(H37:I39))</f>
        <v>0</v>
      </c>
      <c r="AQ15" s="17">
        <v>0</v>
      </c>
      <c r="AR15" s="8">
        <v>0</v>
      </c>
      <c r="AT15" s="43" cm="1">
        <f t="array" ref="AT15:AV16">TRANSPOSE(L41:M43)-MMULT(H14:I15,TRANSPOSE(H41:I43))</f>
        <v>0</v>
      </c>
      <c r="AU15" s="17">
        <v>0</v>
      </c>
      <c r="AV15" s="8">
        <v>0</v>
      </c>
      <c r="AX15" s="14">
        <f>L46-SUM(L37:L39)*P14</f>
        <v>0</v>
      </c>
      <c r="AY15" s="14">
        <f>L47-SUM(L41:L43)*P14</f>
        <v>1.6500000128871761E-4</v>
      </c>
    </row>
    <row r="16" spans="1:51" x14ac:dyDescent="0.25">
      <c r="D16" t="s">
        <v>16</v>
      </c>
      <c r="E16" t="s">
        <v>1</v>
      </c>
      <c r="F16" t="s">
        <v>43</v>
      </c>
      <c r="H16" s="5">
        <v>0</v>
      </c>
      <c r="I16" s="5">
        <v>0</v>
      </c>
      <c r="J16" s="5">
        <v>1</v>
      </c>
      <c r="AM16" s="15">
        <v>0</v>
      </c>
      <c r="AN16" s="16">
        <v>0</v>
      </c>
      <c r="AP16" s="9">
        <v>0</v>
      </c>
      <c r="AQ16" s="18">
        <v>0</v>
      </c>
      <c r="AR16" s="10">
        <v>0</v>
      </c>
      <c r="AT16" s="9">
        <v>0</v>
      </c>
      <c r="AU16" s="18">
        <v>0</v>
      </c>
      <c r="AV16" s="10">
        <v>0</v>
      </c>
      <c r="AX16" s="14">
        <f>M46-SUM(M37:M39)*P14</f>
        <v>1.3700000090466347E-4</v>
      </c>
      <c r="AY16" s="14">
        <f>M47-SUM(M41:M43)*P14</f>
        <v>1.6249999953288352E-4</v>
      </c>
    </row>
    <row r="17" spans="1:40" x14ac:dyDescent="0.25">
      <c r="Q17" s="3" t="s">
        <v>44</v>
      </c>
      <c r="U17" s="3"/>
      <c r="V17" s="3"/>
      <c r="W17" s="3"/>
      <c r="X17" s="3"/>
      <c r="Y17" s="3"/>
      <c r="Z17" s="3"/>
      <c r="AA17" s="3"/>
      <c r="AM17" s="9">
        <v>0</v>
      </c>
      <c r="AN17" s="10">
        <v>0</v>
      </c>
    </row>
    <row r="18" spans="1:40" x14ac:dyDescent="0.25">
      <c r="F18" t="s">
        <v>68</v>
      </c>
      <c r="K18" s="19" t="s">
        <v>45</v>
      </c>
      <c r="L18" s="21">
        <v>0.5</v>
      </c>
      <c r="M18" s="21">
        <v>1</v>
      </c>
      <c r="N18" s="21">
        <v>0.01</v>
      </c>
      <c r="Q18" s="20">
        <f>SUM(_xlfn.ANCHORARRAY(L50))</f>
        <v>25839.337500000001</v>
      </c>
      <c r="U18" s="3"/>
      <c r="V18" s="3"/>
      <c r="W18" s="3"/>
      <c r="X18" s="3"/>
      <c r="Y18" s="3"/>
      <c r="Z18" s="3"/>
      <c r="AA18" s="3"/>
    </row>
    <row r="19" spans="1:40" x14ac:dyDescent="0.25"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1" spans="1:40" x14ac:dyDescent="0.25">
      <c r="B21" t="s">
        <v>5</v>
      </c>
      <c r="F21" t="s">
        <v>46</v>
      </c>
      <c r="K21" s="19" t="s">
        <v>47</v>
      </c>
      <c r="L21" s="5">
        <v>0</v>
      </c>
      <c r="M21" s="5">
        <v>0.9</v>
      </c>
    </row>
    <row r="22" spans="1:40" x14ac:dyDescent="0.25">
      <c r="B22" t="s">
        <v>6</v>
      </c>
      <c r="L22" s="5">
        <v>0.35</v>
      </c>
      <c r="M22" s="5">
        <v>0.7</v>
      </c>
    </row>
    <row r="23" spans="1:40" x14ac:dyDescent="0.25">
      <c r="B23" t="s">
        <v>7</v>
      </c>
      <c r="L23" s="5">
        <v>0.25</v>
      </c>
      <c r="M23" s="5">
        <v>0.8</v>
      </c>
      <c r="N23" s="19" t="s">
        <v>48</v>
      </c>
    </row>
    <row r="24" spans="1:40" x14ac:dyDescent="0.25">
      <c r="A24" t="s">
        <v>2</v>
      </c>
      <c r="N24" s="5">
        <v>0.8</v>
      </c>
    </row>
    <row r="25" spans="1:40" x14ac:dyDescent="0.25">
      <c r="A25" t="s">
        <v>3</v>
      </c>
      <c r="N25" s="5">
        <v>0.8</v>
      </c>
    </row>
    <row r="26" spans="1:40" ht="5.25" customHeight="1" x14ac:dyDescent="0.25"/>
    <row r="27" spans="1:40" x14ac:dyDescent="0.25">
      <c r="B27" t="s">
        <v>5</v>
      </c>
      <c r="F27" t="s">
        <v>49</v>
      </c>
      <c r="K27" s="19" t="s">
        <v>50</v>
      </c>
      <c r="L27" s="5">
        <v>0</v>
      </c>
      <c r="M27" s="5">
        <v>0</v>
      </c>
    </row>
    <row r="28" spans="1:40" x14ac:dyDescent="0.25">
      <c r="B28" t="s">
        <v>6</v>
      </c>
      <c r="L28" s="44">
        <v>0</v>
      </c>
      <c r="M28" s="5">
        <v>0</v>
      </c>
    </row>
    <row r="29" spans="1:40" x14ac:dyDescent="0.25">
      <c r="B29" t="s">
        <v>7</v>
      </c>
      <c r="L29" s="44">
        <v>0</v>
      </c>
      <c r="M29" s="5">
        <v>0</v>
      </c>
      <c r="N29" s="19" t="s">
        <v>51</v>
      </c>
    </row>
    <row r="30" spans="1:40" x14ac:dyDescent="0.25">
      <c r="A30" t="s">
        <v>2</v>
      </c>
      <c r="N30" s="5">
        <v>0</v>
      </c>
    </row>
    <row r="31" spans="1:40" x14ac:dyDescent="0.25">
      <c r="A31" t="s">
        <v>3</v>
      </c>
      <c r="N31" s="5">
        <v>0</v>
      </c>
    </row>
    <row r="32" spans="1:40" ht="18" customHeight="1" x14ac:dyDescent="0.25"/>
    <row r="33" spans="1:52" ht="18" customHeight="1" x14ac:dyDescent="0.25">
      <c r="A33" t="s">
        <v>2</v>
      </c>
      <c r="E33" t="s">
        <v>59</v>
      </c>
      <c r="K33" s="27" t="s">
        <v>60</v>
      </c>
      <c r="L33" s="5">
        <v>20</v>
      </c>
      <c r="M33" s="5">
        <v>80</v>
      </c>
      <c r="N33" s="5">
        <v>10</v>
      </c>
    </row>
    <row r="34" spans="1:52" ht="18" customHeight="1" x14ac:dyDescent="0.25">
      <c r="K34" s="27"/>
      <c r="L34" s="28"/>
      <c r="M34" s="28"/>
      <c r="N34" s="28"/>
      <c r="O34" s="28"/>
    </row>
    <row r="35" spans="1:52" x14ac:dyDescent="0.25">
      <c r="A35" t="s">
        <v>3</v>
      </c>
      <c r="K35" s="27" t="s">
        <v>61</v>
      </c>
      <c r="L35" s="5">
        <v>60</v>
      </c>
      <c r="M35" s="5">
        <v>80</v>
      </c>
      <c r="N35" s="5">
        <v>10</v>
      </c>
    </row>
    <row r="36" spans="1:52" x14ac:dyDescent="0.25">
      <c r="H36" s="3" t="s">
        <v>53</v>
      </c>
      <c r="L36" s="3" t="s">
        <v>54</v>
      </c>
    </row>
    <row r="37" spans="1:52" x14ac:dyDescent="0.25">
      <c r="A37" t="s">
        <v>2</v>
      </c>
      <c r="B37" t="s">
        <v>5</v>
      </c>
      <c r="H37" s="34">
        <v>0</v>
      </c>
      <c r="I37" s="34">
        <v>11.525114</v>
      </c>
      <c r="L37" s="34">
        <v>0</v>
      </c>
      <c r="M37" s="34">
        <v>11.525114</v>
      </c>
      <c r="N37" s="22"/>
    </row>
    <row r="38" spans="1:52" x14ac:dyDescent="0.25">
      <c r="B38" t="s">
        <v>6</v>
      </c>
      <c r="H38" s="34">
        <v>7</v>
      </c>
      <c r="I38" s="34">
        <v>12.744292</v>
      </c>
      <c r="L38" s="34">
        <v>7</v>
      </c>
      <c r="M38" s="34">
        <v>12.744292</v>
      </c>
    </row>
    <row r="39" spans="1:52" x14ac:dyDescent="0.25">
      <c r="B39" t="s">
        <v>7</v>
      </c>
      <c r="H39" s="34">
        <v>5</v>
      </c>
      <c r="I39" s="34">
        <v>9.2648402000000001</v>
      </c>
      <c r="L39" s="34">
        <v>5</v>
      </c>
      <c r="M39" s="34">
        <v>9.2648402000000001</v>
      </c>
      <c r="AW39" s="23"/>
      <c r="AX39" s="23"/>
      <c r="AY39" s="23"/>
      <c r="AZ39" s="23"/>
    </row>
    <row r="40" spans="1:52" s="23" customFormat="1" ht="3.75" customHeight="1" x14ac:dyDescent="0.25">
      <c r="J40"/>
      <c r="N40"/>
      <c r="AW40"/>
      <c r="AX40"/>
      <c r="AY40"/>
      <c r="AZ40"/>
    </row>
    <row r="41" spans="1:52" x14ac:dyDescent="0.25">
      <c r="A41" t="s">
        <v>3</v>
      </c>
      <c r="B41" t="s">
        <v>5</v>
      </c>
      <c r="H41" s="34">
        <v>0</v>
      </c>
      <c r="I41" s="34">
        <v>10.845890000000001</v>
      </c>
      <c r="L41" s="34">
        <v>0</v>
      </c>
      <c r="M41" s="34">
        <v>10.845890000000001</v>
      </c>
      <c r="N41" s="22"/>
    </row>
    <row r="42" spans="1:52" x14ac:dyDescent="0.25">
      <c r="B42" t="s">
        <v>6</v>
      </c>
      <c r="H42" s="34">
        <v>21</v>
      </c>
      <c r="I42" s="34">
        <v>2.1746574999999999</v>
      </c>
      <c r="L42" s="34">
        <v>21</v>
      </c>
      <c r="M42" s="34">
        <v>2.1746574999999999</v>
      </c>
    </row>
    <row r="43" spans="1:52" x14ac:dyDescent="0.25">
      <c r="B43" t="s">
        <v>7</v>
      </c>
      <c r="H43" s="34">
        <v>14.955479</v>
      </c>
      <c r="I43" s="34">
        <v>0</v>
      </c>
      <c r="L43" s="34">
        <v>14.955479</v>
      </c>
      <c r="M43" s="34">
        <v>0</v>
      </c>
    </row>
    <row r="44" spans="1:52" x14ac:dyDescent="0.25">
      <c r="H44" s="3" t="s">
        <v>64</v>
      </c>
      <c r="L44" s="3" t="s">
        <v>55</v>
      </c>
    </row>
    <row r="45" spans="1:52" x14ac:dyDescent="0.25">
      <c r="H45" t="s">
        <v>66</v>
      </c>
      <c r="J45" t="s">
        <v>65</v>
      </c>
      <c r="L45" t="s">
        <v>70</v>
      </c>
      <c r="N45" t="s">
        <v>67</v>
      </c>
    </row>
    <row r="46" spans="1:52" x14ac:dyDescent="0.25">
      <c r="A46" t="s">
        <v>2</v>
      </c>
      <c r="H46" s="41">
        <v>4380</v>
      </c>
      <c r="I46" s="33">
        <v>12240</v>
      </c>
      <c r="J46" s="39">
        <v>6620</v>
      </c>
      <c r="L46" s="41">
        <v>4380</v>
      </c>
      <c r="M46" s="33">
        <v>12240</v>
      </c>
      <c r="N46" s="39">
        <v>6620</v>
      </c>
    </row>
    <row r="47" spans="1:52" x14ac:dyDescent="0.25">
      <c r="A47" t="s">
        <v>3</v>
      </c>
      <c r="H47" s="42">
        <v>13123.75</v>
      </c>
      <c r="I47" s="35">
        <v>4752.5</v>
      </c>
      <c r="J47" s="40">
        <v>2876.25</v>
      </c>
      <c r="L47" s="42">
        <v>13123.75</v>
      </c>
      <c r="M47" s="35">
        <v>4752.5</v>
      </c>
      <c r="N47" s="40">
        <v>2876.25</v>
      </c>
    </row>
    <row r="49" spans="1:14" x14ac:dyDescent="0.25">
      <c r="L49" s="3" t="s">
        <v>63</v>
      </c>
    </row>
    <row r="50" spans="1:14" x14ac:dyDescent="0.25">
      <c r="L50" s="24" cm="1">
        <f t="array" ref="L50:N51">L18:N18*L46:N47</f>
        <v>2190</v>
      </c>
      <c r="M50" s="24">
        <v>12240</v>
      </c>
      <c r="N50" s="24">
        <v>66.2</v>
      </c>
    </row>
    <row r="51" spans="1:14" x14ac:dyDescent="0.25">
      <c r="L51" s="24">
        <v>6561.875</v>
      </c>
      <c r="M51" s="24">
        <v>4752.5</v>
      </c>
      <c r="N51" s="24">
        <v>28.762499999999999</v>
      </c>
    </row>
    <row r="53" spans="1:14" x14ac:dyDescent="0.25">
      <c r="L53" s="3" t="s">
        <v>56</v>
      </c>
    </row>
    <row r="54" spans="1:14" x14ac:dyDescent="0.25">
      <c r="A54" t="s">
        <v>2</v>
      </c>
      <c r="B54" t="s">
        <v>5</v>
      </c>
      <c r="L54" s="5">
        <f t="array" ref="L54:M57">MMULT(L21:M23,_xlfn.MUNIT(2)*L33:M33)</f>
        <v>0</v>
      </c>
      <c r="M54" s="5">
        <v>72</v>
      </c>
    </row>
    <row r="55" spans="1:14" x14ac:dyDescent="0.25">
      <c r="B55" t="s">
        <v>6</v>
      </c>
      <c r="L55" s="5">
        <v>7</v>
      </c>
      <c r="M55" s="5">
        <v>56</v>
      </c>
    </row>
    <row r="56" spans="1:14" x14ac:dyDescent="0.25">
      <c r="B56" t="s">
        <v>7</v>
      </c>
      <c r="L56" s="5">
        <v>5</v>
      </c>
      <c r="M56" s="5">
        <v>64</v>
      </c>
    </row>
    <row r="57" spans="1:14" ht="3.75" customHeight="1" x14ac:dyDescent="0.25">
      <c r="L57" t="e">
        <v>#N/A</v>
      </c>
      <c r="M57" t="e">
        <v>#N/A</v>
      </c>
    </row>
    <row r="58" spans="1:14" x14ac:dyDescent="0.25">
      <c r="A58" t="s">
        <v>3</v>
      </c>
      <c r="B58" t="s">
        <v>5</v>
      </c>
      <c r="L58" s="5">
        <f t="array" ref="L58:M60">MMULT(L21:M23,_xlfn.MUNIT(2)*L35:M35)</f>
        <v>0</v>
      </c>
      <c r="M58" s="5">
        <v>72</v>
      </c>
      <c r="N58" s="25"/>
    </row>
    <row r="59" spans="1:14" x14ac:dyDescent="0.25">
      <c r="B59" t="s">
        <v>6</v>
      </c>
      <c r="L59" s="5">
        <v>21</v>
      </c>
      <c r="M59" s="5">
        <v>56</v>
      </c>
    </row>
    <row r="60" spans="1:14" x14ac:dyDescent="0.25">
      <c r="B60" t="s">
        <v>7</v>
      </c>
      <c r="L60" s="5">
        <v>15</v>
      </c>
      <c r="M60" s="5">
        <v>64</v>
      </c>
      <c r="N60" s="3" t="s">
        <v>71</v>
      </c>
    </row>
    <row r="61" spans="1:14" x14ac:dyDescent="0.25">
      <c r="A61" t="s">
        <v>2</v>
      </c>
      <c r="N61" s="26">
        <f>N33*N24*P14*Q14</f>
        <v>8760</v>
      </c>
    </row>
    <row r="62" spans="1:14" x14ac:dyDescent="0.25">
      <c r="A62" t="s">
        <v>3</v>
      </c>
      <c r="N62" s="26">
        <f>N35*N25*P14*Q14</f>
        <v>8760</v>
      </c>
    </row>
    <row r="64" spans="1:14" x14ac:dyDescent="0.25">
      <c r="L64" s="3" t="s">
        <v>57</v>
      </c>
    </row>
    <row r="65" spans="1:14" x14ac:dyDescent="0.25">
      <c r="A65" t="s">
        <v>2</v>
      </c>
      <c r="B65" t="s">
        <v>5</v>
      </c>
      <c r="L65" s="5">
        <f t="array" ref="L65:M67">MMULT(L27:M29,L80:M80*_xlfn.MUNIT(2))</f>
        <v>0</v>
      </c>
      <c r="M65" s="5">
        <v>0</v>
      </c>
    </row>
    <row r="66" spans="1:14" x14ac:dyDescent="0.25">
      <c r="B66" t="s">
        <v>6</v>
      </c>
      <c r="L66" s="5">
        <v>0</v>
      </c>
      <c r="M66" s="5">
        <v>0</v>
      </c>
    </row>
    <row r="67" spans="1:14" x14ac:dyDescent="0.25">
      <c r="B67" t="s">
        <v>7</v>
      </c>
      <c r="L67" s="5">
        <v>0</v>
      </c>
      <c r="M67" s="5">
        <v>0</v>
      </c>
    </row>
    <row r="68" spans="1:14" ht="3.75" customHeight="1" x14ac:dyDescent="0.25"/>
    <row r="69" spans="1:14" x14ac:dyDescent="0.25">
      <c r="A69" t="s">
        <v>3</v>
      </c>
      <c r="B69" t="s">
        <v>5</v>
      </c>
      <c r="L69" s="5">
        <f t="array" ref="L69:M71">MMULT(L27:M29,L81:M81*_xlfn.MUNIT(2))</f>
        <v>0</v>
      </c>
      <c r="M69" s="5">
        <v>0</v>
      </c>
    </row>
    <row r="70" spans="1:14" x14ac:dyDescent="0.25">
      <c r="B70" t="s">
        <v>6</v>
      </c>
      <c r="L70" s="5">
        <v>0</v>
      </c>
      <c r="M70" s="5">
        <v>0</v>
      </c>
    </row>
    <row r="71" spans="1:14" x14ac:dyDescent="0.25">
      <c r="B71" t="s">
        <v>7</v>
      </c>
      <c r="L71" s="5">
        <v>0</v>
      </c>
      <c r="M71" s="5">
        <v>0</v>
      </c>
      <c r="N71" s="3" t="s">
        <v>58</v>
      </c>
    </row>
    <row r="72" spans="1:14" x14ac:dyDescent="0.25">
      <c r="N72" s="26">
        <f>N35*N30</f>
        <v>0</v>
      </c>
    </row>
    <row r="73" spans="1:14" x14ac:dyDescent="0.25">
      <c r="N73" s="26">
        <f>N35*N31</f>
        <v>0</v>
      </c>
    </row>
    <row r="76" spans="1:14" x14ac:dyDescent="0.25">
      <c r="A76" t="s">
        <v>2</v>
      </c>
    </row>
    <row r="77" spans="1:14" x14ac:dyDescent="0.25">
      <c r="A77" t="s">
        <v>3</v>
      </c>
    </row>
    <row r="80" spans="1:14" x14ac:dyDescent="0.25">
      <c r="A80" t="s">
        <v>2</v>
      </c>
    </row>
    <row r="81" spans="1:3" x14ac:dyDescent="0.25">
      <c r="A81" t="s">
        <v>3</v>
      </c>
    </row>
    <row r="84" spans="1:3" x14ac:dyDescent="0.25">
      <c r="A84" t="s">
        <v>2</v>
      </c>
    </row>
    <row r="85" spans="1:3" x14ac:dyDescent="0.25">
      <c r="A85" t="s">
        <v>3</v>
      </c>
    </row>
    <row r="88" spans="1:3" x14ac:dyDescent="0.25">
      <c r="A88" t="s">
        <v>2</v>
      </c>
    </row>
    <row r="89" spans="1:3" x14ac:dyDescent="0.25">
      <c r="A89" t="s">
        <v>3</v>
      </c>
    </row>
    <row r="92" spans="1:3" x14ac:dyDescent="0.25">
      <c r="A92" t="s">
        <v>2</v>
      </c>
      <c r="C92" t="s">
        <v>12</v>
      </c>
    </row>
    <row r="93" spans="1:3" x14ac:dyDescent="0.25">
      <c r="C93" t="s">
        <v>34</v>
      </c>
    </row>
    <row r="94" spans="1:3" x14ac:dyDescent="0.25">
      <c r="A94" t="s">
        <v>3</v>
      </c>
      <c r="C94" t="s">
        <v>12</v>
      </c>
    </row>
    <row r="95" spans="1:3" x14ac:dyDescent="0.25">
      <c r="C95" t="s">
        <v>34</v>
      </c>
    </row>
  </sheetData>
  <phoneticPr fontId="6" type="noConversion"/>
  <hyperlinks>
    <hyperlink ref="A1" location="Contents!A1" display="Back to contents" xr:uid="{ACCBD60B-A9B3-4720-AF89-3910570A3B77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4.infra_year_timeslices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Baiocco</dc:creator>
  <cp:lastModifiedBy>valeria baiocco</cp:lastModifiedBy>
  <dcterms:created xsi:type="dcterms:W3CDTF">2024-05-07T12:13:23Z</dcterms:created>
  <dcterms:modified xsi:type="dcterms:W3CDTF">2024-10-15T12:46:11Z</dcterms:modified>
</cp:coreProperties>
</file>