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ocumentale-DENG/PRINMIMO/Models/SFC/"/>
    </mc:Choice>
  </mc:AlternateContent>
  <xr:revisionPtr revIDLastSave="1823" documentId="8_{54A0A64E-9219-4D51-BDA1-84D9F5B12352}" xr6:coauthVersionLast="47" xr6:coauthVersionMax="47" xr10:uidLastSave="{F0C76E31-63BA-4101-A4BF-240BD73BEC57}"/>
  <bookViews>
    <workbookView xWindow="-110" yWindow="-110" windowWidth="19420" windowHeight="10300" xr2:uid="{917CC85E-2ECC-4E29-BC42-77B3E005B93B}"/>
  </bookViews>
  <sheets>
    <sheet name="Flussi IO" sheetId="1" r:id="rId1"/>
    <sheet name="soluzione reale" sheetId="2" r:id="rId2"/>
    <sheet name="soluzione nominale" sheetId="4" r:id="rId3"/>
    <sheet name="Imposte DF" sheetId="6" r:id="rId4"/>
    <sheet name="Valore aggiunto" sheetId="5" r:id="rId5"/>
    <sheet name="Consumi SIM" sheetId="3" r:id="rId6"/>
  </sheets>
  <calcPr calcId="191029" iterate="1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" l="1"/>
  <c r="L28" i="2" a="1"/>
  <c r="L28" i="2" s="1"/>
  <c r="E7" i="2"/>
  <c r="K7" i="2" a="1"/>
  <c r="K7" i="2" s="1"/>
  <c r="C18" i="2"/>
  <c r="O7" i="2"/>
  <c r="U17" i="1" a="1"/>
  <c r="U17" i="1" s="1"/>
  <c r="I24" i="1" a="1"/>
  <c r="I24" i="1" s="1"/>
  <c r="L17" i="2"/>
  <c r="AA27" i="1" a="1"/>
  <c r="AA27" i="1" s="1"/>
  <c r="AA22" i="1" a="1"/>
  <c r="AA22" i="1" s="1"/>
  <c r="O8" i="1" a="1"/>
  <c r="O8" i="1" s="1"/>
  <c r="C17" i="1"/>
  <c r="S38" i="1" a="1"/>
  <c r="S38" i="1" s="1"/>
  <c r="AB7" i="1" a="1"/>
  <c r="AB7" i="1" s="1"/>
  <c r="U16" i="1" a="1"/>
  <c r="U16" i="1" s="1"/>
  <c r="U7" i="1" a="1"/>
  <c r="U7" i="1" s="1"/>
  <c r="O7" i="1" a="1"/>
  <c r="O7" i="1" s="1"/>
  <c r="E18" i="2"/>
  <c r="N21" i="2" s="1"/>
  <c r="D18" i="2"/>
  <c r="M21" i="2" s="1"/>
  <c r="C25" i="1"/>
  <c r="C24" i="1"/>
  <c r="D17" i="1"/>
  <c r="E17" i="1"/>
  <c r="G3" i="5" a="1"/>
  <c r="G3" i="5" s="1"/>
  <c r="C33" i="1" a="1"/>
  <c r="C33" i="1" s="1"/>
  <c r="F3" i="5" a="1"/>
  <c r="F3" i="5" s="1"/>
  <c r="C3" i="5" s="1"/>
  <c r="C27" i="1" a="1"/>
  <c r="C27" i="1" s="1"/>
  <c r="A3" i="3"/>
  <c r="B3" i="3"/>
  <c r="C3" i="3"/>
  <c r="D3" i="3"/>
  <c r="E3" i="3"/>
  <c r="F3" i="3"/>
  <c r="G3" i="3"/>
  <c r="H3" i="3"/>
  <c r="A4" i="3"/>
  <c r="B4" i="3"/>
  <c r="C4" i="3"/>
  <c r="D4" i="3"/>
  <c r="E4" i="3"/>
  <c r="F4" i="3"/>
  <c r="G4" i="3"/>
  <c r="H4" i="3"/>
  <c r="A5" i="3"/>
  <c r="B5" i="3"/>
  <c r="C5" i="3"/>
  <c r="D5" i="3"/>
  <c r="E5" i="3"/>
  <c r="F5" i="3"/>
  <c r="G5" i="3"/>
  <c r="H5" i="3"/>
  <c r="A6" i="3"/>
  <c r="B6" i="3"/>
  <c r="C6" i="3"/>
  <c r="D6" i="3"/>
  <c r="E6" i="3"/>
  <c r="F6" i="3"/>
  <c r="G6" i="3"/>
  <c r="H6" i="3"/>
  <c r="A7" i="3"/>
  <c r="B7" i="3"/>
  <c r="C7" i="3"/>
  <c r="D7" i="3"/>
  <c r="E7" i="3"/>
  <c r="F7" i="3"/>
  <c r="G7" i="3"/>
  <c r="H7" i="3"/>
  <c r="A8" i="3"/>
  <c r="B8" i="3"/>
  <c r="C8" i="3"/>
  <c r="D8" i="3"/>
  <c r="E8" i="3"/>
  <c r="F8" i="3"/>
  <c r="G8" i="3"/>
  <c r="H8" i="3"/>
  <c r="A9" i="3"/>
  <c r="B9" i="3"/>
  <c r="F9" i="3"/>
  <c r="G9" i="3"/>
  <c r="H9" i="3"/>
  <c r="A10" i="3"/>
  <c r="B10" i="3"/>
  <c r="C10" i="3"/>
  <c r="D10" i="3"/>
  <c r="E10" i="3"/>
  <c r="F10" i="3"/>
  <c r="G10" i="3"/>
  <c r="H10" i="3"/>
  <c r="A11" i="3"/>
  <c r="B11" i="3"/>
  <c r="C11" i="3"/>
  <c r="D11" i="3"/>
  <c r="E11" i="3"/>
  <c r="F11" i="3"/>
  <c r="G11" i="3"/>
  <c r="H11" i="3"/>
  <c r="F2" i="3"/>
  <c r="G2" i="3"/>
  <c r="H2" i="3"/>
  <c r="D28" i="1"/>
  <c r="E28" i="1"/>
  <c r="F28" i="1"/>
  <c r="G28" i="1"/>
  <c r="H28" i="1"/>
  <c r="C28" i="1"/>
  <c r="L21" i="2" l="1"/>
  <c r="R17" i="2" s="1" a="1"/>
  <c r="R17" i="2" s="1"/>
  <c r="G7" i="2" s="1" a="1"/>
  <c r="G7" i="2" s="1"/>
  <c r="B7" i="2" s="1" a="1"/>
  <c r="B7" i="2" s="1"/>
  <c r="B8" i="6" a="1"/>
  <c r="B8" i="6" s="1"/>
  <c r="O17" i="1" a="1"/>
  <c r="O17" i="1" s="1"/>
  <c r="C34" i="1" a="1"/>
  <c r="C34" i="1" s="1"/>
  <c r="E14" i="3"/>
  <c r="H17" i="3"/>
  <c r="G17" i="3"/>
  <c r="F17" i="3"/>
  <c r="C14" i="3"/>
  <c r="E5" i="5"/>
  <c r="D5" i="5"/>
  <c r="C5" i="5"/>
  <c r="D4" i="5"/>
  <c r="E4" i="5"/>
  <c r="D3" i="5"/>
  <c r="C4" i="5"/>
  <c r="E3" i="5"/>
  <c r="J9" i="1"/>
  <c r="J10" i="1"/>
  <c r="H26" i="1"/>
  <c r="Q9" i="2" s="1"/>
  <c r="C23" i="1" a="1"/>
  <c r="C23" i="1" s="1"/>
  <c r="C13" i="3" a="1"/>
  <c r="C13" i="3" s="1"/>
  <c r="F26" i="1"/>
  <c r="G26" i="1"/>
  <c r="P9" i="2" s="1"/>
  <c r="F25" i="1"/>
  <c r="G25" i="1"/>
  <c r="P8" i="2" s="1"/>
  <c r="H25" i="1"/>
  <c r="Q8" i="2" s="1"/>
  <c r="F24" i="1"/>
  <c r="G24" i="1"/>
  <c r="P7" i="2" s="1"/>
  <c r="H24" i="1"/>
  <c r="Q7" i="2" s="1"/>
  <c r="O16" i="1" a="1"/>
  <c r="O16" i="1" s="1"/>
  <c r="O25" i="1" a="1"/>
  <c r="O25" i="1" s="1"/>
  <c r="E25" i="1"/>
  <c r="E26" i="1"/>
  <c r="D25" i="1"/>
  <c r="D26" i="1"/>
  <c r="C26" i="1"/>
  <c r="D24" i="1"/>
  <c r="E24" i="1"/>
  <c r="C7" i="1" a="1"/>
  <c r="U8" i="1" l="1" a="1"/>
  <c r="U8" i="1" s="1"/>
  <c r="B3" i="6" a="1"/>
  <c r="B3" i="6" s="1"/>
  <c r="E3" i="6" s="1"/>
  <c r="L18" i="2"/>
  <c r="O8" i="2"/>
  <c r="L19" i="2"/>
  <c r="O9" i="2"/>
  <c r="C7" i="1"/>
  <c r="C2" i="3" s="1"/>
  <c r="D2" i="3"/>
  <c r="E2" i="3"/>
  <c r="M28" i="2" a="1"/>
  <c r="M28" i="2" s="1"/>
  <c r="H3" i="5" a="1"/>
  <c r="O4" i="5" s="1"/>
  <c r="X4" i="5" s="1"/>
  <c r="H14" i="3"/>
  <c r="E16" i="3"/>
  <c r="G15" i="3"/>
  <c r="G16" i="3"/>
  <c r="D15" i="3"/>
  <c r="G14" i="3"/>
  <c r="D21" i="3" s="1"/>
  <c r="D16" i="3"/>
  <c r="H15" i="3"/>
  <c r="F14" i="3"/>
  <c r="C16" i="3"/>
  <c r="H16" i="3"/>
  <c r="F15" i="3"/>
  <c r="D14" i="3"/>
  <c r="F16" i="3"/>
  <c r="C15" i="3"/>
  <c r="E15" i="3"/>
  <c r="L22" i="2" l="1"/>
  <c r="B7" i="6"/>
  <c r="G4" i="6" s="1"/>
  <c r="L4" i="6" s="1"/>
  <c r="T4" i="6" s="1"/>
  <c r="D7" i="6"/>
  <c r="I5" i="6" s="1"/>
  <c r="N5" i="6" s="1"/>
  <c r="V5" i="6" s="1"/>
  <c r="E4" i="6"/>
  <c r="E5" i="6"/>
  <c r="C7" i="6"/>
  <c r="H3" i="6" s="1"/>
  <c r="M3" i="6" s="1"/>
  <c r="U3" i="6" s="1"/>
  <c r="G5" i="6"/>
  <c r="L5" i="6" s="1"/>
  <c r="T5" i="6" s="1"/>
  <c r="G3" i="6"/>
  <c r="H3" i="5"/>
  <c r="J5" i="5"/>
  <c r="J4" i="5"/>
  <c r="K5" i="5"/>
  <c r="K4" i="5"/>
  <c r="M5" i="5"/>
  <c r="V5" i="5" s="1"/>
  <c r="O5" i="5"/>
  <c r="X5" i="5" s="1"/>
  <c r="N5" i="5"/>
  <c r="W5" i="5" s="1"/>
  <c r="N4" i="5"/>
  <c r="W4" i="5" s="1"/>
  <c r="M4" i="5"/>
  <c r="V4" i="5" s="1"/>
  <c r="E22" i="3"/>
  <c r="H5" i="6" l="1"/>
  <c r="M5" i="6" s="1"/>
  <c r="U5" i="6" s="1"/>
  <c r="I4" i="6"/>
  <c r="N4" i="6" s="1"/>
  <c r="V4" i="6" s="1"/>
  <c r="E7" i="6"/>
  <c r="I3" i="6"/>
  <c r="N3" i="6" s="1"/>
  <c r="V3" i="6" s="1"/>
  <c r="H4" i="6"/>
  <c r="M4" i="6" s="1"/>
  <c r="U4" i="6" s="1"/>
  <c r="X4" i="6" s="1"/>
  <c r="Z4" i="6" s="1"/>
  <c r="X5" i="6"/>
  <c r="Z5" i="6" s="1"/>
  <c r="J5" i="6"/>
  <c r="L3" i="6"/>
  <c r="T3" i="6" s="1"/>
  <c r="X3" i="6" s="1"/>
  <c r="Z3" i="6" s="1"/>
  <c r="Y4" i="5"/>
  <c r="Y5" i="5"/>
  <c r="K3" i="5"/>
  <c r="Z3" i="5" s="1" a="1"/>
  <c r="Z3" i="5" s="1"/>
  <c r="J3" i="5"/>
  <c r="M3" i="5"/>
  <c r="V3" i="5" s="1"/>
  <c r="O3" i="5"/>
  <c r="X3" i="5" s="1"/>
  <c r="N3" i="5"/>
  <c r="W3" i="5" s="1"/>
  <c r="E21" i="3"/>
  <c r="E23" i="3"/>
  <c r="D22" i="3"/>
  <c r="D23" i="3"/>
  <c r="J4" i="6" l="1"/>
  <c r="J3" i="6"/>
  <c r="Y3" i="6" s="1"/>
  <c r="Y4" i="6"/>
  <c r="Y5" i="6"/>
  <c r="M17" i="2" a="1"/>
  <c r="M17" i="2" s="1"/>
  <c r="Y3" i="5"/>
  <c r="E25" i="3"/>
  <c r="D25" i="3"/>
  <c r="E9" i="2" l="1"/>
  <c r="E8" i="2"/>
  <c r="C9" i="3" l="1"/>
  <c r="C17" i="3" s="1"/>
  <c r="E9" i="3"/>
  <c r="E17" i="3" s="1"/>
  <c r="G34" i="1" l="1" a="1"/>
  <c r="G34" i="1" s="1"/>
  <c r="K34" i="1" s="1" a="1"/>
  <c r="K34" i="1" s="1"/>
  <c r="D9" i="3"/>
  <c r="D17" i="3" s="1"/>
  <c r="K8" i="1" a="1"/>
  <c r="K8" i="1" s="1"/>
  <c r="N28" i="2" l="1"/>
  <c r="N29" i="2"/>
  <c r="N30" i="2"/>
  <c r="M34" i="1" a="1"/>
  <c r="M34" i="1" s="1"/>
  <c r="C2" i="4" s="1" a="1"/>
  <c r="C2" i="4" s="1"/>
  <c r="B2" i="4" a="1"/>
  <c r="D2" i="4" a="1"/>
  <c r="D2" i="4" s="1"/>
  <c r="E4" i="4" l="1"/>
  <c r="F4" i="4" s="1"/>
  <c r="B2" i="4"/>
  <c r="E2" i="4" s="1"/>
  <c r="F2" i="4" s="1"/>
  <c r="E3" i="4"/>
  <c r="F3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tc={C6C9EA06-8425-465A-8FBA-202419F517B3}</author>
  </authors>
  <commentList>
    <comment ref="L16" authorId="0" shapeId="0" xr:uid="{C6C9EA06-8425-465A-8FBA-202419F517B3}">
      <text>
        <t>[Threaded comment]
Your version of Excel allows you to read this threaded comment; however, any edits to it will get removed if the file is opened in a newer version of Excel. Learn more: https://go.microsoft.com/fwlink/?linkid=870924
Comment:
    Queste in realtà vengono dal PADS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tc={3CEA7504-2158-4F63-B410-2A0005043716}</author>
    <author>tc={7DA27672-4192-423F-96F3-87831C5EDF32}</author>
    <author>tc={5426B09B-DA08-4479-A4EC-DB18E286352C}</author>
    <author>tc={DC109EA0-6598-48D5-B129-E86B7B99E63A}</author>
    <author>tc={BFF9A04A-9D81-454E-9242-9962B01973AE}</author>
  </authors>
  <commentList>
    <comment ref="F2" authorId="0" shapeId="0" xr:uid="{3CEA7504-2158-4F63-B410-2A000504371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RDL+GOS+TOPI
</t>
      </text>
    </comment>
    <comment ref="M2" authorId="1" shapeId="0" xr:uid="{7DA27672-4192-423F-96F3-87831C5EDF3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GOS/output
</t>
      </text>
    </comment>
    <comment ref="N2" authorId="2" shapeId="0" xr:uid="{5426B09B-DA08-4479-A4EC-DB18E286352C}">
      <text>
        <t>[Threaded comment]
Your version of Excel allows you to read this threaded comment; however, any edits to it will get removed if the file is opened in a newer version of Excel. Learn more: https://go.microsoft.com/fwlink/?linkid=870924
Comment:
    TOPI/Output</t>
      </text>
    </comment>
    <comment ref="Q2" authorId="3" shapeId="0" xr:uid="{DC109EA0-6598-48D5-B129-E86B7B99E63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GOS/output
</t>
      </text>
    </comment>
    <comment ref="R2" authorId="4" shapeId="0" xr:uid="{BFF9A04A-9D81-454E-9242-9962B01973AE}">
      <text>
        <t>[Threaded comment]
Your version of Excel allows you to read this threaded comment; however, any edits to it will get removed if the file is opened in a newer version of Excel. Learn more: https://go.microsoft.com/fwlink/?linkid=870924
Comment:
    TOPI/Output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<sst xmlns="http://schemas.openxmlformats.org/spreadsheetml/2006/main" count="235" uniqueCount="90">
  <si>
    <t>settore A</t>
  </si>
  <si>
    <t>settore B</t>
  </si>
  <si>
    <t>settore C</t>
  </si>
  <si>
    <t>I/O</t>
  </si>
  <si>
    <t>domestico</t>
  </si>
  <si>
    <t>import</t>
  </si>
  <si>
    <t>totale</t>
  </si>
  <si>
    <t>output</t>
  </si>
  <si>
    <t>HHs</t>
  </si>
  <si>
    <t>GOV</t>
  </si>
  <si>
    <t>INV</t>
  </si>
  <si>
    <t>quote di paniere domanda finale</t>
  </si>
  <si>
    <t>HHS</t>
  </si>
  <si>
    <t>tot</t>
  </si>
  <si>
    <t>output simulato</t>
  </si>
  <si>
    <t>taxes-sub</t>
  </si>
  <si>
    <t>tax coeff</t>
  </si>
  <si>
    <t>tasse sulla domanda  finale</t>
  </si>
  <si>
    <t>coeff. di importazione per domanda finale</t>
  </si>
  <si>
    <t>X</t>
  </si>
  <si>
    <t>Quote di paniere</t>
  </si>
  <si>
    <t>Settore A</t>
  </si>
  <si>
    <t>Settore B</t>
  </si>
  <si>
    <t>Settore C</t>
  </si>
  <si>
    <t>Total</t>
  </si>
  <si>
    <t>valore aggiunto</t>
  </si>
  <si>
    <t>componente domestica</t>
  </si>
  <si>
    <t>componente importata</t>
  </si>
  <si>
    <t>prezzi di produzione</t>
  </si>
  <si>
    <t>prezzi di mercato</t>
  </si>
  <si>
    <t>imposte indirette nette</t>
  </si>
  <si>
    <t>RLD</t>
  </si>
  <si>
    <t>GOS</t>
  </si>
  <si>
    <t>TOPI</t>
  </si>
  <si>
    <t>VA</t>
  </si>
  <si>
    <t>CLUP</t>
  </si>
  <si>
    <t>Mark-up</t>
  </si>
  <si>
    <t>TOPI/OUT</t>
  </si>
  <si>
    <t>OUTPUT</t>
  </si>
  <si>
    <t>IIN</t>
  </si>
  <si>
    <t>Dati osservati dalle  tavole e CN</t>
  </si>
  <si>
    <t>CLUP_sim</t>
  </si>
  <si>
    <t>Mark-up_sim</t>
  </si>
  <si>
    <t>TOPI/OUT_sim</t>
  </si>
  <si>
    <t>coeff_va_sim</t>
  </si>
  <si>
    <t>coeff_iin_sim</t>
  </si>
  <si>
    <t>matrice dei coefficienti di importazione intermedie</t>
  </si>
  <si>
    <t>prezzi import</t>
  </si>
  <si>
    <t>trans</t>
  </si>
  <si>
    <t>coeff</t>
  </si>
  <si>
    <t>comp imp</t>
  </si>
  <si>
    <t xml:space="preserve">imposte </t>
  </si>
  <si>
    <t>coeff VA</t>
  </si>
  <si>
    <t>coeff iin</t>
  </si>
  <si>
    <t>valori simulati</t>
  </si>
  <si>
    <t>shock</t>
  </si>
  <si>
    <t>Domanda finale</t>
  </si>
  <si>
    <t>check</t>
  </si>
  <si>
    <t xml:space="preserve">IOT </t>
  </si>
  <si>
    <t>Flussi domestici e import</t>
  </si>
  <si>
    <t>Flussi totali (domestici + import)</t>
  </si>
  <si>
    <t>Matrice dei coefficienti intermedi domestici (Ad)</t>
  </si>
  <si>
    <t>Matrice dei coefficienti intermedi domestici trasposta</t>
  </si>
  <si>
    <t>Matrice identità (I)</t>
  </si>
  <si>
    <t>Matrice (I-Ad)^(-1)</t>
  </si>
  <si>
    <t>Matrice (I-Ad_trans)^(-1)</t>
  </si>
  <si>
    <t>TOT</t>
  </si>
  <si>
    <t>flusso di domanda finale</t>
  </si>
  <si>
    <t>imposte sui prodotti della domanda finale</t>
  </si>
  <si>
    <t>coefficienti imposte sui prodotti della domanda finale</t>
  </si>
  <si>
    <t>numeri indice imposte prodotti della domanda finale</t>
  </si>
  <si>
    <t>simulazione imposte prodotti della domanda finale</t>
  </si>
  <si>
    <t>Totale imposte simulate sui prodotti della DF</t>
  </si>
  <si>
    <t>variazione (numero indice)</t>
  </si>
  <si>
    <t>Consumption category</t>
  </si>
  <si>
    <t>Sectors</t>
  </si>
  <si>
    <t>Products by origin</t>
  </si>
  <si>
    <t>Products</t>
  </si>
  <si>
    <t>somma colonna per consumption category, tasse incluse</t>
  </si>
  <si>
    <t xml:space="preserve">Domanda finale interna aggregata </t>
  </si>
  <si>
    <t>Domanda finale interna domestica</t>
  </si>
  <si>
    <t>(domanda aggregata - tasse) * paniere -&gt; domanda depurata da tasse e divisa per settore</t>
  </si>
  <si>
    <t>domanda totale * coeff di import</t>
  </si>
  <si>
    <t>domanda totale - domanda import</t>
  </si>
  <si>
    <t>Domanda di importazioni finali</t>
  </si>
  <si>
    <t>Domanda finale interna totale</t>
  </si>
  <si>
    <t>domanda finale da import/domanda finale totale</t>
  </si>
  <si>
    <t>domanda finale totale da settore/somma domanda finale</t>
  </si>
  <si>
    <t>domanda aggregata * coeff di tasse</t>
  </si>
  <si>
    <t>= tasse / domanda finale aggregata per consumption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</si>
</sst>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7" formatCode="0.0000"/>
  </numFmts>
  <fonts count="1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i/>
      <sz val="1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C0000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08">
    <xf numFmtId="0" fontId="0" fillId="0" borderId="0" xfId="0"/>
    <xf numFmtId="0" fontId="1" fillId="0" borderId="0" xfId="0" applyFont="1"/>
    <xf numFmtId="0" fontId="3" fillId="2" borderId="0" xfId="0" applyFont="1" applyFill="1"/>
    <xf numFmtId="0" fontId="0" fillId="2" borderId="0" xfId="0" applyFill="1"/>
    <xf numFmtId="0" fontId="2" fillId="0" borderId="0" xfId="0" applyFont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9" fontId="0" fillId="0" borderId="0" xfId="1" applyFont="1"/>
    <xf numFmtId="2" fontId="0" fillId="0" borderId="0" xfId="1" applyNumberFormat="1" applyFont="1"/>
    <xf numFmtId="164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167" fontId="0" fillId="0" borderId="0" xfId="0" applyNumberFormat="1"/>
    <xf numFmtId="0" fontId="2" fillId="0" borderId="0" xfId="0" applyFont="1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/>
    <xf numFmtId="0" fontId="8" fillId="0" borderId="0" xfId="0" applyFont="1" applyFill="1"/>
    <xf numFmtId="0" fontId="9" fillId="0" borderId="0" xfId="0" applyFont="1"/>
    <xf numFmtId="0" fontId="0" fillId="0" borderId="0" xfId="0" applyFill="1"/>
    <xf numFmtId="0" fontId="10" fillId="8" borderId="0" xfId="0" applyFont="1" applyFill="1"/>
    <xf numFmtId="0" fontId="11" fillId="0" borderId="0" xfId="0" applyFont="1"/>
    <xf numFmtId="2" fontId="0" fillId="0" borderId="0" xfId="0" applyNumberFormat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7" xfId="0" applyNumberFormat="1" applyFill="1" applyBorder="1" applyAlignment="1">
      <alignment horizontal="center"/>
    </xf>
    <xf numFmtId="2" fontId="0" fillId="0" borderId="8" xfId="0" applyNumberFormat="1" applyFill="1" applyBorder="1" applyAlignment="1">
      <alignment horizontal="center"/>
    </xf>
    <xf numFmtId="2" fontId="0" fillId="0" borderId="9" xfId="0" applyNumberFormat="1" applyFill="1" applyBorder="1" applyAlignment="1">
      <alignment horizontal="center"/>
    </xf>
    <xf numFmtId="2" fontId="0" fillId="0" borderId="10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0" fillId="0" borderId="11" xfId="0" applyNumberFormat="1" applyFill="1" applyBorder="1" applyAlignment="1">
      <alignment horizontal="center"/>
    </xf>
    <xf numFmtId="2" fontId="0" fillId="0" borderId="12" xfId="0" applyNumberFormat="1" applyFill="1" applyBorder="1" applyAlignment="1">
      <alignment horizontal="center"/>
    </xf>
    <xf numFmtId="2" fontId="0" fillId="0" borderId="13" xfId="0" applyNumberFormat="1" applyFill="1" applyBorder="1" applyAlignment="1">
      <alignment horizontal="center"/>
    </xf>
    <xf numFmtId="2" fontId="0" fillId="0" borderId="14" xfId="0" applyNumberFormat="1" applyFill="1" applyBorder="1" applyAlignment="1">
      <alignment horizontal="center"/>
    </xf>
    <xf numFmtId="2" fontId="0" fillId="9" borderId="7" xfId="0" applyNumberFormat="1" applyFill="1" applyBorder="1" applyAlignment="1">
      <alignment horizontal="center"/>
    </xf>
    <xf numFmtId="2" fontId="0" fillId="9" borderId="8" xfId="0" applyNumberFormat="1" applyFill="1" applyBorder="1" applyAlignment="1">
      <alignment horizontal="center"/>
    </xf>
    <xf numFmtId="2" fontId="0" fillId="9" borderId="9" xfId="0" applyNumberFormat="1" applyFill="1" applyBorder="1" applyAlignment="1">
      <alignment horizontal="center"/>
    </xf>
    <xf numFmtId="2" fontId="0" fillId="9" borderId="10" xfId="0" applyNumberFormat="1" applyFill="1" applyBorder="1" applyAlignment="1">
      <alignment horizontal="center"/>
    </xf>
    <xf numFmtId="2" fontId="0" fillId="9" borderId="0" xfId="0" applyNumberFormat="1" applyFill="1" applyBorder="1" applyAlignment="1">
      <alignment horizontal="center"/>
    </xf>
    <xf numFmtId="2" fontId="0" fillId="9" borderId="11" xfId="0" applyNumberFormat="1" applyFill="1" applyBorder="1" applyAlignment="1">
      <alignment horizontal="center"/>
    </xf>
    <xf numFmtId="2" fontId="0" fillId="9" borderId="12" xfId="0" applyNumberFormat="1" applyFill="1" applyBorder="1" applyAlignment="1">
      <alignment horizontal="center"/>
    </xf>
    <xf numFmtId="2" fontId="0" fillId="9" borderId="13" xfId="0" applyNumberFormat="1" applyFill="1" applyBorder="1" applyAlignment="1">
      <alignment horizontal="center"/>
    </xf>
    <xf numFmtId="2" fontId="0" fillId="9" borderId="14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1" fontId="0" fillId="0" borderId="0" xfId="0" applyNumberFormat="1"/>
    <xf numFmtId="0" fontId="4" fillId="6" borderId="1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1" xfId="0" applyBorder="1"/>
    <xf numFmtId="0" fontId="9" fillId="0" borderId="0" xfId="0" applyFont="1" applyBorder="1"/>
    <xf numFmtId="0" fontId="0" fillId="0" borderId="8" xfId="0" applyBorder="1"/>
    <xf numFmtId="0" fontId="0" fillId="0" borderId="9" xfId="0" applyBorder="1"/>
    <xf numFmtId="0" fontId="4" fillId="6" borderId="8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1" fillId="0" borderId="0" xfId="0" applyFont="1" applyAlignment="1">
      <alignment horizontal="left"/>
    </xf>
    <xf numFmtId="0" fontId="6" fillId="2" borderId="0" xfId="0" applyFont="1" applyFill="1"/>
    <xf numFmtId="0" fontId="1" fillId="0" borderId="0" xfId="0" applyFont="1" applyFill="1"/>
    <xf numFmtId="0" fontId="11" fillId="0" borderId="0" xfId="0" applyFont="1" applyFill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/>
    <xf numFmtId="0" fontId="0" fillId="0" borderId="0" xfId="0" quotePrefix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121024</xdr:colOff>
      <xdr:row>25</xdr:row>
      <xdr:rowOff>27214</xdr:rowOff>
    </xdr:from>
    <xdr:to>
      <xdr:col>23</xdr:col>
      <xdr:colOff>330638</xdr:colOff>
      <xdr:row>27</xdr:row>
      <xdr:rowOff>65335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D41A47-7CA6-F553-649E-F0C41F2084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6310" y="4381500"/>
          <a:ext cx="3293899" cy="400978"/>
        </a:xfrm>
        <a:prstGeom prst="rect">
          <a:avLst/>
        </a:prstGeom>
      </xdr:spPr>
    </xdr:pic>
    <xdr:clientData/>
  </xdr:twoCellAnchor>
  <xdr:twoCellAnchor>
    <xdr:from>
      <xdr:col>18</xdr:col>
      <xdr:colOff>426358</xdr:colOff>
      <xdr:row>27</xdr:row>
      <xdr:rowOff>36285</xdr:rowOff>
    </xdr:from>
    <xdr:to>
      <xdr:col>20</xdr:col>
      <xdr:colOff>470761</xdr:colOff>
      <xdr:row>27</xdr:row>
      <xdr:rowOff>36285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6C588DA2-F6ED-74C7-86F6-AEEF684DF90C}"/>
            </a:ext>
          </a:extLst>
        </xdr:cNvPr>
        <xdr:cNvCxnSpPr/>
      </xdr:nvCxnSpPr>
      <xdr:spPr>
        <a:xfrm>
          <a:off x="12781644" y="4753428"/>
          <a:ext cx="1305331" cy="0"/>
        </a:xfrm>
        <a:prstGeom prst="line">
          <a:avLst/>
        </a:prstGeom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118304</xdr:colOff>
      <xdr:row>27</xdr:row>
      <xdr:rowOff>8485</xdr:rowOff>
    </xdr:from>
    <xdr:to>
      <xdr:col>23</xdr:col>
      <xdr:colOff>219904</xdr:colOff>
      <xdr:row>27</xdr:row>
      <xdr:rowOff>21185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866E8C0D-4209-4CC8-B11E-6FA472E30B29}"/>
            </a:ext>
          </a:extLst>
        </xdr:cNvPr>
        <xdr:cNvCxnSpPr/>
      </xdr:nvCxnSpPr>
      <xdr:spPr>
        <a:xfrm flipV="1">
          <a:off x="14342304" y="4725628"/>
          <a:ext cx="1317171" cy="1270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nna Vinciguerra" id="{E92C94B6-7E22-4FC4-90EC-47215E3306E8}" userId="S::10569368@polimi.it::1f8cec68-558b-4a97-801a-5dd4a4ed4b50" providerId="AD"/>
  <person displayName="Valeria Baiocco" id="{9AAD2DE6-6485-43C3-A0E1-12FF2170D9A1}" userId="S::10686891@polimi.it::797576ae-3c65-4fea-ba11-75464a983f8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6" dT="2024-07-03T09:03:07.65" personId="{E92C94B6-7E22-4FC4-90EC-47215E3306E8}" id="{C6C9EA06-8425-465A-8FBA-202419F517B3}">
    <text>Queste in realtà vengono dal PADS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2" dT="2024-06-28T08:21:31.93" personId="{9AAD2DE6-6485-43C3-A0E1-12FF2170D9A1}" id="{3CEA7504-2158-4F63-B410-2A0005043716}">
    <text xml:space="preserve">RDL+GOS+TOPI
</text>
  </threadedComment>
  <threadedComment ref="M2" dT="2024-06-28T08:23:41.18" personId="{9AAD2DE6-6485-43C3-A0E1-12FF2170D9A1}" id="{7DA27672-4192-423F-96F3-87831C5EDF32}">
    <text xml:space="preserve">GOS/output
</text>
  </threadedComment>
  <threadedComment ref="N2" dT="2024-06-28T08:23:50.35" personId="{9AAD2DE6-6485-43C3-A0E1-12FF2170D9A1}" id="{5426B09B-DA08-4479-A4EC-DB18E286352C}">
    <text>TOPI/Output</text>
  </threadedComment>
  <threadedComment ref="Q2" dT="2024-06-28T08:23:41.18" personId="{9AAD2DE6-6485-43C3-A0E1-12FF2170D9A1}" id="{DC109EA0-6598-48D5-B129-E86B7B99E63A}">
    <text xml:space="preserve">GOS/output
</text>
  </threadedComment>
  <threadedComment ref="R2" dT="2024-06-28T08:23:50.35" personId="{9AAD2DE6-6485-43C3-A0E1-12FF2170D9A1}" id="{BFF9A04A-9D81-454E-9242-9962B01973AE}">
    <text>TOPI/Output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257A-D9FF-48E8-9FFD-53B14A1A9F5A}">
  <sheetPr>
    <tabColor theme="0"/>
  </sheetPr>
  <dimension ref="A2:AG42"/>
  <sheetViews>
    <sheetView showGridLines="0" tabSelected="1" topLeftCell="A4" zoomScale="70" zoomScaleNormal="70" workbookViewId="0">
      <selection activeCell="J9" sqref="J9"/>
    </sheetView>
  </sheetViews>
  <sheetFormatPr defaultRowHeight="14.5" x14ac:dyDescent="0.35"/>
  <cols>
    <col min="1" max="1" width="14.26953125" customWidth="1"/>
    <col min="2" max="2" width="14" customWidth="1"/>
    <col min="3" max="3" width="10.1796875" customWidth="1"/>
    <col min="7" max="7" width="11.81640625" bestFit="1" customWidth="1"/>
    <col min="10" max="11" width="8.7265625" style="17"/>
    <col min="13" max="13" width="10.90625" customWidth="1"/>
    <col min="14" max="14" width="11.26953125" customWidth="1"/>
    <col min="19" max="19" width="9.36328125" bestFit="1" customWidth="1"/>
  </cols>
  <sheetData>
    <row r="2" spans="1:33" x14ac:dyDescent="0.35">
      <c r="A2" s="29" t="s">
        <v>58</v>
      </c>
    </row>
    <row r="3" spans="1:33" x14ac:dyDescent="0.35">
      <c r="A3" s="25"/>
    </row>
    <row r="4" spans="1:33" x14ac:dyDescent="0.35">
      <c r="A4" s="26" t="s">
        <v>59</v>
      </c>
    </row>
    <row r="5" spans="1:33" x14ac:dyDescent="0.35">
      <c r="A5" s="26"/>
      <c r="M5" s="30" t="s">
        <v>61</v>
      </c>
      <c r="S5" s="30" t="s">
        <v>62</v>
      </c>
    </row>
    <row r="6" spans="1:33" x14ac:dyDescent="0.35">
      <c r="B6" s="86"/>
      <c r="C6" s="92" t="s">
        <v>75</v>
      </c>
      <c r="D6" s="93"/>
      <c r="E6" s="94"/>
      <c r="F6" s="18" t="s">
        <v>74</v>
      </c>
      <c r="G6" s="18"/>
      <c r="H6" s="18"/>
      <c r="AB6" t="s">
        <v>4</v>
      </c>
      <c r="AC6" t="s">
        <v>4</v>
      </c>
      <c r="AD6" t="s">
        <v>4</v>
      </c>
      <c r="AE6" t="s">
        <v>5</v>
      </c>
      <c r="AF6" t="s">
        <v>5</v>
      </c>
      <c r="AG6" t="s">
        <v>5</v>
      </c>
    </row>
    <row r="7" spans="1:33" x14ac:dyDescent="0.35">
      <c r="A7" s="16" t="s">
        <v>76</v>
      </c>
      <c r="B7" s="86"/>
      <c r="C7" s="47" t="str" cm="1">
        <f t="array" ref="C7:E7">TRANSPOSE(B8:B10)</f>
        <v>settore A</v>
      </c>
      <c r="D7" s="48" t="str">
        <v>settore B</v>
      </c>
      <c r="E7" s="49" t="str">
        <v>settore C</v>
      </c>
      <c r="F7" s="45" t="s">
        <v>12</v>
      </c>
      <c r="G7" s="45" t="s">
        <v>9</v>
      </c>
      <c r="H7" s="45" t="s">
        <v>10</v>
      </c>
      <c r="J7" s="17" t="s">
        <v>7</v>
      </c>
      <c r="K7" s="17" t="s">
        <v>57</v>
      </c>
      <c r="O7" s="17" t="str" cm="1">
        <f t="array" ref="O7:Q7">TRANSPOSE(N8:N10)</f>
        <v>settore A</v>
      </c>
      <c r="P7" s="17" t="str">
        <v>settore B</v>
      </c>
      <c r="Q7" s="17" t="str">
        <v>settore C</v>
      </c>
      <c r="U7" s="17" t="str" cm="1">
        <f t="array" ref="U7:W7">TRANSPOSE(T8:T10)</f>
        <v>settore A</v>
      </c>
      <c r="V7" s="17" t="str">
        <v>settore B</v>
      </c>
      <c r="W7" s="17" t="str">
        <v>settore C</v>
      </c>
      <c r="AB7" s="17" t="str" cm="1">
        <f t="array" ref="AB7:AD7">TRANSPOSE(AA8:AA10)</f>
        <v>settore A</v>
      </c>
      <c r="AC7" s="17" t="str">
        <v>settore B</v>
      </c>
      <c r="AD7" s="17" t="str">
        <v>settore C</v>
      </c>
      <c r="AE7" s="17" t="s">
        <v>0</v>
      </c>
      <c r="AF7" s="17" t="s">
        <v>1</v>
      </c>
      <c r="AG7" s="17" t="s">
        <v>2</v>
      </c>
    </row>
    <row r="8" spans="1:33" x14ac:dyDescent="0.35">
      <c r="A8" s="88" t="s">
        <v>4</v>
      </c>
      <c r="B8" s="89" t="s">
        <v>0</v>
      </c>
      <c r="C8" s="90">
        <v>100</v>
      </c>
      <c r="D8" s="90">
        <v>200</v>
      </c>
      <c r="E8" s="90">
        <v>100</v>
      </c>
      <c r="F8" s="91">
        <v>100</v>
      </c>
      <c r="G8" s="90">
        <v>100</v>
      </c>
      <c r="H8" s="90">
        <v>200</v>
      </c>
      <c r="J8" s="20">
        <f>SUM(C8:H8)</f>
        <v>800</v>
      </c>
      <c r="K8" s="17" t="str" cm="1">
        <f t="array" ref="K8:K10">IF(J8:J10=TRANSPOSE(C17:E17),"ok","error")</f>
        <v>ok</v>
      </c>
      <c r="M8" t="s">
        <v>4</v>
      </c>
      <c r="N8" t="s">
        <v>0</v>
      </c>
      <c r="O8" s="32" cm="1">
        <f t="array" ref="O8:Q10">C8:E10/C17:E17</f>
        <v>0.125</v>
      </c>
      <c r="P8" s="33">
        <v>0.2857142857142857</v>
      </c>
      <c r="Q8" s="34">
        <v>0.11627906976744186</v>
      </c>
      <c r="S8" t="s">
        <v>4</v>
      </c>
      <c r="T8" t="s">
        <v>0</v>
      </c>
      <c r="U8" s="32" cm="1">
        <f t="array" ref="U8:W10">TRANSPOSE(O8:Q10)</f>
        <v>0.125</v>
      </c>
      <c r="V8" s="33">
        <v>0.125</v>
      </c>
      <c r="W8" s="34">
        <v>0.125</v>
      </c>
      <c r="AA8" t="s">
        <v>0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</row>
    <row r="9" spans="1:33" x14ac:dyDescent="0.35">
      <c r="A9" s="16" t="s">
        <v>4</v>
      </c>
      <c r="B9" s="86" t="s">
        <v>1</v>
      </c>
      <c r="C9" s="74">
        <v>100</v>
      </c>
      <c r="D9" s="78">
        <v>50</v>
      </c>
      <c r="E9" s="74">
        <v>250</v>
      </c>
      <c r="F9" s="73">
        <v>100</v>
      </c>
      <c r="G9" s="74">
        <v>100</v>
      </c>
      <c r="H9" s="74">
        <v>100</v>
      </c>
      <c r="J9" s="21">
        <f t="shared" ref="J9:J10" si="0">SUM(C9:H9)</f>
        <v>700</v>
      </c>
      <c r="K9" s="17" t="str">
        <v>ok</v>
      </c>
      <c r="M9" t="s">
        <v>4</v>
      </c>
      <c r="N9" t="s">
        <v>1</v>
      </c>
      <c r="O9" s="35">
        <v>0.125</v>
      </c>
      <c r="P9" s="31">
        <v>7.1428571428571425E-2</v>
      </c>
      <c r="Q9" s="37">
        <v>0.29069767441860467</v>
      </c>
      <c r="S9" t="s">
        <v>4</v>
      </c>
      <c r="T9" t="s">
        <v>1</v>
      </c>
      <c r="U9" s="35">
        <v>0.2857142857142857</v>
      </c>
      <c r="V9" s="36">
        <v>7.1428571428571425E-2</v>
      </c>
      <c r="W9" s="37">
        <v>7.1428571428571425E-2</v>
      </c>
      <c r="AA9" t="s">
        <v>1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</row>
    <row r="10" spans="1:33" x14ac:dyDescent="0.35">
      <c r="A10" s="16" t="s">
        <v>4</v>
      </c>
      <c r="B10" s="86" t="s">
        <v>2</v>
      </c>
      <c r="C10" s="74">
        <v>100</v>
      </c>
      <c r="D10" s="78">
        <v>50</v>
      </c>
      <c r="E10" s="74">
        <v>0</v>
      </c>
      <c r="F10" s="73">
        <v>10</v>
      </c>
      <c r="G10" s="74">
        <v>350</v>
      </c>
      <c r="H10" s="74">
        <v>350</v>
      </c>
      <c r="J10" s="22">
        <f t="shared" si="0"/>
        <v>860</v>
      </c>
      <c r="K10" s="17" t="str">
        <v>ok</v>
      </c>
      <c r="M10" t="s">
        <v>4</v>
      </c>
      <c r="N10" t="s">
        <v>2</v>
      </c>
      <c r="O10" s="38">
        <v>0.125</v>
      </c>
      <c r="P10" s="39">
        <v>7.1428571428571425E-2</v>
      </c>
      <c r="Q10" s="40">
        <v>0</v>
      </c>
      <c r="S10" t="s">
        <v>4</v>
      </c>
      <c r="T10" t="s">
        <v>2</v>
      </c>
      <c r="U10" s="38">
        <v>0.11627906976744186</v>
      </c>
      <c r="V10" s="39">
        <v>0.29069767441860467</v>
      </c>
      <c r="W10" s="40">
        <v>0</v>
      </c>
      <c r="AA10" t="s">
        <v>2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</row>
    <row r="11" spans="1:33" x14ac:dyDescent="0.35">
      <c r="A11" s="16" t="s">
        <v>5</v>
      </c>
      <c r="B11" s="86" t="s">
        <v>0</v>
      </c>
      <c r="C11" s="74">
        <v>100</v>
      </c>
      <c r="D11" s="78">
        <v>100</v>
      </c>
      <c r="E11" s="74">
        <v>100</v>
      </c>
      <c r="F11" s="77">
        <v>100</v>
      </c>
      <c r="G11" s="78">
        <v>100</v>
      </c>
      <c r="H11" s="78">
        <v>100</v>
      </c>
    </row>
    <row r="12" spans="1:33" x14ac:dyDescent="0.35">
      <c r="A12" s="16" t="s">
        <v>5</v>
      </c>
      <c r="B12" s="86" t="s">
        <v>1</v>
      </c>
      <c r="C12" s="74">
        <v>100</v>
      </c>
      <c r="D12" s="78">
        <v>0</v>
      </c>
      <c r="E12" s="74">
        <v>100</v>
      </c>
      <c r="F12" s="77">
        <v>0</v>
      </c>
      <c r="G12" s="78">
        <v>100</v>
      </c>
      <c r="H12" s="78">
        <v>460</v>
      </c>
    </row>
    <row r="13" spans="1:33" x14ac:dyDescent="0.35">
      <c r="A13" s="16" t="s">
        <v>5</v>
      </c>
      <c r="B13" s="86" t="s">
        <v>2</v>
      </c>
      <c r="C13" s="76">
        <v>0</v>
      </c>
      <c r="D13" s="76">
        <v>0</v>
      </c>
      <c r="E13" s="76">
        <v>0</v>
      </c>
      <c r="F13" s="75">
        <v>0</v>
      </c>
      <c r="G13" s="76">
        <v>0</v>
      </c>
      <c r="H13" s="76">
        <v>0</v>
      </c>
    </row>
    <row r="14" spans="1:33" x14ac:dyDescent="0.35">
      <c r="A14" s="16" t="s">
        <v>25</v>
      </c>
      <c r="B14" s="86"/>
      <c r="C14" s="83">
        <v>280</v>
      </c>
      <c r="D14" s="83">
        <v>200</v>
      </c>
      <c r="E14" s="83">
        <v>160</v>
      </c>
      <c r="F14" s="82">
        <v>0</v>
      </c>
      <c r="G14" s="83">
        <v>0</v>
      </c>
      <c r="H14" s="83">
        <v>0</v>
      </c>
      <c r="M14" s="30" t="s">
        <v>64</v>
      </c>
      <c r="S14" s="30" t="s">
        <v>65</v>
      </c>
    </row>
    <row r="15" spans="1:33" x14ac:dyDescent="0.35">
      <c r="A15" s="16" t="s">
        <v>15</v>
      </c>
      <c r="B15" s="86"/>
      <c r="C15" s="83">
        <v>20</v>
      </c>
      <c r="D15" s="83">
        <v>100</v>
      </c>
      <c r="E15" s="83">
        <v>150</v>
      </c>
      <c r="F15" s="82">
        <v>300</v>
      </c>
      <c r="G15" s="83">
        <v>10</v>
      </c>
      <c r="H15" s="83">
        <v>300</v>
      </c>
    </row>
    <row r="16" spans="1:33" x14ac:dyDescent="0.35">
      <c r="F16" s="24"/>
      <c r="G16" s="24"/>
      <c r="H16" s="24"/>
      <c r="O16" t="str" cm="1">
        <f t="array" ref="O16:Q16">TRANSPOSE(N17:N19)</f>
        <v>settore A</v>
      </c>
      <c r="P16" t="str">
        <v>settore B</v>
      </c>
      <c r="Q16" t="str">
        <v>settore C</v>
      </c>
      <c r="U16" t="str" cm="1">
        <f t="array" ref="U16:W16">TRANSPOSE(T17:T19)</f>
        <v>settore A</v>
      </c>
      <c r="V16" t="str">
        <v>settore B</v>
      </c>
      <c r="W16" s="17" t="str">
        <v>settore C</v>
      </c>
    </row>
    <row r="17" spans="1:29" x14ac:dyDescent="0.35">
      <c r="A17" s="16" t="s">
        <v>7</v>
      </c>
      <c r="B17" s="86"/>
      <c r="C17" s="79">
        <f>SUM(C8:C15)</f>
        <v>800</v>
      </c>
      <c r="D17" s="79">
        <f>SUM(D8:D15)</f>
        <v>700</v>
      </c>
      <c r="E17" s="80">
        <f>SUM(E8:E15)</f>
        <v>860</v>
      </c>
      <c r="F17" s="24"/>
      <c r="G17" s="24"/>
      <c r="H17" s="24"/>
      <c r="M17" t="s">
        <v>4</v>
      </c>
      <c r="N17" t="s">
        <v>0</v>
      </c>
      <c r="O17" s="59" cm="1">
        <f t="array" ref="O17:Q19">MINVERSE(O26:Q28-O8:Q10)</f>
        <v>1.2373001273524835</v>
      </c>
      <c r="P17" s="60">
        <v>0.40073581434837979</v>
      </c>
      <c r="Q17" s="61">
        <v>0.26036507711900381</v>
      </c>
      <c r="S17" t="s">
        <v>4</v>
      </c>
      <c r="T17" t="s">
        <v>0</v>
      </c>
      <c r="U17" s="50" cm="1">
        <f t="array" ref="U17:W19">MINVERSE(O26:Q28-_xlfn.ANCHORARRAY(U8))</f>
        <v>1.2373001273524835</v>
      </c>
      <c r="V17" s="51">
        <v>0.21989528795811517</v>
      </c>
      <c r="W17" s="52">
        <v>0.17036932220178289</v>
      </c>
    </row>
    <row r="18" spans="1:29" x14ac:dyDescent="0.35">
      <c r="C18" s="24"/>
      <c r="D18" s="24"/>
      <c r="E18" s="24"/>
      <c r="F18" s="24"/>
      <c r="G18" s="24"/>
      <c r="H18" s="24"/>
      <c r="M18" t="s">
        <v>4</v>
      </c>
      <c r="N18" t="s">
        <v>1</v>
      </c>
      <c r="O18" s="62">
        <v>0.21989528795811517</v>
      </c>
      <c r="P18" s="63">
        <v>1.1727748691099475</v>
      </c>
      <c r="Q18" s="64">
        <v>0.36649214659685864</v>
      </c>
      <c r="S18" t="s">
        <v>4</v>
      </c>
      <c r="T18" t="s">
        <v>1</v>
      </c>
      <c r="U18" s="53">
        <v>0.40073581434837979</v>
      </c>
      <c r="V18" s="54">
        <v>1.1727748691099475</v>
      </c>
      <c r="W18" s="55">
        <v>0.13386161030140084</v>
      </c>
    </row>
    <row r="19" spans="1:29" x14ac:dyDescent="0.35">
      <c r="M19" t="s">
        <v>4</v>
      </c>
      <c r="N19" t="s">
        <v>2</v>
      </c>
      <c r="O19" s="65">
        <v>0.17036932220178291</v>
      </c>
      <c r="P19" s="66">
        <v>0.13386161030140087</v>
      </c>
      <c r="Q19" s="67">
        <v>1.0587236451110795</v>
      </c>
      <c r="S19" t="s">
        <v>4</v>
      </c>
      <c r="T19" t="s">
        <v>2</v>
      </c>
      <c r="U19" s="56">
        <v>0.26036507711900381</v>
      </c>
      <c r="V19" s="57">
        <v>0.36649214659685864</v>
      </c>
      <c r="W19" s="58">
        <v>1.0587236451110795</v>
      </c>
    </row>
    <row r="20" spans="1:29" x14ac:dyDescent="0.35">
      <c r="A20" s="27" t="s">
        <v>60</v>
      </c>
      <c r="O20" s="54"/>
      <c r="P20" s="54"/>
      <c r="Q20" s="54"/>
      <c r="U20" s="54"/>
      <c r="V20" s="54"/>
      <c r="W20" s="54"/>
    </row>
    <row r="21" spans="1:29" x14ac:dyDescent="0.35">
      <c r="A21" s="27"/>
      <c r="N21" s="28"/>
      <c r="O21" s="28"/>
      <c r="P21" s="28"/>
      <c r="Q21" s="28"/>
      <c r="S21" s="28"/>
      <c r="T21" s="28"/>
      <c r="U21" s="28"/>
      <c r="V21" s="28"/>
      <c r="W21" s="28"/>
    </row>
    <row r="22" spans="1:29" x14ac:dyDescent="0.35">
      <c r="A22" s="87"/>
      <c r="B22" s="86"/>
      <c r="C22" s="92" t="s">
        <v>75</v>
      </c>
      <c r="D22" s="93"/>
      <c r="E22" s="94"/>
      <c r="F22" s="18" t="s">
        <v>74</v>
      </c>
      <c r="G22" s="18"/>
      <c r="H22" s="18"/>
      <c r="AA22" cm="1">
        <f t="array" ref="AA22:AC24">MMULT(AB8:AG10,F8:H13)</f>
        <v>200</v>
      </c>
      <c r="AB22">
        <v>200</v>
      </c>
      <c r="AC22">
        <v>300</v>
      </c>
    </row>
    <row r="23" spans="1:29" x14ac:dyDescent="0.35">
      <c r="A23" s="84" t="s">
        <v>77</v>
      </c>
      <c r="B23" s="85"/>
      <c r="C23" s="48" t="str" cm="1">
        <f t="array" ref="C23:E23">TRANSPOSE(B24:B26)</f>
        <v>settore A</v>
      </c>
      <c r="D23" s="48" t="str">
        <v>settore B</v>
      </c>
      <c r="E23" s="48" t="str">
        <v>settore C</v>
      </c>
      <c r="F23" s="47" t="s">
        <v>12</v>
      </c>
      <c r="G23" s="48" t="s">
        <v>9</v>
      </c>
      <c r="H23" s="48" t="s">
        <v>10</v>
      </c>
      <c r="J23" s="23"/>
      <c r="M23" s="30" t="s">
        <v>63</v>
      </c>
      <c r="AA23">
        <v>100</v>
      </c>
      <c r="AB23">
        <v>200</v>
      </c>
      <c r="AC23">
        <v>560</v>
      </c>
    </row>
    <row r="24" spans="1:29" x14ac:dyDescent="0.35">
      <c r="A24" s="16" t="s">
        <v>6</v>
      </c>
      <c r="B24" s="86" t="s">
        <v>0</v>
      </c>
      <c r="C24" s="19">
        <f>SUM(C8,C11)</f>
        <v>200</v>
      </c>
      <c r="D24" s="19">
        <f>SUM(D8,D11)</f>
        <v>300</v>
      </c>
      <c r="E24" s="19">
        <f>SUM(E8,E11)</f>
        <v>200</v>
      </c>
      <c r="F24" s="75">
        <f>SUM(F8,F11)</f>
        <v>200</v>
      </c>
      <c r="G24" s="76">
        <f>SUM(G8,G11)</f>
        <v>200</v>
      </c>
      <c r="H24" s="76">
        <f>SUM(H8,H11)</f>
        <v>300</v>
      </c>
      <c r="I24" s="76" t="e" cm="1">
        <f t="array" ref="I24">MMULT(F24:H26,S35:U35)</f>
        <v>#VALUE!</v>
      </c>
      <c r="AA24">
        <v>10</v>
      </c>
      <c r="AB24">
        <v>350</v>
      </c>
      <c r="AC24">
        <v>350</v>
      </c>
    </row>
    <row r="25" spans="1:29" x14ac:dyDescent="0.35">
      <c r="A25" s="16" t="s">
        <v>6</v>
      </c>
      <c r="B25" s="86" t="s">
        <v>1</v>
      </c>
      <c r="C25" s="19">
        <f>SUM(C9,C12)</f>
        <v>200</v>
      </c>
      <c r="D25" s="19">
        <f>SUM(D9,D12)</f>
        <v>50</v>
      </c>
      <c r="E25" s="19">
        <f>SUM(E9,E12)</f>
        <v>350</v>
      </c>
      <c r="F25" s="75">
        <f>SUM(F9,F12)</f>
        <v>100</v>
      </c>
      <c r="G25" s="76">
        <f>SUM(G9,G12)</f>
        <v>200</v>
      </c>
      <c r="H25" s="76">
        <f>SUM(H9,H12)</f>
        <v>560</v>
      </c>
      <c r="O25" t="str" cm="1">
        <f t="array" ref="O25:Q25">TRANSPOSE(N26:N28)</f>
        <v>settore A</v>
      </c>
      <c r="P25" t="str">
        <v>settore B</v>
      </c>
      <c r="Q25" t="str">
        <v>settore C</v>
      </c>
    </row>
    <row r="26" spans="1:29" x14ac:dyDescent="0.35">
      <c r="A26" s="16" t="s">
        <v>6</v>
      </c>
      <c r="B26" s="86" t="s">
        <v>2</v>
      </c>
      <c r="C26" s="19">
        <f>SUM(C10,C13)</f>
        <v>100</v>
      </c>
      <c r="D26" s="19">
        <f>SUM(D10,D13)</f>
        <v>50</v>
      </c>
      <c r="E26" s="19">
        <f>SUM(E10,E13)</f>
        <v>0</v>
      </c>
      <c r="F26" s="75">
        <f>SUM(F10,F13)</f>
        <v>10</v>
      </c>
      <c r="G26" s="76">
        <f>SUM(G10,G13)</f>
        <v>350</v>
      </c>
      <c r="H26" s="76">
        <f>SUM(H10,H13)</f>
        <v>350</v>
      </c>
      <c r="N26" t="s">
        <v>0</v>
      </c>
      <c r="O26" s="41">
        <v>1</v>
      </c>
      <c r="P26" s="42">
        <v>0</v>
      </c>
      <c r="Q26" s="43">
        <v>0</v>
      </c>
    </row>
    <row r="27" spans="1:29" x14ac:dyDescent="0.35">
      <c r="A27" s="16" t="s">
        <v>25</v>
      </c>
      <c r="B27" s="86"/>
      <c r="C27" s="81" cm="1">
        <f t="array" ref="C27:H27">C14:H14</f>
        <v>280</v>
      </c>
      <c r="D27" s="81">
        <v>200</v>
      </c>
      <c r="E27" s="81">
        <v>160</v>
      </c>
      <c r="F27" s="82">
        <v>0</v>
      </c>
      <c r="G27" s="83">
        <v>0</v>
      </c>
      <c r="H27" s="83">
        <v>0</v>
      </c>
      <c r="N27" t="s">
        <v>1</v>
      </c>
      <c r="O27" s="44">
        <v>0</v>
      </c>
      <c r="P27" s="45">
        <v>1</v>
      </c>
      <c r="Q27" s="46">
        <v>0</v>
      </c>
      <c r="R27" s="28"/>
      <c r="S27" s="28"/>
      <c r="T27" s="28"/>
      <c r="U27" s="28"/>
      <c r="V27" s="28"/>
      <c r="W27" s="28"/>
      <c r="X27" s="28"/>
      <c r="AA27" cm="1">
        <f t="array" ref="AA27:AC27">MMULT(S35:U35,_xlfn.ANCHORARRAY(AA22))</f>
        <v>310</v>
      </c>
      <c r="AB27">
        <v>750</v>
      </c>
      <c r="AC27">
        <v>1210</v>
      </c>
    </row>
    <row r="28" spans="1:29" s="28" customFormat="1" x14ac:dyDescent="0.35">
      <c r="A28" s="16" t="s">
        <v>15</v>
      </c>
      <c r="B28" s="86"/>
      <c r="C28" s="81">
        <f>C15</f>
        <v>20</v>
      </c>
      <c r="D28" s="81">
        <f>D15</f>
        <v>100</v>
      </c>
      <c r="E28" s="81">
        <f>E15</f>
        <v>150</v>
      </c>
      <c r="F28" s="82">
        <f>F15</f>
        <v>300</v>
      </c>
      <c r="G28" s="83">
        <f>G15</f>
        <v>10</v>
      </c>
      <c r="H28" s="83">
        <f>H15</f>
        <v>300</v>
      </c>
      <c r="J28" s="24"/>
      <c r="K28" s="24"/>
      <c r="M28" s="25"/>
      <c r="N28" t="s">
        <v>2</v>
      </c>
      <c r="O28" s="47">
        <v>0</v>
      </c>
      <c r="P28" s="48">
        <v>0</v>
      </c>
      <c r="Q28" s="49">
        <v>1</v>
      </c>
    </row>
    <row r="29" spans="1:29" s="28" customFormat="1" x14ac:dyDescent="0.35">
      <c r="C29" s="24"/>
      <c r="D29" s="24"/>
      <c r="E29" s="24"/>
      <c r="F29" s="24"/>
      <c r="G29" s="24"/>
      <c r="H29" s="24"/>
      <c r="J29" s="24"/>
      <c r="K29" s="24"/>
      <c r="M29"/>
      <c r="N29"/>
      <c r="O29"/>
      <c r="P29" s="17"/>
      <c r="Q29" s="17"/>
    </row>
    <row r="30" spans="1:29" s="28" customFormat="1" x14ac:dyDescent="0.35">
      <c r="C30" s="24"/>
      <c r="D30" s="24"/>
      <c r="E30" s="24"/>
      <c r="F30" s="24"/>
      <c r="G30" s="24"/>
      <c r="H30" s="24"/>
      <c r="J30" s="24"/>
      <c r="K30" s="24"/>
      <c r="M30"/>
    </row>
    <row r="31" spans="1:29" s="28" customFormat="1" x14ac:dyDescent="0.35">
      <c r="C31" s="24"/>
      <c r="D31" s="24"/>
      <c r="E31" s="24"/>
      <c r="F31" s="24"/>
      <c r="G31" s="24"/>
      <c r="H31" s="24"/>
      <c r="J31" s="24"/>
      <c r="K31" s="24"/>
      <c r="M31"/>
      <c r="R31"/>
    </row>
    <row r="32" spans="1:29" s="28" customFormat="1" x14ac:dyDescent="0.35">
      <c r="A32" s="15" t="s">
        <v>46</v>
      </c>
      <c r="B32"/>
      <c r="C32"/>
      <c r="D32"/>
      <c r="E32"/>
      <c r="F32"/>
      <c r="G32"/>
      <c r="H32"/>
      <c r="I32"/>
      <c r="J32" s="17"/>
      <c r="K32" s="17"/>
      <c r="L32"/>
      <c r="M32"/>
    </row>
    <row r="33" spans="1:21" x14ac:dyDescent="0.35">
      <c r="C33" t="str" cm="1">
        <f t="array" ref="C33:E33">TRANSPOSE(B34:B36)</f>
        <v>settore A</v>
      </c>
      <c r="D33" t="str">
        <v>settore B</v>
      </c>
      <c r="E33" t="str">
        <v>settore C</v>
      </c>
      <c r="G33" t="s">
        <v>48</v>
      </c>
      <c r="K33" s="17" t="s">
        <v>49</v>
      </c>
      <c r="M33" t="s">
        <v>50</v>
      </c>
    </row>
    <row r="34" spans="1:21" x14ac:dyDescent="0.35">
      <c r="A34" t="s">
        <v>5</v>
      </c>
      <c r="B34" t="s">
        <v>0</v>
      </c>
      <c r="C34" cm="1">
        <f t="array" ref="C34:E36">IF(C17:E17=0,0,C11:E13/C17:E17)</f>
        <v>0.125</v>
      </c>
      <c r="D34">
        <v>0.14285714285714285</v>
      </c>
      <c r="E34">
        <v>0.11627906976744186</v>
      </c>
      <c r="G34" cm="1">
        <f t="array" ref="G34:I36">TRANSPOSE(_xlfn.ANCHORARRAY(C34))</f>
        <v>0.125</v>
      </c>
      <c r="H34">
        <v>0.125</v>
      </c>
      <c r="I34">
        <v>0</v>
      </c>
      <c r="K34" s="17" cm="1">
        <f t="array" ref="K34:K36">MMULT(_xlfn.ANCHORARRAY(G34),B40:B42)</f>
        <v>0.25</v>
      </c>
      <c r="M34" cm="1">
        <f t="array" ref="M34:M36">MMULT(_xlfn.ANCHORARRAY(U17),_xlfn.ANCHORARRAY(K34))</f>
        <v>0.38035941700863168</v>
      </c>
    </row>
    <row r="35" spans="1:21" x14ac:dyDescent="0.35">
      <c r="A35" t="s">
        <v>5</v>
      </c>
      <c r="B35" t="s">
        <v>1</v>
      </c>
      <c r="C35">
        <v>0.125</v>
      </c>
      <c r="D35">
        <v>0</v>
      </c>
      <c r="E35">
        <v>0.11627906976744186</v>
      </c>
      <c r="G35">
        <v>0.14285714285714285</v>
      </c>
      <c r="H35">
        <v>0</v>
      </c>
      <c r="I35">
        <v>0</v>
      </c>
      <c r="K35" s="17">
        <v>0.14285714285714285</v>
      </c>
      <c r="M35">
        <v>0.29885382764963914</v>
      </c>
      <c r="S35">
        <v>1</v>
      </c>
      <c r="T35">
        <v>1</v>
      </c>
      <c r="U35">
        <v>1</v>
      </c>
    </row>
    <row r="36" spans="1:21" x14ac:dyDescent="0.35">
      <c r="A36" t="s">
        <v>5</v>
      </c>
      <c r="B36" t="s">
        <v>2</v>
      </c>
      <c r="C36">
        <v>0</v>
      </c>
      <c r="D36">
        <v>0</v>
      </c>
      <c r="E36">
        <v>0</v>
      </c>
      <c r="G36">
        <v>0.11627906976744186</v>
      </c>
      <c r="H36">
        <v>0.11627906976744186</v>
      </c>
      <c r="I36">
        <v>0</v>
      </c>
      <c r="K36" s="17">
        <v>0.23255813953488372</v>
      </c>
      <c r="M36">
        <v>0.36366209141078248</v>
      </c>
    </row>
    <row r="38" spans="1:21" x14ac:dyDescent="0.35">
      <c r="S38" cm="1">
        <f t="array" ref="S38:U38">MMULT(S35:U35, C24:E26)</f>
        <v>500</v>
      </c>
      <c r="T38">
        <v>400</v>
      </c>
      <c r="U38">
        <v>550</v>
      </c>
    </row>
    <row r="39" spans="1:21" x14ac:dyDescent="0.35">
      <c r="A39" s="15" t="s">
        <v>47</v>
      </c>
    </row>
    <row r="40" spans="1:21" x14ac:dyDescent="0.35">
      <c r="A40" t="s">
        <v>0</v>
      </c>
      <c r="B40">
        <v>1</v>
      </c>
    </row>
    <row r="41" spans="1:21" x14ac:dyDescent="0.35">
      <c r="A41" t="s">
        <v>1</v>
      </c>
      <c r="B41">
        <v>1</v>
      </c>
    </row>
    <row r="42" spans="1:21" x14ac:dyDescent="0.35">
      <c r="A42" t="s">
        <v>2</v>
      </c>
      <c r="B42">
        <v>1</v>
      </c>
    </row>
  </sheetData>
  <mergeCells count="4">
    <mergeCell ref="F6:H6"/>
    <mergeCell ref="C6:E6"/>
    <mergeCell ref="F22:H22"/>
    <mergeCell ref="C22:E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8237-4113-49A1-8A4A-D52C41A6CD06}">
  <sheetPr>
    <tabColor rgb="FFFF0000"/>
  </sheetPr>
  <dimension ref="A2:W33"/>
  <sheetViews>
    <sheetView topLeftCell="A4" zoomScale="70" zoomScaleNormal="70" workbookViewId="0">
      <selection activeCell="L28" sqref="L28"/>
    </sheetView>
  </sheetViews>
  <sheetFormatPr defaultRowHeight="14.5" x14ac:dyDescent="0.35"/>
  <cols>
    <col min="1" max="1" width="14.1796875" bestFit="1" customWidth="1"/>
    <col min="2" max="2" width="9.7265625" customWidth="1"/>
  </cols>
  <sheetData>
    <row r="2" spans="1:20" x14ac:dyDescent="0.35">
      <c r="A2" s="99" t="s">
        <v>56</v>
      </c>
      <c r="B2" s="28"/>
    </row>
    <row r="4" spans="1:20" x14ac:dyDescent="0.35">
      <c r="B4" s="101" t="s">
        <v>80</v>
      </c>
      <c r="C4" s="28"/>
      <c r="D4" s="28"/>
      <c r="E4" s="100"/>
      <c r="G4" s="101" t="s">
        <v>84</v>
      </c>
      <c r="J4" s="28"/>
      <c r="K4" s="101" t="s">
        <v>85</v>
      </c>
      <c r="L4" s="28"/>
      <c r="M4" s="28"/>
      <c r="N4" s="28"/>
      <c r="O4" s="3" t="s">
        <v>18</v>
      </c>
      <c r="P4" s="3"/>
      <c r="Q4" s="3"/>
      <c r="R4" s="3"/>
      <c r="S4" s="3"/>
    </row>
    <row r="5" spans="1:20" x14ac:dyDescent="0.35">
      <c r="A5" s="101"/>
      <c r="B5" s="18" t="s">
        <v>74</v>
      </c>
      <c r="C5" s="18"/>
      <c r="D5" s="18"/>
      <c r="E5" s="100"/>
      <c r="G5" s="105" t="s">
        <v>74</v>
      </c>
      <c r="H5" s="105"/>
      <c r="I5" s="105"/>
      <c r="J5" s="28"/>
      <c r="K5" s="105" t="s">
        <v>74</v>
      </c>
      <c r="L5" s="105"/>
      <c r="M5" s="105"/>
      <c r="N5" s="28"/>
    </row>
    <row r="6" spans="1:20" x14ac:dyDescent="0.35">
      <c r="B6" s="17" t="s">
        <v>8</v>
      </c>
      <c r="C6" s="17" t="s">
        <v>9</v>
      </c>
      <c r="D6" s="17" t="s">
        <v>10</v>
      </c>
      <c r="E6" s="17" t="s">
        <v>66</v>
      </c>
      <c r="G6" s="17" t="s">
        <v>8</v>
      </c>
      <c r="H6" s="17" t="s">
        <v>9</v>
      </c>
      <c r="I6" s="17" t="s">
        <v>10</v>
      </c>
      <c r="K6" s="17" t="s">
        <v>8</v>
      </c>
      <c r="L6" s="17" t="s">
        <v>9</v>
      </c>
      <c r="M6" s="17" t="s">
        <v>10</v>
      </c>
      <c r="O6" s="17" t="s">
        <v>8</v>
      </c>
      <c r="P6" s="17" t="s">
        <v>9</v>
      </c>
      <c r="Q6" s="17" t="s">
        <v>10</v>
      </c>
    </row>
    <row r="7" spans="1:20" x14ac:dyDescent="0.35">
      <c r="A7" s="106" t="s">
        <v>0</v>
      </c>
      <c r="B7" s="42" cm="1">
        <f t="array" ref="B7:D9">_xlfn.ANCHORARRAY(K7)-_xlfn.ANCHORARRAY(G7)</f>
        <v>100</v>
      </c>
      <c r="C7" s="42">
        <v>100</v>
      </c>
      <c r="D7" s="42">
        <v>200</v>
      </c>
      <c r="E7" s="104">
        <f>SUM(B7:D7)</f>
        <v>400</v>
      </c>
      <c r="G7" s="42" cm="1">
        <f t="array" ref="G7:I9">_xlfn.ANCHORARRAY(K7)*'soluzione reale'!O7:Q9</f>
        <v>100</v>
      </c>
      <c r="H7" s="42">
        <v>100</v>
      </c>
      <c r="I7" s="42">
        <v>100</v>
      </c>
      <c r="K7" s="42" cm="1">
        <f t="array" ref="K7:M9">('soluzione reale'!C18:E18-_xlfn.ANCHORARRAY(R17))*'soluzione reale'!L17:N19</f>
        <v>200</v>
      </c>
      <c r="L7" s="42">
        <v>200</v>
      </c>
      <c r="M7" s="42">
        <v>300</v>
      </c>
      <c r="O7" s="42">
        <f>'Flussi IO'!F11/'Flussi IO'!F24</f>
        <v>0.5</v>
      </c>
      <c r="P7" s="42">
        <f>'Flussi IO'!G11/'Flussi IO'!G24</f>
        <v>0.5</v>
      </c>
      <c r="Q7" s="42">
        <f>'Flussi IO'!H11/'Flussi IO'!H24</f>
        <v>0.33333333333333331</v>
      </c>
    </row>
    <row r="8" spans="1:20" x14ac:dyDescent="0.35">
      <c r="A8" s="16" t="s">
        <v>1</v>
      </c>
      <c r="B8" s="45">
        <v>100</v>
      </c>
      <c r="C8" s="45">
        <v>100</v>
      </c>
      <c r="D8" s="45">
        <v>100</v>
      </c>
      <c r="E8" s="104">
        <f>SUM(B8:D8)</f>
        <v>300</v>
      </c>
      <c r="G8" s="45">
        <v>0</v>
      </c>
      <c r="H8" s="45">
        <v>100</v>
      </c>
      <c r="I8" s="45">
        <v>460</v>
      </c>
      <c r="K8" s="45">
        <v>100</v>
      </c>
      <c r="L8" s="45">
        <v>200</v>
      </c>
      <c r="M8" s="45">
        <v>560</v>
      </c>
      <c r="O8" s="45">
        <f>'Flussi IO'!F12/'Flussi IO'!F25</f>
        <v>0</v>
      </c>
      <c r="P8" s="45">
        <f>'Flussi IO'!G12/'Flussi IO'!G25</f>
        <v>0.5</v>
      </c>
      <c r="Q8" s="45">
        <f>'Flussi IO'!H12/'Flussi IO'!H25</f>
        <v>0.8214285714285714</v>
      </c>
    </row>
    <row r="9" spans="1:20" x14ac:dyDescent="0.35">
      <c r="A9" s="16" t="s">
        <v>2</v>
      </c>
      <c r="B9" s="45">
        <v>10</v>
      </c>
      <c r="C9" s="45">
        <v>350</v>
      </c>
      <c r="D9" s="45">
        <v>350</v>
      </c>
      <c r="E9" s="104">
        <f>SUM(B9:D9)</f>
        <v>710</v>
      </c>
      <c r="G9" s="45">
        <v>0</v>
      </c>
      <c r="H9" s="45">
        <v>0</v>
      </c>
      <c r="I9" s="45">
        <v>0</v>
      </c>
      <c r="K9" s="45">
        <v>10</v>
      </c>
      <c r="L9" s="45">
        <v>350</v>
      </c>
      <c r="M9" s="45">
        <v>350</v>
      </c>
      <c r="O9" s="45">
        <f>'Flussi IO'!F13/'Flussi IO'!F26</f>
        <v>0</v>
      </c>
      <c r="P9" s="45">
        <f>'Flussi IO'!G13/'Flussi IO'!G26</f>
        <v>0</v>
      </c>
      <c r="Q9" s="45">
        <f>'Flussi IO'!H13/'Flussi IO'!H26</f>
        <v>0</v>
      </c>
    </row>
    <row r="10" spans="1:20" x14ac:dyDescent="0.35">
      <c r="A10" s="16"/>
    </row>
    <row r="11" spans="1:20" x14ac:dyDescent="0.35">
      <c r="A11" s="16"/>
      <c r="B11" s="16"/>
      <c r="C11" s="16"/>
    </row>
    <row r="12" spans="1:20" x14ac:dyDescent="0.35">
      <c r="A12" s="103"/>
      <c r="B12" t="s">
        <v>83</v>
      </c>
      <c r="C12" s="16"/>
      <c r="G12" t="s">
        <v>82</v>
      </c>
      <c r="K12" s="102" t="s">
        <v>81</v>
      </c>
      <c r="O12" t="s">
        <v>86</v>
      </c>
    </row>
    <row r="13" spans="1:20" x14ac:dyDescent="0.35">
      <c r="A13" s="103"/>
      <c r="B13" s="16"/>
      <c r="C13" s="16"/>
    </row>
    <row r="14" spans="1:20" x14ac:dyDescent="0.35">
      <c r="A14" s="98" t="s">
        <v>79</v>
      </c>
    </row>
    <row r="15" spans="1:20" x14ac:dyDescent="0.35">
      <c r="K15" s="2" t="s">
        <v>11</v>
      </c>
      <c r="L15" s="2"/>
      <c r="M15" s="2"/>
      <c r="N15" s="2"/>
      <c r="Q15" s="3" t="s">
        <v>17</v>
      </c>
      <c r="R15" s="3"/>
      <c r="S15" s="3"/>
      <c r="T15" s="3"/>
    </row>
    <row r="16" spans="1:20" x14ac:dyDescent="0.35">
      <c r="C16" s="18" t="s">
        <v>74</v>
      </c>
      <c r="D16" s="18"/>
      <c r="E16" s="18"/>
      <c r="G16" s="24"/>
      <c r="L16" t="s">
        <v>8</v>
      </c>
      <c r="M16" t="s">
        <v>9</v>
      </c>
      <c r="N16" t="s">
        <v>10</v>
      </c>
      <c r="R16" t="s">
        <v>8</v>
      </c>
      <c r="S16" t="s">
        <v>9</v>
      </c>
      <c r="T16" t="s">
        <v>10</v>
      </c>
    </row>
    <row r="17" spans="1:20" x14ac:dyDescent="0.35">
      <c r="C17" s="17" t="s">
        <v>8</v>
      </c>
      <c r="D17" s="17" t="s">
        <v>9</v>
      </c>
      <c r="E17" s="17" t="s">
        <v>10</v>
      </c>
      <c r="K17" t="s">
        <v>0</v>
      </c>
      <c r="L17" s="6">
        <f>'Flussi IO'!F24/SUM('Flussi IO'!$F$24:$F$27)</f>
        <v>0.64516129032258063</v>
      </c>
      <c r="M17" s="6" cm="1">
        <f t="array" ref="M17:N19">'Consumi SIM'!D21:E23</f>
        <v>0.26666666666666666</v>
      </c>
      <c r="N17" s="6">
        <v>0.24793388429752067</v>
      </c>
      <c r="Q17" s="5"/>
      <c r="R17" s="5" cm="1">
        <f t="array" ref="R17:T17">('soluzione reale'!C18:E18)*'soluzione reale'!L21:N21</f>
        <v>300</v>
      </c>
      <c r="S17" s="5">
        <v>10</v>
      </c>
      <c r="T17" s="5">
        <v>300</v>
      </c>
    </row>
    <row r="18" spans="1:20" x14ac:dyDescent="0.35">
      <c r="C18" s="95">
        <f>SUM('Flussi IO'!F8:F15)</f>
        <v>610</v>
      </c>
      <c r="D18" s="96">
        <f>SUM('Flussi IO'!G8:G15)</f>
        <v>760</v>
      </c>
      <c r="E18" s="97">
        <f>SUM('Flussi IO'!H8:H15)</f>
        <v>1510</v>
      </c>
      <c r="K18" t="s">
        <v>1</v>
      </c>
      <c r="L18" s="6">
        <f>'Flussi IO'!F25/SUM('Flussi IO'!$F$24:$F$27)</f>
        <v>0.32258064516129031</v>
      </c>
      <c r="M18" s="6">
        <v>0.26666666666666666</v>
      </c>
      <c r="N18" s="6">
        <v>0.46280991735537191</v>
      </c>
    </row>
    <row r="19" spans="1:20" x14ac:dyDescent="0.35">
      <c r="K19" t="s">
        <v>2</v>
      </c>
      <c r="L19" s="6">
        <f>'Flussi IO'!F26/SUM('Flussi IO'!$F$24:$F$27)</f>
        <v>3.2258064516129031E-2</v>
      </c>
      <c r="M19" s="6">
        <v>0.46666666666666667</v>
      </c>
      <c r="N19" s="6">
        <v>0.28925619834710742</v>
      </c>
      <c r="Q19" t="s">
        <v>88</v>
      </c>
    </row>
    <row r="21" spans="1:20" x14ac:dyDescent="0.35">
      <c r="A21" s="27" t="s">
        <v>78</v>
      </c>
      <c r="K21" s="5" t="s">
        <v>16</v>
      </c>
      <c r="L21" s="5">
        <f>'Flussi IO'!F15/C18</f>
        <v>0.49180327868852458</v>
      </c>
      <c r="M21" s="5">
        <f>'Flussi IO'!G15/D18</f>
        <v>1.3157894736842105E-2</v>
      </c>
      <c r="N21" s="5">
        <f>'Flussi IO'!H15/E18</f>
        <v>0.19867549668874171</v>
      </c>
      <c r="O21" s="107" t="s">
        <v>89</v>
      </c>
    </row>
    <row r="22" spans="1:20" x14ac:dyDescent="0.35">
      <c r="L22">
        <f>SUM(L17:L19)</f>
        <v>1</v>
      </c>
    </row>
    <row r="24" spans="1:20" x14ac:dyDescent="0.35">
      <c r="B24" s="17"/>
      <c r="C24" s="17"/>
      <c r="D24" s="17"/>
      <c r="K24" t="s">
        <v>87</v>
      </c>
    </row>
    <row r="27" spans="1:20" ht="29" x14ac:dyDescent="0.35">
      <c r="K27" s="1" t="s">
        <v>19</v>
      </c>
      <c r="L27" s="4" t="s">
        <v>14</v>
      </c>
      <c r="N27" s="9"/>
    </row>
    <row r="28" spans="1:20" x14ac:dyDescent="0.35">
      <c r="K28" t="s">
        <v>0</v>
      </c>
      <c r="L28" cm="1">
        <f t="array" ref="L28:L30">MMULT(_xlfn.ANCHORARRAY('Flussi IO'!O17),'soluzione reale'!E7:E9)</f>
        <v>800</v>
      </c>
      <c r="M28" cm="1">
        <f t="array" ref="M28:M30">'Flussi IO'!J8:J10</f>
        <v>800</v>
      </c>
      <c r="N28" s="8">
        <f>(L28-M28)/M28</f>
        <v>0</v>
      </c>
    </row>
    <row r="29" spans="1:20" x14ac:dyDescent="0.35">
      <c r="E29">
        <v>1</v>
      </c>
      <c r="K29" t="s">
        <v>1</v>
      </c>
      <c r="L29">
        <v>700</v>
      </c>
      <c r="M29">
        <v>700</v>
      </c>
      <c r="N29" s="8">
        <f>(L29-M29)/M29</f>
        <v>0</v>
      </c>
    </row>
    <row r="30" spans="1:20" x14ac:dyDescent="0.35">
      <c r="E30">
        <v>1</v>
      </c>
      <c r="K30" t="s">
        <v>2</v>
      </c>
      <c r="L30">
        <v>859.99999999999989</v>
      </c>
      <c r="M30">
        <v>860</v>
      </c>
      <c r="N30" s="8">
        <f t="shared" ref="N30" si="0">(L30-M30)/M30</f>
        <v>-1.3219399735071631E-16</v>
      </c>
    </row>
    <row r="31" spans="1:20" x14ac:dyDescent="0.35">
      <c r="E31">
        <v>1</v>
      </c>
    </row>
    <row r="33" spans="18:23" x14ac:dyDescent="0.35">
      <c r="R33" s="28"/>
      <c r="W33" s="28"/>
    </row>
  </sheetData>
  <mergeCells count="4">
    <mergeCell ref="C16:E16"/>
    <mergeCell ref="B5:D5"/>
    <mergeCell ref="K5:M5"/>
    <mergeCell ref="G5:I5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F4265-274B-4889-80A1-F04F588D3E0E}">
  <sheetPr>
    <tabColor rgb="FF00B050"/>
  </sheetPr>
  <dimension ref="A1:F4"/>
  <sheetViews>
    <sheetView workbookViewId="0">
      <selection activeCell="C2" sqref="C2"/>
    </sheetView>
  </sheetViews>
  <sheetFormatPr defaultRowHeight="14.5" x14ac:dyDescent="0.35"/>
  <cols>
    <col min="2" max="2" width="20.08984375" bestFit="1" customWidth="1"/>
    <col min="3" max="3" width="19.453125" bestFit="1" customWidth="1"/>
    <col min="4" max="4" width="18.81640625" bestFit="1" customWidth="1"/>
    <col min="5" max="5" width="16.7265625" bestFit="1" customWidth="1"/>
    <col min="6" max="6" width="14.6328125" bestFit="1" customWidth="1"/>
  </cols>
  <sheetData>
    <row r="1" spans="1:6" x14ac:dyDescent="0.35">
      <c r="B1" t="s">
        <v>26</v>
      </c>
      <c r="C1" t="s">
        <v>27</v>
      </c>
      <c r="D1" t="s">
        <v>30</v>
      </c>
      <c r="E1" s="10" t="s">
        <v>28</v>
      </c>
      <c r="F1" t="s">
        <v>29</v>
      </c>
    </row>
    <row r="2" spans="1:6" x14ac:dyDescent="0.35">
      <c r="A2" t="s">
        <v>0</v>
      </c>
      <c r="B2" s="14" cm="1">
        <f t="array" ref="B2:B4">MMULT(_xlfn.ANCHORARRAY('Flussi IO'!U17),'Valore aggiunto'!Y3:Y5)</f>
        <v>0.52757888778831186</v>
      </c>
      <c r="C2" cm="1">
        <f t="array" ref="C2:C4">_xlfn.ANCHORARRAY('Flussi IO'!M34)</f>
        <v>0.38035941700863168</v>
      </c>
      <c r="D2" cm="1">
        <f t="array" ref="D2:D4">MMULT(_xlfn.ANCHORARRAY('Flussi IO'!U17),_xlfn.ANCHORARRAY('Valore aggiunto'!Z3))</f>
        <v>9.2061695203056459E-2</v>
      </c>
      <c r="E2" s="72">
        <f>SUM(B2:D2)</f>
        <v>1</v>
      </c>
      <c r="F2">
        <f>E2*(1-'Imposte DF'!Z3)+'Imposte DF'!Y3*'Imposte DF'!Z3</f>
        <v>1</v>
      </c>
    </row>
    <row r="3" spans="1:6" x14ac:dyDescent="0.35">
      <c r="A3" t="s">
        <v>1</v>
      </c>
      <c r="B3" s="14">
        <v>0.50024055469081641</v>
      </c>
      <c r="C3">
        <v>0.29885382764963914</v>
      </c>
      <c r="D3">
        <v>0.20090561765954434</v>
      </c>
      <c r="E3" s="72">
        <f t="shared" ref="E3:E4" si="0">SUM(B3:D3)</f>
        <v>0.99999999999999978</v>
      </c>
      <c r="F3">
        <f>E3*(1-'Imposte DF'!Z4)+'Imposte DF'!Y4*'Imposte DF'!Z4</f>
        <v>0.99999999999999978</v>
      </c>
    </row>
    <row r="4" spans="1:6" x14ac:dyDescent="0.35">
      <c r="A4" t="s">
        <v>2</v>
      </c>
      <c r="B4" s="14">
        <v>0.39281165982736654</v>
      </c>
      <c r="C4">
        <v>0.36366209141078248</v>
      </c>
      <c r="D4">
        <v>0.24352624876185083</v>
      </c>
      <c r="E4" s="72">
        <f t="shared" si="0"/>
        <v>0.99999999999999978</v>
      </c>
      <c r="F4">
        <f>E4*(1-'Imposte DF'!Z5)+'Imposte DF'!Y5*'Imposte DF'!Z5</f>
        <v>0.99999999999999978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0C01-E6A2-4D87-A8A6-1C05D613CF22}">
  <sheetPr>
    <tabColor rgb="FF00B050"/>
  </sheetPr>
  <dimension ref="A1:Z8"/>
  <sheetViews>
    <sheetView workbookViewId="0">
      <selection activeCell="L3" sqref="L3"/>
    </sheetView>
  </sheetViews>
  <sheetFormatPr defaultRowHeight="14.5" x14ac:dyDescent="0.35"/>
  <cols>
    <col min="10" max="11" width="12.7265625" customWidth="1"/>
    <col min="24" max="24" width="26.7265625" customWidth="1"/>
    <col min="25" max="25" width="25.26953125" customWidth="1"/>
  </cols>
  <sheetData>
    <row r="1" spans="1:26" ht="30.75" customHeight="1" x14ac:dyDescent="0.35">
      <c r="B1" s="71" t="s">
        <v>67</v>
      </c>
      <c r="C1" s="71"/>
      <c r="D1" s="71"/>
      <c r="E1" s="71"/>
      <c r="F1" s="68"/>
      <c r="G1" s="71" t="s">
        <v>68</v>
      </c>
      <c r="H1" s="71"/>
      <c r="I1" s="71"/>
      <c r="J1" s="71"/>
      <c r="K1" s="68"/>
      <c r="L1" s="70" t="s">
        <v>69</v>
      </c>
      <c r="M1" s="70"/>
      <c r="N1" s="70"/>
      <c r="O1" s="68"/>
      <c r="P1" s="71" t="s">
        <v>70</v>
      </c>
      <c r="Q1" s="71"/>
      <c r="R1" s="71"/>
      <c r="T1" s="71" t="s">
        <v>71</v>
      </c>
      <c r="U1" s="71"/>
      <c r="V1" s="71"/>
      <c r="X1" s="69" t="s">
        <v>72</v>
      </c>
      <c r="Y1" s="15" t="s">
        <v>73</v>
      </c>
    </row>
    <row r="2" spans="1:26" x14ac:dyDescent="0.35">
      <c r="B2" s="17" t="s">
        <v>12</v>
      </c>
      <c r="C2" s="17" t="s">
        <v>9</v>
      </c>
      <c r="D2" s="17" t="s">
        <v>10</v>
      </c>
      <c r="E2" s="17" t="s">
        <v>66</v>
      </c>
      <c r="G2" s="17" t="s">
        <v>12</v>
      </c>
      <c r="H2" s="17" t="s">
        <v>9</v>
      </c>
      <c r="I2" s="17" t="s">
        <v>10</v>
      </c>
      <c r="L2" s="17" t="s">
        <v>12</v>
      </c>
      <c r="M2" s="17" t="s">
        <v>9</v>
      </c>
      <c r="N2" s="17" t="s">
        <v>10</v>
      </c>
      <c r="P2" s="17" t="s">
        <v>12</v>
      </c>
      <c r="Q2" s="17" t="s">
        <v>9</v>
      </c>
      <c r="R2" s="17" t="s">
        <v>10</v>
      </c>
      <c r="T2" s="17" t="s">
        <v>12</v>
      </c>
      <c r="U2" s="17" t="s">
        <v>9</v>
      </c>
      <c r="V2" s="17" t="s">
        <v>10</v>
      </c>
    </row>
    <row r="3" spans="1:26" x14ac:dyDescent="0.35">
      <c r="A3" t="s">
        <v>0</v>
      </c>
      <c r="B3" cm="1">
        <f t="array" ref="B3:D5">'Flussi IO'!F24:H26</f>
        <v>200</v>
      </c>
      <c r="C3">
        <v>200</v>
      </c>
      <c r="D3">
        <v>300</v>
      </c>
      <c r="E3">
        <f>SUM(B3:D3)</f>
        <v>700</v>
      </c>
      <c r="G3">
        <f>B3/B$7*B$8</f>
        <v>193.54838709677418</v>
      </c>
      <c r="H3">
        <f>C3/C$7*C$8</f>
        <v>2.6666666666666665</v>
      </c>
      <c r="I3">
        <f>D3/D$7*D$8</f>
        <v>74.380165289256198</v>
      </c>
      <c r="J3">
        <f>SUM(G3:I3)</f>
        <v>270.59521905269702</v>
      </c>
      <c r="L3">
        <f>IF(B3=0,0,G3/B3)</f>
        <v>0.96774193548387089</v>
      </c>
      <c r="M3">
        <f>IF(C3=0,0,H3/C3)</f>
        <v>1.3333333333333332E-2</v>
      </c>
      <c r="N3">
        <f>IF(D3=0,0,I3/D3)</f>
        <v>0.24793388429752067</v>
      </c>
      <c r="P3">
        <v>1</v>
      </c>
      <c r="Q3">
        <v>1</v>
      </c>
      <c r="R3">
        <v>1</v>
      </c>
      <c r="T3">
        <f>B3*L3*P3</f>
        <v>193.54838709677418</v>
      </c>
      <c r="U3">
        <f>C3*M3*Q3</f>
        <v>2.6666666666666665</v>
      </c>
      <c r="V3">
        <f>D3*N3*R3</f>
        <v>74.380165289256198</v>
      </c>
      <c r="X3">
        <f>SUM(T3:V3)</f>
        <v>270.59521905269702</v>
      </c>
      <c r="Y3">
        <f>IF(J3=0,0,X3/J3)</f>
        <v>1</v>
      </c>
      <c r="Z3">
        <f>X3/(X3+E3)</f>
        <v>0.27879306815131288</v>
      </c>
    </row>
    <row r="4" spans="1:26" x14ac:dyDescent="0.35">
      <c r="A4" t="s">
        <v>1</v>
      </c>
      <c r="B4">
        <v>100</v>
      </c>
      <c r="C4">
        <v>200</v>
      </c>
      <c r="D4">
        <v>560</v>
      </c>
      <c r="E4">
        <f>SUM(B4:D4)</f>
        <v>860</v>
      </c>
      <c r="G4">
        <f>B4/B$7*B$8</f>
        <v>96.774193548387089</v>
      </c>
      <c r="H4">
        <f>C4/C$7*C$8</f>
        <v>2.6666666666666665</v>
      </c>
      <c r="I4">
        <f>D4/D$7*D$8</f>
        <v>138.84297520661158</v>
      </c>
      <c r="J4">
        <f>SUM(G4:I4)</f>
        <v>238.28383542166534</v>
      </c>
      <c r="L4">
        <f>IF(B4=0,0,G4/B4)</f>
        <v>0.96774193548387089</v>
      </c>
      <c r="M4">
        <f>IF(C4=0,0,H4/C4)</f>
        <v>1.3333333333333332E-2</v>
      </c>
      <c r="N4">
        <f>IF(D4=0,0,I4/D4)</f>
        <v>0.2479338842975207</v>
      </c>
      <c r="P4">
        <v>1</v>
      </c>
      <c r="Q4">
        <v>1</v>
      </c>
      <c r="R4">
        <v>1</v>
      </c>
      <c r="T4">
        <f>B4*L4*P4</f>
        <v>96.774193548387089</v>
      </c>
      <c r="U4">
        <f>C4*M4*Q4</f>
        <v>2.6666666666666665</v>
      </c>
      <c r="V4">
        <f>D4*N4*R4</f>
        <v>138.84297520661158</v>
      </c>
      <c r="X4">
        <f>SUM(T4:V4)</f>
        <v>238.28383542166534</v>
      </c>
      <c r="Y4">
        <f>IF(J4=0,0,X4/J4)</f>
        <v>1</v>
      </c>
      <c r="Z4">
        <f>X4/(X4+E4)</f>
        <v>0.21696015887384956</v>
      </c>
    </row>
    <row r="5" spans="1:26" x14ac:dyDescent="0.35">
      <c r="A5" t="s">
        <v>2</v>
      </c>
      <c r="B5">
        <v>10</v>
      </c>
      <c r="C5">
        <v>350</v>
      </c>
      <c r="D5">
        <v>350</v>
      </c>
      <c r="E5">
        <f>SUM(B5:D5)</f>
        <v>710</v>
      </c>
      <c r="G5">
        <f>B5/B$7*B$8</f>
        <v>9.67741935483871</v>
      </c>
      <c r="H5">
        <f>C5/C$7*C$8</f>
        <v>4.666666666666667</v>
      </c>
      <c r="I5">
        <f>D5/D$7*D$8</f>
        <v>86.776859504132219</v>
      </c>
      <c r="J5">
        <f>SUM(G5:I5)</f>
        <v>101.12094552563759</v>
      </c>
      <c r="L5">
        <f>IF(B5=0,0,G5/B5)</f>
        <v>0.967741935483871</v>
      </c>
      <c r="M5">
        <f>IF(C5=0,0,H5/C5)</f>
        <v>1.3333333333333334E-2</v>
      </c>
      <c r="N5">
        <f>IF(D5=0,0,I5/D5)</f>
        <v>0.24793388429752061</v>
      </c>
      <c r="P5">
        <v>1</v>
      </c>
      <c r="Q5">
        <v>1</v>
      </c>
      <c r="R5">
        <v>1</v>
      </c>
      <c r="T5">
        <f>B5*L5*P5</f>
        <v>9.67741935483871</v>
      </c>
      <c r="U5">
        <f>C5*M5*Q5</f>
        <v>4.666666666666667</v>
      </c>
      <c r="V5">
        <f>D5*N5*R5</f>
        <v>86.776859504132219</v>
      </c>
      <c r="X5">
        <f>SUM(T5:V5)</f>
        <v>101.12094552563759</v>
      </c>
      <c r="Y5">
        <f>IF(J5=0,0,X5/J5)</f>
        <v>1</v>
      </c>
      <c r="Z5">
        <f>X5/(X5+E5)</f>
        <v>0.12466814731323124</v>
      </c>
    </row>
    <row r="7" spans="1:26" x14ac:dyDescent="0.35">
      <c r="A7" t="s">
        <v>66</v>
      </c>
      <c r="B7">
        <f>SUM(B3:B5)</f>
        <v>310</v>
      </c>
      <c r="C7">
        <f>SUM(C3:C5)</f>
        <v>750</v>
      </c>
      <c r="D7">
        <f>SUM(D3:D5)</f>
        <v>1210</v>
      </c>
      <c r="E7">
        <f>SUM(B7:D7)</f>
        <v>2270</v>
      </c>
    </row>
    <row r="8" spans="1:26" x14ac:dyDescent="0.35">
      <c r="A8" t="s">
        <v>15</v>
      </c>
      <c r="B8" cm="1">
        <f t="array" ref="B8:D8">'Flussi IO'!F28:H28</f>
        <v>300</v>
      </c>
      <c r="C8">
        <v>10</v>
      </c>
      <c r="D8">
        <v>300</v>
      </c>
    </row>
  </sheetData>
  <mergeCells count="5">
    <mergeCell ref="L1:N1"/>
    <mergeCell ref="B1:E1"/>
    <mergeCell ref="P1:R1"/>
    <mergeCell ref="T1:V1"/>
    <mergeCell ref="G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7DFC5-FCA0-47ED-9617-C981CED7FEEA}">
  <sheetPr>
    <tabColor rgb="FF00B050"/>
  </sheetPr>
  <dimension ref="A1:Z5"/>
  <sheetViews>
    <sheetView topLeftCell="B1" zoomScale="70" zoomScaleNormal="70" workbookViewId="0">
      <selection activeCell="B4" sqref="B4"/>
    </sheetView>
  </sheetViews>
  <sheetFormatPr defaultRowHeight="14.5" x14ac:dyDescent="0.35"/>
  <cols>
    <col min="23" max="23" width="11.81640625" bestFit="1" customWidth="1"/>
    <col min="24" max="24" width="12.54296875" bestFit="1" customWidth="1"/>
    <col min="25" max="25" width="11.81640625" bestFit="1" customWidth="1"/>
  </cols>
  <sheetData>
    <row r="1" spans="1:26" x14ac:dyDescent="0.35">
      <c r="A1" s="11"/>
      <c r="B1" s="12"/>
      <c r="C1" s="12"/>
      <c r="D1" s="12"/>
      <c r="E1" s="12" t="s">
        <v>40</v>
      </c>
      <c r="F1" s="12"/>
      <c r="G1" s="12"/>
      <c r="H1" s="12"/>
      <c r="I1" s="12"/>
      <c r="J1" s="12"/>
      <c r="K1" s="12"/>
      <c r="L1" s="12"/>
      <c r="M1" s="12"/>
      <c r="N1" s="12"/>
      <c r="O1" s="13"/>
      <c r="Q1" s="11"/>
      <c r="R1" s="12" t="s">
        <v>55</v>
      </c>
      <c r="S1" s="12"/>
      <c r="T1" s="13"/>
      <c r="V1" s="11"/>
      <c r="W1" s="12" t="s">
        <v>54</v>
      </c>
      <c r="X1" s="12"/>
      <c r="Y1" s="12"/>
      <c r="Z1" s="13"/>
    </row>
    <row r="2" spans="1:26" x14ac:dyDescent="0.35">
      <c r="C2" t="s">
        <v>31</v>
      </c>
      <c r="D2" t="s">
        <v>32</v>
      </c>
      <c r="E2" t="s">
        <v>33</v>
      </c>
      <c r="F2" t="s">
        <v>34</v>
      </c>
      <c r="G2" t="s">
        <v>51</v>
      </c>
      <c r="H2" t="s">
        <v>38</v>
      </c>
      <c r="J2" t="s">
        <v>52</v>
      </c>
      <c r="K2" t="s">
        <v>53</v>
      </c>
      <c r="M2" t="s">
        <v>35</v>
      </c>
      <c r="N2" t="s">
        <v>36</v>
      </c>
      <c r="O2" t="s">
        <v>37</v>
      </c>
      <c r="Q2" t="s">
        <v>35</v>
      </c>
      <c r="R2" t="s">
        <v>36</v>
      </c>
      <c r="S2" t="s">
        <v>37</v>
      </c>
      <c r="T2" t="s">
        <v>39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</row>
    <row r="3" spans="1:26" x14ac:dyDescent="0.35">
      <c r="A3" t="s">
        <v>24</v>
      </c>
      <c r="B3" t="s">
        <v>21</v>
      </c>
      <c r="C3">
        <f>F3*0.4</f>
        <v>112</v>
      </c>
      <c r="D3">
        <f>F3*0.3</f>
        <v>84</v>
      </c>
      <c r="E3">
        <f>F3*0.3</f>
        <v>84</v>
      </c>
      <c r="F3" cm="1">
        <f t="array" ref="F3:F5">TRANSPOSE('Flussi IO'!C14:E14)</f>
        <v>280</v>
      </c>
      <c r="G3" cm="1">
        <f t="array" ref="G3:G5">TRANSPOSE('Flussi IO'!C15:E15)</f>
        <v>20</v>
      </c>
      <c r="H3" cm="1">
        <f t="array" ref="H3:H5">'Flussi IO'!J8:J10</f>
        <v>800</v>
      </c>
      <c r="J3">
        <f>F3/H3</f>
        <v>0.35</v>
      </c>
      <c r="K3">
        <f>G3/H3</f>
        <v>2.5000000000000001E-2</v>
      </c>
      <c r="M3">
        <f>C3/$H3</f>
        <v>0.14000000000000001</v>
      </c>
      <c r="N3">
        <f>D3/$H3</f>
        <v>0.105</v>
      </c>
      <c r="O3">
        <f>E3/$H3</f>
        <v>0.105</v>
      </c>
      <c r="Q3">
        <v>1</v>
      </c>
      <c r="R3">
        <v>1</v>
      </c>
      <c r="S3">
        <v>1</v>
      </c>
      <c r="T3">
        <v>1</v>
      </c>
      <c r="V3">
        <f>M3*Q3</f>
        <v>0.14000000000000001</v>
      </c>
      <c r="W3">
        <f>N3*R3</f>
        <v>0.105</v>
      </c>
      <c r="X3">
        <f>O3*S3</f>
        <v>0.105</v>
      </c>
      <c r="Y3">
        <f>SUM(V3:X3)</f>
        <v>0.35</v>
      </c>
      <c r="Z3" cm="1">
        <f t="array" ref="Z3:Z5">K3:K5*T3:T5</f>
        <v>2.5000000000000001E-2</v>
      </c>
    </row>
    <row r="4" spans="1:26" x14ac:dyDescent="0.35">
      <c r="A4" t="s">
        <v>24</v>
      </c>
      <c r="B4" t="s">
        <v>23</v>
      </c>
      <c r="C4">
        <f>F4*0.4</f>
        <v>80</v>
      </c>
      <c r="D4">
        <f>F4*0.3</f>
        <v>60</v>
      </c>
      <c r="E4">
        <f>F4*0.3</f>
        <v>60</v>
      </c>
      <c r="F4">
        <v>200</v>
      </c>
      <c r="G4">
        <v>100</v>
      </c>
      <c r="H4">
        <v>700</v>
      </c>
      <c r="J4">
        <f t="shared" ref="J4:J5" si="0">F4/H4</f>
        <v>0.2857142857142857</v>
      </c>
      <c r="K4">
        <f t="shared" ref="K4:K5" si="1">G4/H4</f>
        <v>0.14285714285714285</v>
      </c>
      <c r="M4">
        <f t="shared" ref="M4:M5" si="2">C4/$H4</f>
        <v>0.11428571428571428</v>
      </c>
      <c r="N4">
        <f>D4/$H4</f>
        <v>8.5714285714285715E-2</v>
      </c>
      <c r="O4">
        <f>E4/$H4</f>
        <v>8.5714285714285715E-2</v>
      </c>
      <c r="Q4">
        <v>1</v>
      </c>
      <c r="R4">
        <v>1</v>
      </c>
      <c r="S4">
        <v>1</v>
      </c>
      <c r="T4">
        <v>1</v>
      </c>
      <c r="V4">
        <f>M4*Q4</f>
        <v>0.11428571428571428</v>
      </c>
      <c r="W4">
        <f>N4*R4</f>
        <v>8.5714285714285715E-2</v>
      </c>
      <c r="X4">
        <f>O4*S4</f>
        <v>8.5714285714285715E-2</v>
      </c>
      <c r="Y4">
        <f>SUM(V4:X4)</f>
        <v>0.2857142857142857</v>
      </c>
      <c r="Z4">
        <v>0.14285714285714285</v>
      </c>
    </row>
    <row r="5" spans="1:26" x14ac:dyDescent="0.35">
      <c r="A5" t="s">
        <v>24</v>
      </c>
      <c r="B5" t="s">
        <v>22</v>
      </c>
      <c r="C5">
        <f>F5*0.4</f>
        <v>64</v>
      </c>
      <c r="D5">
        <f>F5*0.3</f>
        <v>48</v>
      </c>
      <c r="E5">
        <f>F5*0.3</f>
        <v>48</v>
      </c>
      <c r="F5">
        <v>160</v>
      </c>
      <c r="G5">
        <v>150</v>
      </c>
      <c r="H5">
        <v>860</v>
      </c>
      <c r="J5">
        <f t="shared" si="0"/>
        <v>0.18604651162790697</v>
      </c>
      <c r="K5">
        <f t="shared" si="1"/>
        <v>0.1744186046511628</v>
      </c>
      <c r="M5">
        <f>C5/$H5</f>
        <v>7.441860465116279E-2</v>
      </c>
      <c r="N5">
        <f>D5/$H5</f>
        <v>5.5813953488372092E-2</v>
      </c>
      <c r="O5">
        <f>E5/$H5</f>
        <v>5.5813953488372092E-2</v>
      </c>
      <c r="Q5">
        <v>1</v>
      </c>
      <c r="R5">
        <v>1</v>
      </c>
      <c r="S5">
        <v>1</v>
      </c>
      <c r="T5">
        <v>1</v>
      </c>
      <c r="V5">
        <f>M5*Q5</f>
        <v>7.441860465116279E-2</v>
      </c>
      <c r="W5">
        <f>N5*R5</f>
        <v>5.5813953488372092E-2</v>
      </c>
      <c r="X5">
        <f>O5*S5</f>
        <v>5.5813953488372092E-2</v>
      </c>
      <c r="Y5">
        <f>SUM(V5:X5)</f>
        <v>0.18604651162790697</v>
      </c>
      <c r="Z5">
        <v>0.1744186046511628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977FD-AE75-4218-9B2B-6E52403F581F}">
  <sheetPr>
    <tabColor rgb="FFFFFF00"/>
  </sheetPr>
  <dimension ref="A1:H25"/>
  <sheetViews>
    <sheetView workbookViewId="0">
      <selection activeCell="D21" sqref="D21"/>
    </sheetView>
  </sheetViews>
  <sheetFormatPr defaultRowHeight="14.5" x14ac:dyDescent="0.35"/>
  <cols>
    <col min="1" max="1" width="14.1796875" bestFit="1" customWidth="1"/>
  </cols>
  <sheetData>
    <row r="1" spans="1:8" x14ac:dyDescent="0.35">
      <c r="A1" s="1" t="s">
        <v>3</v>
      </c>
    </row>
    <row r="2" spans="1:8" x14ac:dyDescent="0.35">
      <c r="C2" t="str">
        <f>'Flussi IO'!C7</f>
        <v>settore A</v>
      </c>
      <c r="D2" t="str">
        <f>'Flussi IO'!D7</f>
        <v>settore B</v>
      </c>
      <c r="E2" t="str">
        <f>'Flussi IO'!E7</f>
        <v>settore C</v>
      </c>
      <c r="F2" t="str">
        <f>'Flussi IO'!F7</f>
        <v>HHS</v>
      </c>
      <c r="G2" t="str">
        <f>'Flussi IO'!G7</f>
        <v>GOV</v>
      </c>
      <c r="H2" t="str">
        <f>'Flussi IO'!H7</f>
        <v>INV</v>
      </c>
    </row>
    <row r="3" spans="1:8" x14ac:dyDescent="0.35">
      <c r="A3" t="str">
        <f>'Flussi IO'!A8</f>
        <v>domestico</v>
      </c>
      <c r="B3" t="str">
        <f>'Flussi IO'!B8</f>
        <v>settore A</v>
      </c>
      <c r="C3">
        <f>'Flussi IO'!C8</f>
        <v>100</v>
      </c>
      <c r="D3">
        <f>'Flussi IO'!D8</f>
        <v>200</v>
      </c>
      <c r="E3">
        <f>'Flussi IO'!E8</f>
        <v>100</v>
      </c>
      <c r="F3">
        <f>'Flussi IO'!F8</f>
        <v>100</v>
      </c>
      <c r="G3">
        <f>'Flussi IO'!G8</f>
        <v>100</v>
      </c>
      <c r="H3">
        <f>'Flussi IO'!H8</f>
        <v>200</v>
      </c>
    </row>
    <row r="4" spans="1:8" x14ac:dyDescent="0.35">
      <c r="A4" t="str">
        <f>'Flussi IO'!A9</f>
        <v>domestico</v>
      </c>
      <c r="B4" t="str">
        <f>'Flussi IO'!B9</f>
        <v>settore B</v>
      </c>
      <c r="C4">
        <f>'Flussi IO'!C9</f>
        <v>100</v>
      </c>
      <c r="D4">
        <f>'Flussi IO'!D9</f>
        <v>50</v>
      </c>
      <c r="E4">
        <f>'Flussi IO'!E9</f>
        <v>250</v>
      </c>
      <c r="F4">
        <f>'Flussi IO'!F9</f>
        <v>100</v>
      </c>
      <c r="G4">
        <f>'Flussi IO'!G9</f>
        <v>100</v>
      </c>
      <c r="H4">
        <f>'Flussi IO'!H9</f>
        <v>100</v>
      </c>
    </row>
    <row r="5" spans="1:8" x14ac:dyDescent="0.35">
      <c r="A5" t="str">
        <f>'Flussi IO'!A10</f>
        <v>domestico</v>
      </c>
      <c r="B5" t="str">
        <f>'Flussi IO'!B10</f>
        <v>settore C</v>
      </c>
      <c r="C5">
        <f>'Flussi IO'!C10</f>
        <v>100</v>
      </c>
      <c r="D5">
        <f>'Flussi IO'!D10</f>
        <v>50</v>
      </c>
      <c r="E5">
        <f>'Flussi IO'!E10</f>
        <v>0</v>
      </c>
      <c r="F5">
        <f>'Flussi IO'!F10</f>
        <v>10</v>
      </c>
      <c r="G5">
        <f>'Flussi IO'!G10</f>
        <v>350</v>
      </c>
      <c r="H5">
        <f>'Flussi IO'!H10</f>
        <v>350</v>
      </c>
    </row>
    <row r="6" spans="1:8" x14ac:dyDescent="0.35">
      <c r="A6" t="str">
        <f>'Flussi IO'!A11</f>
        <v>import</v>
      </c>
      <c r="B6" t="str">
        <f>'Flussi IO'!B11</f>
        <v>settore A</v>
      </c>
      <c r="C6">
        <f>'Flussi IO'!C11</f>
        <v>100</v>
      </c>
      <c r="D6">
        <f>'Flussi IO'!D11</f>
        <v>100</v>
      </c>
      <c r="E6">
        <f>'Flussi IO'!E11</f>
        <v>100</v>
      </c>
      <c r="F6">
        <f>'Flussi IO'!F11</f>
        <v>100</v>
      </c>
      <c r="G6">
        <f>'Flussi IO'!G11</f>
        <v>100</v>
      </c>
      <c r="H6">
        <f>'Flussi IO'!H11</f>
        <v>100</v>
      </c>
    </row>
    <row r="7" spans="1:8" x14ac:dyDescent="0.35">
      <c r="A7" t="str">
        <f>'Flussi IO'!A12</f>
        <v>import</v>
      </c>
      <c r="B7" t="str">
        <f>'Flussi IO'!B12</f>
        <v>settore B</v>
      </c>
      <c r="C7">
        <f>'Flussi IO'!C12</f>
        <v>100</v>
      </c>
      <c r="D7">
        <f>'Flussi IO'!D12</f>
        <v>0</v>
      </c>
      <c r="E7">
        <f>'Flussi IO'!E12</f>
        <v>100</v>
      </c>
      <c r="F7">
        <f>'Flussi IO'!F12</f>
        <v>0</v>
      </c>
      <c r="G7">
        <f>'Flussi IO'!G12</f>
        <v>100</v>
      </c>
      <c r="H7">
        <f>'Flussi IO'!H12</f>
        <v>460</v>
      </c>
    </row>
    <row r="8" spans="1:8" x14ac:dyDescent="0.35">
      <c r="A8" t="str">
        <f>'Flussi IO'!A13</f>
        <v>import</v>
      </c>
      <c r="B8" t="str">
        <f>'Flussi IO'!B13</f>
        <v>settore C</v>
      </c>
      <c r="C8">
        <f>'Flussi IO'!C13</f>
        <v>0</v>
      </c>
      <c r="D8">
        <f>'Flussi IO'!D13</f>
        <v>0</v>
      </c>
      <c r="E8">
        <f>'Flussi IO'!E13</f>
        <v>0</v>
      </c>
      <c r="F8">
        <f>'Flussi IO'!F13</f>
        <v>0</v>
      </c>
      <c r="G8">
        <f>'Flussi IO'!G13</f>
        <v>0</v>
      </c>
      <c r="H8">
        <f>'Flussi IO'!H13</f>
        <v>0</v>
      </c>
    </row>
    <row r="9" spans="1:8" x14ac:dyDescent="0.35">
      <c r="A9" t="str">
        <f>'Flussi IO'!A17</f>
        <v>output</v>
      </c>
      <c r="B9">
        <f>'Flussi IO'!B17</f>
        <v>0</v>
      </c>
      <c r="C9">
        <f>'Flussi IO'!C17</f>
        <v>800</v>
      </c>
      <c r="D9">
        <f>'Flussi IO'!D17</f>
        <v>700</v>
      </c>
      <c r="E9">
        <f>'Flussi IO'!E17</f>
        <v>860</v>
      </c>
      <c r="F9">
        <f>'Flussi IO'!F16</f>
        <v>0</v>
      </c>
      <c r="G9">
        <f>'Flussi IO'!G16</f>
        <v>0</v>
      </c>
      <c r="H9">
        <f>'Flussi IO'!H16</f>
        <v>0</v>
      </c>
    </row>
    <row r="10" spans="1:8" x14ac:dyDescent="0.35">
      <c r="A10" t="str">
        <f>'Flussi IO'!A14</f>
        <v>valore aggiunto</v>
      </c>
      <c r="B10">
        <f>'Flussi IO'!B14</f>
        <v>0</v>
      </c>
      <c r="C10">
        <f>'Flussi IO'!C14</f>
        <v>280</v>
      </c>
      <c r="D10">
        <f>'Flussi IO'!D14</f>
        <v>200</v>
      </c>
      <c r="E10">
        <f>'Flussi IO'!E14</f>
        <v>160</v>
      </c>
      <c r="F10">
        <f>'Flussi IO'!F14</f>
        <v>0</v>
      </c>
      <c r="G10">
        <f>'Flussi IO'!G14</f>
        <v>0</v>
      </c>
      <c r="H10">
        <f>'Flussi IO'!H14</f>
        <v>0</v>
      </c>
    </row>
    <row r="11" spans="1:8" x14ac:dyDescent="0.35">
      <c r="A11" t="str">
        <f>'Flussi IO'!A15</f>
        <v>taxes-sub</v>
      </c>
      <c r="B11">
        <f>'Flussi IO'!B15</f>
        <v>0</v>
      </c>
      <c r="C11">
        <f>'Flussi IO'!C15</f>
        <v>20</v>
      </c>
      <c r="D11">
        <f>'Flussi IO'!D15</f>
        <v>100</v>
      </c>
      <c r="E11">
        <f>'Flussi IO'!E15</f>
        <v>150</v>
      </c>
      <c r="F11">
        <f>'Flussi IO'!F15</f>
        <v>300</v>
      </c>
      <c r="G11">
        <f>'Flussi IO'!G15</f>
        <v>10</v>
      </c>
      <c r="H11">
        <f>'Flussi IO'!H15</f>
        <v>300</v>
      </c>
    </row>
    <row r="13" spans="1:8" x14ac:dyDescent="0.35">
      <c r="C13" t="str" cm="1">
        <f t="array" ref="C13:E13">TRANSPOSE(B14:B16)</f>
        <v>settore A</v>
      </c>
      <c r="D13" t="str">
        <v>settore B</v>
      </c>
      <c r="E13" t="str">
        <v>settore C</v>
      </c>
      <c r="F13" t="s">
        <v>12</v>
      </c>
      <c r="G13" t="s">
        <v>9</v>
      </c>
      <c r="H13" t="s">
        <v>10</v>
      </c>
    </row>
    <row r="14" spans="1:8" x14ac:dyDescent="0.35">
      <c r="A14" t="s">
        <v>6</v>
      </c>
      <c r="B14" t="s">
        <v>0</v>
      </c>
      <c r="C14">
        <f>SUM(C3,C5)</f>
        <v>200</v>
      </c>
      <c r="D14">
        <f>SUM(D3,D6)</f>
        <v>300</v>
      </c>
      <c r="E14">
        <f>SUM(E3,E6)</f>
        <v>200</v>
      </c>
      <c r="F14">
        <f>SUM(F3,F6)</f>
        <v>200</v>
      </c>
      <c r="G14">
        <f>SUM(G3,G6)</f>
        <v>200</v>
      </c>
      <c r="H14">
        <f>SUM(H3,H6)</f>
        <v>300</v>
      </c>
    </row>
    <row r="15" spans="1:8" x14ac:dyDescent="0.35">
      <c r="A15" t="s">
        <v>6</v>
      </c>
      <c r="B15" t="s">
        <v>1</v>
      </c>
      <c r="C15">
        <f t="shared" ref="C15:C16" si="0">SUM(C4,C6)</f>
        <v>200</v>
      </c>
      <c r="D15">
        <f t="shared" ref="D15:H16" si="1">SUM(D4,D7)</f>
        <v>50</v>
      </c>
      <c r="E15">
        <f t="shared" si="1"/>
        <v>350</v>
      </c>
      <c r="F15">
        <f t="shared" si="1"/>
        <v>100</v>
      </c>
      <c r="G15">
        <f t="shared" si="1"/>
        <v>200</v>
      </c>
      <c r="H15">
        <f t="shared" si="1"/>
        <v>560</v>
      </c>
    </row>
    <row r="16" spans="1:8" x14ac:dyDescent="0.35">
      <c r="A16" t="s">
        <v>6</v>
      </c>
      <c r="B16" t="s">
        <v>2</v>
      </c>
      <c r="C16">
        <f t="shared" si="0"/>
        <v>200</v>
      </c>
      <c r="D16">
        <f t="shared" si="1"/>
        <v>50</v>
      </c>
      <c r="E16">
        <f t="shared" si="1"/>
        <v>0</v>
      </c>
      <c r="F16">
        <f t="shared" si="1"/>
        <v>10</v>
      </c>
      <c r="G16">
        <f t="shared" si="1"/>
        <v>350</v>
      </c>
      <c r="H16">
        <f t="shared" si="1"/>
        <v>350</v>
      </c>
    </row>
    <row r="17" spans="1:8" x14ac:dyDescent="0.35">
      <c r="B17" t="s">
        <v>13</v>
      </c>
      <c r="C17">
        <f>SUM(C3:C10)</f>
        <v>1580</v>
      </c>
      <c r="D17">
        <f>SUM(D3:D10)</f>
        <v>1300</v>
      </c>
      <c r="E17">
        <f>SUM(E3:E10)</f>
        <v>1570</v>
      </c>
      <c r="F17">
        <f>SUM(F3:F10)</f>
        <v>310</v>
      </c>
      <c r="G17">
        <f>SUM(G3:G10)</f>
        <v>750</v>
      </c>
      <c r="H17">
        <f>SUM(H3:H10)</f>
        <v>1210</v>
      </c>
    </row>
    <row r="20" spans="1:8" x14ac:dyDescent="0.35">
      <c r="A20" s="7" t="s">
        <v>20</v>
      </c>
      <c r="B20" s="7"/>
      <c r="C20" t="s">
        <v>8</v>
      </c>
      <c r="D20" t="s">
        <v>9</v>
      </c>
      <c r="E20" t="s">
        <v>10</v>
      </c>
    </row>
    <row r="21" spans="1:8" x14ac:dyDescent="0.35">
      <c r="B21" t="s">
        <v>0</v>
      </c>
      <c r="D21">
        <f>G14/G$17</f>
        <v>0.26666666666666666</v>
      </c>
      <c r="E21">
        <f>H14/H$17</f>
        <v>0.24793388429752067</v>
      </c>
    </row>
    <row r="22" spans="1:8" x14ac:dyDescent="0.35">
      <c r="B22" t="s">
        <v>1</v>
      </c>
      <c r="D22">
        <f>G15/G$17</f>
        <v>0.26666666666666666</v>
      </c>
      <c r="E22">
        <f t="shared" ref="E22:E23" si="2">H15/H$17</f>
        <v>0.46280991735537191</v>
      </c>
    </row>
    <row r="23" spans="1:8" x14ac:dyDescent="0.35">
      <c r="B23" t="s">
        <v>2</v>
      </c>
      <c r="D23">
        <f>G16/G$17</f>
        <v>0.46666666666666667</v>
      </c>
      <c r="E23">
        <f t="shared" si="2"/>
        <v>0.28925619834710742</v>
      </c>
    </row>
    <row r="25" spans="1:8" x14ac:dyDescent="0.35">
      <c r="D25">
        <f>SUM(D21:D23)</f>
        <v>1</v>
      </c>
      <c r="E25">
        <f>SUM(E21:E23)</f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81D9CE2A426814A9054AC6C4C722ED5" ma:contentTypeVersion="12" ma:contentTypeDescription="Creare un nuovo documento." ma:contentTypeScope="" ma:versionID="f28b07995fd84cb2c47e0a7f0cd397d0">
  <xsd:schema xmlns:xsd="http://www.w3.org/2001/XMLSchema" xmlns:xs="http://www.w3.org/2001/XMLSchema" xmlns:p="http://schemas.microsoft.com/office/2006/metadata/properties" xmlns:ns2="aa97a2c6-5066-49ad-90c0-e23f9da31bb2" xmlns:ns3="c319d79e-6821-4c2a-8db8-88a02643e5e3" targetNamespace="http://schemas.microsoft.com/office/2006/metadata/properties" ma:root="true" ma:fieldsID="06db1ddd06217314e1eb6341e401031a" ns2:_="" ns3:_="">
    <xsd:import namespace="aa97a2c6-5066-49ad-90c0-e23f9da31bb2"/>
    <xsd:import namespace="c319d79e-6821-4c2a-8db8-88a02643e5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97a2c6-5066-49ad-90c0-e23f9da31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19d79e-6821-4c2a-8db8-88a02643e5e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33088f5-1065-42d3-bd54-93f61e303421}" ma:internalName="TaxCatchAll" ma:showField="CatchAllData" ma:web="c319d79e-6821-4c2a-8db8-88a02643e5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319d79e-6821-4c2a-8db8-88a02643e5e3" xsi:nil="true"/>
    <lcf76f155ced4ddcb4097134ff3c332f xmlns="aa97a2c6-5066-49ad-90c0-e23f9da31bb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1269B7-B3B2-4907-86AD-7DA349142C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97a2c6-5066-49ad-90c0-e23f9da31bb2"/>
    <ds:schemaRef ds:uri="c319d79e-6821-4c2a-8db8-88a02643e5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02CE4F-2690-4C78-AE1C-9E40676331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84C3A8-9D4F-4884-8D2C-5492898165FF}">
  <ds:schemaRefs>
    <ds:schemaRef ds:uri="http://schemas.microsoft.com/office/2006/metadata/properties"/>
    <ds:schemaRef ds:uri="http://schemas.microsoft.com/office/infopath/2007/PartnerControls"/>
    <ds:schemaRef ds:uri="c319d79e-6821-4c2a-8db8-88a02643e5e3"/>
    <ds:schemaRef ds:uri="aa97a2c6-5066-49ad-90c0-e23f9da31bb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Flussi IO</vt:lpstr>
      <vt:lpstr>soluzione reale</vt:lpstr>
      <vt:lpstr>soluzione nominale</vt:lpstr>
      <vt:lpstr>Imposte DF</vt:lpstr>
      <vt:lpstr>Valore aggiunto</vt:lpstr>
      <vt:lpstr>Consumi 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Vinciguerra</dc:creator>
  <cp:lastModifiedBy>Debora Ghezzi</cp:lastModifiedBy>
  <dcterms:created xsi:type="dcterms:W3CDTF">2024-07-02T13:04:06Z</dcterms:created>
  <dcterms:modified xsi:type="dcterms:W3CDTF">2024-07-03T15:34:03Z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0x010100D81D9CE2A426814A9054AC6C4C722ED5</vt:lpwstr>
  </property>
</Properties>
</file>