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eekranjan/Documents/Github/TASOPT.jl/Airframe_datasheet/"/>
    </mc:Choice>
  </mc:AlternateContent>
  <xr:revisionPtr revIDLastSave="0" documentId="13_ncr:1_{2507264D-057F-B149-9AB8-FE52FAB736E0}" xr6:coauthVersionLast="47" xr6:coauthVersionMax="47" xr10:uidLastSave="{00000000-0000-0000-0000-000000000000}"/>
  <bookViews>
    <workbookView xWindow="0" yWindow="760" windowWidth="30240" windowHeight="18140" xr2:uid="{58E75CC3-7538-724F-88E7-0C02D6709868}"/>
  </bookViews>
  <sheets>
    <sheet name="Sheet1" sheetId="1" r:id="rId1"/>
    <sheet name="B767" sheetId="2" r:id="rId2"/>
    <sheet name="777" sheetId="3" r:id="rId3"/>
    <sheet name="A33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4" l="1"/>
  <c r="H12" i="2"/>
  <c r="I8" i="3"/>
  <c r="L15" i="3"/>
  <c r="R15" i="3" s="1"/>
  <c r="R11" i="4"/>
  <c r="L11" i="4"/>
  <c r="I4" i="3"/>
  <c r="I7" i="4"/>
  <c r="I5" i="4"/>
  <c r="M26" i="2"/>
  <c r="O26" i="2" s="1"/>
  <c r="H21" i="1" l="1"/>
  <c r="H22" i="1"/>
  <c r="H23" i="1"/>
  <c r="H25" i="1"/>
  <c r="H26" i="1"/>
  <c r="H27" i="1"/>
  <c r="H28" i="1"/>
  <c r="H20" i="1"/>
  <c r="K21" i="1"/>
  <c r="K22" i="1"/>
  <c r="K23" i="1"/>
  <c r="K25" i="1"/>
  <c r="K26" i="1"/>
  <c r="K27" i="1"/>
  <c r="K28" i="1"/>
  <c r="K20" i="1"/>
  <c r="V16" i="1"/>
  <c r="W16" i="1" s="1"/>
  <c r="X16" i="1" s="1"/>
  <c r="V17" i="1"/>
  <c r="W17" i="1" s="1"/>
  <c r="X17" i="1" s="1"/>
  <c r="V6" i="1"/>
  <c r="W6" i="1" s="1"/>
  <c r="X6" i="1" s="1"/>
  <c r="V7" i="1"/>
  <c r="W7" i="1" s="1"/>
  <c r="X7" i="1" s="1"/>
  <c r="V8" i="1"/>
  <c r="W8" i="1" s="1"/>
  <c r="X8" i="1" s="1"/>
  <c r="V5" i="1"/>
  <c r="W5" i="1" s="1"/>
  <c r="X5" i="1" s="1"/>
  <c r="H11" i="1"/>
  <c r="V11" i="1" s="1"/>
  <c r="W11" i="1" s="1"/>
  <c r="X11" i="1" s="1"/>
  <c r="H12" i="1"/>
  <c r="V12" i="1" s="1"/>
  <c r="W12" i="1" s="1"/>
  <c r="X12" i="1" s="1"/>
  <c r="H13" i="1"/>
  <c r="V13" i="1" s="1"/>
  <c r="W13" i="1" s="1"/>
  <c r="X13" i="1" s="1"/>
  <c r="H14" i="1"/>
  <c r="V14" i="1" s="1"/>
  <c r="W14" i="1" s="1"/>
  <c r="X14" i="1" s="1"/>
  <c r="H10" i="1"/>
  <c r="V10" i="1" s="1"/>
  <c r="W10" i="1" s="1"/>
  <c r="X10" i="1" s="1"/>
  <c r="K17" i="1"/>
  <c r="K16" i="1"/>
  <c r="J3" i="1"/>
  <c r="K11" i="1"/>
  <c r="K12" i="1"/>
  <c r="K13" i="1"/>
  <c r="K14" i="1"/>
  <c r="K10" i="1"/>
  <c r="K6" i="1"/>
  <c r="K7" i="1"/>
  <c r="K8" i="1"/>
  <c r="K5" i="1"/>
</calcChain>
</file>

<file path=xl/sharedStrings.xml><?xml version="1.0" encoding="utf-8"?>
<sst xmlns="http://schemas.openxmlformats.org/spreadsheetml/2006/main" count="145" uniqueCount="72">
  <si>
    <t>Airframe</t>
  </si>
  <si>
    <t>Payload</t>
  </si>
  <si>
    <t>Range</t>
  </si>
  <si>
    <t>OEW</t>
  </si>
  <si>
    <t>Fuse Length</t>
  </si>
  <si>
    <t>Wing AR</t>
  </si>
  <si>
    <t>Wing Sweep</t>
  </si>
  <si>
    <t>B777-200ER</t>
  </si>
  <si>
    <t>B777-300</t>
  </si>
  <si>
    <t>B777-300ER</t>
  </si>
  <si>
    <t>B777-200LR</t>
  </si>
  <si>
    <t>MTOW</t>
  </si>
  <si>
    <t>FUEL</t>
  </si>
  <si>
    <t>B767-200</t>
  </si>
  <si>
    <t>B767-200ER</t>
  </si>
  <si>
    <t>B767-300</t>
  </si>
  <si>
    <t>B767-300ER</t>
  </si>
  <si>
    <t>B767-400ER</t>
  </si>
  <si>
    <t>Fuse Width</t>
  </si>
  <si>
    <t>MAC</t>
  </si>
  <si>
    <t>NASA CRM</t>
  </si>
  <si>
    <t>Wing Span</t>
  </si>
  <si>
    <t>Semi Wing Span</t>
  </si>
  <si>
    <t>Root CHORD</t>
  </si>
  <si>
    <t>WING LE LOCATON</t>
  </si>
  <si>
    <t>WING AREA</t>
  </si>
  <si>
    <t>A330-200</t>
  </si>
  <si>
    <t>A330-300</t>
  </si>
  <si>
    <t>ENG LOCATION</t>
  </si>
  <si>
    <t>NACELLE OUTER DIA</t>
  </si>
  <si>
    <t>ENGINE FAN DIA</t>
  </si>
  <si>
    <t>TARGET SPAN</t>
  </si>
  <si>
    <t>--</t>
  </si>
  <si>
    <t>TARGET SEMI-SPAN</t>
  </si>
  <si>
    <t>SPAN SCALING FACTOR</t>
  </si>
  <si>
    <t>B737-600</t>
  </si>
  <si>
    <t>B737-700</t>
  </si>
  <si>
    <t>B737-800</t>
  </si>
  <si>
    <t>B737-900</t>
  </si>
  <si>
    <t>B737-MAX-7</t>
  </si>
  <si>
    <t>B737-MAX-8</t>
  </si>
  <si>
    <t>B737-MAX-9</t>
  </si>
  <si>
    <t>B737-MAX-10</t>
  </si>
  <si>
    <t>CONFIG: PLAN W/O TAIL</t>
  </si>
  <si>
    <t>CL</t>
  </si>
  <si>
    <t>CMF</t>
  </si>
  <si>
    <t>AOA</t>
  </si>
  <si>
    <t>CL_NACELLE</t>
  </si>
  <si>
    <t>MACH: 0.80</t>
  </si>
  <si>
    <t>MACH: 0.70</t>
  </si>
  <si>
    <t>MACH: 0.60</t>
  </si>
  <si>
    <t>MACH: 0.50</t>
  </si>
  <si>
    <t>A330-200ER</t>
  </si>
  <si>
    <t>Root c</t>
  </si>
  <si>
    <t>CMf</t>
  </si>
  <si>
    <t>B737-900ER</t>
  </si>
  <si>
    <t>MTOW (lbs)</t>
  </si>
  <si>
    <t>A319-100</t>
  </si>
  <si>
    <t>A320</t>
  </si>
  <si>
    <t>A321</t>
  </si>
  <si>
    <t>dcl_da</t>
  </si>
  <si>
    <t>CMVf Calc</t>
  </si>
  <si>
    <t>CMFUSE</t>
  </si>
  <si>
    <t>S</t>
  </si>
  <si>
    <t>CMVf</t>
  </si>
  <si>
    <t>CMVf1 Calc</t>
  </si>
  <si>
    <t>CLD</t>
  </si>
  <si>
    <t>CLMF0</t>
  </si>
  <si>
    <t>CMVf1</t>
  </si>
  <si>
    <t>Ref Area</t>
  </si>
  <si>
    <t>dMFuse/Dcl</t>
  </si>
  <si>
    <t>TAIL 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</si>
</sst>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0" xfId="0" quotePrefix="1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'B767'!$A$8:$A$16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'B767'!$B$8:$B$16</c:f>
              <c:numCache>
                <c:formatCode>General</c:formatCode>
                <c:ptCount val="9"/>
                <c:pt idx="0">
                  <c:v>-0.211367</c:v>
                </c:pt>
                <c:pt idx="1">
                  <c:v>-7.8963000000000005E-2</c:v>
                </c:pt>
                <c:pt idx="2">
                  <c:v>5.1948000000000001E-2</c:v>
                </c:pt>
                <c:pt idx="3">
                  <c:v>0.18417700000000001</c:v>
                </c:pt>
                <c:pt idx="4">
                  <c:v>0.31837799999999999</c:v>
                </c:pt>
                <c:pt idx="5">
                  <c:v>0.45333899999999999</c:v>
                </c:pt>
                <c:pt idx="6">
                  <c:v>0.58779099999999995</c:v>
                </c:pt>
                <c:pt idx="7">
                  <c:v>0.720503</c:v>
                </c:pt>
                <c:pt idx="8">
                  <c:v>0.85542799999999997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0-B147-9D87-0F1EC2697183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'B767'!$A$21:$A$29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'B767'!$B$21:$B$29</c:f>
              <c:numCache>
                <c:formatCode>General</c:formatCode>
                <c:ptCount val="9"/>
                <c:pt idx="0">
                  <c:v>-0.19092899999999999</c:v>
                </c:pt>
                <c:pt idx="1">
                  <c:v>-7.2562000000000001E-2</c:v>
                </c:pt>
                <c:pt idx="2">
                  <c:v>4.7708E-2</c:v>
                </c:pt>
                <c:pt idx="3">
                  <c:v>0.16853199999999999</c:v>
                </c:pt>
                <c:pt idx="4">
                  <c:v>0.28910799999999998</c:v>
                </c:pt>
                <c:pt idx="5">
                  <c:v>0.40923599999999999</c:v>
                </c:pt>
                <c:pt idx="6">
                  <c:v>0.52837900000000004</c:v>
                </c:pt>
                <c:pt idx="7">
                  <c:v>0.64507899999999996</c:v>
                </c:pt>
                <c:pt idx="8">
                  <c:v>0.75530699999999995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0-B147-9D87-0F1EC2697183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'B767'!$A$33:$A$41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'B767'!$B$33:$B$41</c:f>
              <c:numCache>
                <c:formatCode>General</c:formatCode>
                <c:ptCount val="9"/>
                <c:pt idx="0">
                  <c:v>-0.17827100000000001</c:v>
                </c:pt>
                <c:pt idx="1">
                  <c:v>-6.6100000000000006E-2</c:v>
                </c:pt>
                <c:pt idx="2">
                  <c:v>4.6629999999999998E-2</c:v>
                </c:pt>
                <c:pt idx="3">
                  <c:v>0.15929099999999999</c:v>
                </c:pt>
                <c:pt idx="4">
                  <c:v>0.27174100000000001</c:v>
                </c:pt>
                <c:pt idx="5">
                  <c:v>0.38378699999999999</c:v>
                </c:pt>
                <c:pt idx="6">
                  <c:v>0.49497999999999998</c:v>
                </c:pt>
                <c:pt idx="7">
                  <c:v>0.60443899999999995</c:v>
                </c:pt>
                <c:pt idx="8">
                  <c:v>0.71041299999999996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E0-B147-9D87-0F1EC2697183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'B767'!$A$45:$A$53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'B767'!$B$45:$B$53</c:f>
              <c:numCache>
                <c:formatCode>General</c:formatCode>
                <c:ptCount val="9"/>
                <c:pt idx="0">
                  <c:v>-0.16855800000000001</c:v>
                </c:pt>
                <c:pt idx="1">
                  <c:v>-6.1550000000000001E-2</c:v>
                </c:pt>
                <c:pt idx="2">
                  <c:v>4.5702E-2</c:v>
                </c:pt>
                <c:pt idx="3">
                  <c:v>0.15292800000000001</c:v>
                </c:pt>
                <c:pt idx="4">
                  <c:v>0.26001099999999999</c:v>
                </c:pt>
                <c:pt idx="5">
                  <c:v>0.36676500000000001</c:v>
                </c:pt>
                <c:pt idx="6">
                  <c:v>0.47279900000000002</c:v>
                </c:pt>
                <c:pt idx="7">
                  <c:v>0.57749300000000003</c:v>
                </c:pt>
                <c:pt idx="8">
                  <c:v>0.67982399999999998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E0-B147-9D87-0F1EC2697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35279"/>
        <c:axId val="569536991"/>
      </c:scatterChart>
      <c:valAx>
        <c:axId val="5695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6991"/>
        <c:crosses val="autoZero"/>
        <c:crossBetween val="midCat"/>
      </c:valAx>
      <c:valAx>
        <c:axId val="5695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'B767'!$B$8:$B$16</c:f>
              <c:numCache>
                <c:formatCode>General</c:formatCode>
                <c:ptCount val="9"/>
                <c:pt idx="0">
                  <c:v>-0.211367</c:v>
                </c:pt>
                <c:pt idx="1">
                  <c:v>-7.8963000000000005E-2</c:v>
                </c:pt>
                <c:pt idx="2">
                  <c:v>5.1948000000000001E-2</c:v>
                </c:pt>
                <c:pt idx="3">
                  <c:v>0.18417700000000001</c:v>
                </c:pt>
                <c:pt idx="4">
                  <c:v>0.31837799999999999</c:v>
                </c:pt>
                <c:pt idx="5">
                  <c:v>0.45333899999999999</c:v>
                </c:pt>
                <c:pt idx="6">
                  <c:v>0.58779099999999995</c:v>
                </c:pt>
                <c:pt idx="7">
                  <c:v>0.720503</c:v>
                </c:pt>
                <c:pt idx="8">
                  <c:v>0.85542799999999997</c:v>
                </c:pt>
              </c:numCache>
            </c:numRef>
          </c:xVal>
          <c:yVal>
            <c:numRef>
              <c:f>'B767'!$C$8:$C$16</c:f>
              <c:numCache>
                <c:formatCode>General</c:formatCode>
                <c:ptCount val="9"/>
                <c:pt idx="0">
                  <c:v>1.0678E-2</c:v>
                </c:pt>
                <c:pt idx="1">
                  <c:v>-1.7536E-2</c:v>
                </c:pt>
                <c:pt idx="2">
                  <c:v>-4.6310999999999998E-2</c:v>
                </c:pt>
                <c:pt idx="3">
                  <c:v>-7.5617000000000004E-2</c:v>
                </c:pt>
                <c:pt idx="4">
                  <c:v>-0.106186</c:v>
                </c:pt>
                <c:pt idx="5">
                  <c:v>-0.136742</c:v>
                </c:pt>
                <c:pt idx="6">
                  <c:v>-0.16691500000000001</c:v>
                </c:pt>
                <c:pt idx="7">
                  <c:v>-0.196909</c:v>
                </c:pt>
                <c:pt idx="8">
                  <c:v>-0.22783900000000001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E-A143-A3E4-CFC7715C16B8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'B767'!$B$21:$B$29</c:f>
              <c:numCache>
                <c:formatCode>General</c:formatCode>
                <c:ptCount val="9"/>
                <c:pt idx="0">
                  <c:v>-0.19092899999999999</c:v>
                </c:pt>
                <c:pt idx="1">
                  <c:v>-7.2562000000000001E-2</c:v>
                </c:pt>
                <c:pt idx="2">
                  <c:v>4.7708E-2</c:v>
                </c:pt>
                <c:pt idx="3">
                  <c:v>0.16853199999999999</c:v>
                </c:pt>
                <c:pt idx="4">
                  <c:v>0.28910799999999998</c:v>
                </c:pt>
                <c:pt idx="5">
                  <c:v>0.40923599999999999</c:v>
                </c:pt>
                <c:pt idx="6">
                  <c:v>0.52837900000000004</c:v>
                </c:pt>
                <c:pt idx="7">
                  <c:v>0.64507899999999996</c:v>
                </c:pt>
                <c:pt idx="8">
                  <c:v>0.75530699999999995</c:v>
                </c:pt>
              </c:numCache>
            </c:numRef>
          </c:xVal>
          <c:yVal>
            <c:numRef>
              <c:f>'B767'!$C$21:$C$29</c:f>
              <c:numCache>
                <c:formatCode>General</c:formatCode>
                <c:ptCount val="9"/>
                <c:pt idx="0">
                  <c:v>5.2519999999999997E-3</c:v>
                </c:pt>
                <c:pt idx="1">
                  <c:v>-1.9990000000000001E-2</c:v>
                </c:pt>
                <c:pt idx="2">
                  <c:v>-4.6027999999999999E-2</c:v>
                </c:pt>
                <c:pt idx="3">
                  <c:v>-7.2588E-2</c:v>
                </c:pt>
                <c:pt idx="4">
                  <c:v>-9.8965999999999998E-2</c:v>
                </c:pt>
                <c:pt idx="5">
                  <c:v>-0.125087</c:v>
                </c:pt>
                <c:pt idx="6">
                  <c:v>-0.150892</c:v>
                </c:pt>
                <c:pt idx="7">
                  <c:v>-0.17626</c:v>
                </c:pt>
                <c:pt idx="8">
                  <c:v>-0.200876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AE-A143-A3E4-CFC7715C16B8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'B767'!$B$33:$B$41</c:f>
              <c:numCache>
                <c:formatCode>General</c:formatCode>
                <c:ptCount val="9"/>
                <c:pt idx="0">
                  <c:v>-0.17827100000000001</c:v>
                </c:pt>
                <c:pt idx="1">
                  <c:v>-6.6100000000000006E-2</c:v>
                </c:pt>
                <c:pt idx="2">
                  <c:v>4.6629999999999998E-2</c:v>
                </c:pt>
                <c:pt idx="3">
                  <c:v>0.15929099999999999</c:v>
                </c:pt>
                <c:pt idx="4">
                  <c:v>0.27174100000000001</c:v>
                </c:pt>
                <c:pt idx="5">
                  <c:v>0.38378699999999999</c:v>
                </c:pt>
                <c:pt idx="6">
                  <c:v>0.49497999999999998</c:v>
                </c:pt>
                <c:pt idx="7">
                  <c:v>0.60443899999999995</c:v>
                </c:pt>
                <c:pt idx="8">
                  <c:v>0.71041299999999996</c:v>
                </c:pt>
              </c:numCache>
            </c:numRef>
          </c:xVal>
          <c:yVal>
            <c:numRef>
              <c:f>'B767'!$C$33:$C$41</c:f>
              <c:numCache>
                <c:formatCode>General</c:formatCode>
                <c:ptCount val="9"/>
                <c:pt idx="0">
                  <c:v>1.9380000000000001E-3</c:v>
                </c:pt>
                <c:pt idx="1">
                  <c:v>-2.2093999999999999E-2</c:v>
                </c:pt>
                <c:pt idx="2">
                  <c:v>-4.6362E-2</c:v>
                </c:pt>
                <c:pt idx="3">
                  <c:v>-7.0532999999999998E-2</c:v>
                </c:pt>
                <c:pt idx="4">
                  <c:v>-9.4567999999999999E-2</c:v>
                </c:pt>
                <c:pt idx="5">
                  <c:v>-0.11841699999999999</c:v>
                </c:pt>
                <c:pt idx="6">
                  <c:v>-0.142008</c:v>
                </c:pt>
                <c:pt idx="7">
                  <c:v>-0.16525899999999999</c:v>
                </c:pt>
                <c:pt idx="8">
                  <c:v>-0.18804399999999999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AE-A143-A3E4-CFC7715C16B8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'B767'!$B$45:$B$53</c:f>
              <c:numCache>
                <c:formatCode>General</c:formatCode>
                <c:ptCount val="9"/>
                <c:pt idx="0">
                  <c:v>-0.16855800000000001</c:v>
                </c:pt>
                <c:pt idx="1">
                  <c:v>-6.1550000000000001E-2</c:v>
                </c:pt>
                <c:pt idx="2">
                  <c:v>4.5702E-2</c:v>
                </c:pt>
                <c:pt idx="3">
                  <c:v>0.15292800000000001</c:v>
                </c:pt>
                <c:pt idx="4">
                  <c:v>0.26001099999999999</c:v>
                </c:pt>
                <c:pt idx="5">
                  <c:v>0.36676500000000001</c:v>
                </c:pt>
                <c:pt idx="6">
                  <c:v>0.47279900000000002</c:v>
                </c:pt>
                <c:pt idx="7">
                  <c:v>0.57749300000000003</c:v>
                </c:pt>
                <c:pt idx="8">
                  <c:v>0.67982399999999998</c:v>
                </c:pt>
              </c:numCache>
            </c:numRef>
          </c:xVal>
          <c:yVal>
            <c:numRef>
              <c:f>'B767'!$C$45:$C$53</c:f>
              <c:numCache>
                <c:formatCode>General</c:formatCode>
                <c:ptCount val="9"/>
                <c:pt idx="0">
                  <c:v>-1.114E-3</c:v>
                </c:pt>
                <c:pt idx="1">
                  <c:v>-2.3814999999999999E-2</c:v>
                </c:pt>
                <c:pt idx="2">
                  <c:v>-4.6514E-2</c:v>
                </c:pt>
                <c:pt idx="3">
                  <c:v>-6.9140999999999994E-2</c:v>
                </c:pt>
                <c:pt idx="4">
                  <c:v>-9.1678999999999997E-2</c:v>
                </c:pt>
                <c:pt idx="5">
                  <c:v>-0.114075</c:v>
                </c:pt>
                <c:pt idx="6">
                  <c:v>-0.13625499999999999</c:v>
                </c:pt>
                <c:pt idx="7">
                  <c:v>-0.158162</c:v>
                </c:pt>
                <c:pt idx="8">
                  <c:v>-0.179731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AE-A143-A3E4-CFC7715C1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35279"/>
        <c:axId val="569536991"/>
      </c:scatterChart>
      <c:valAx>
        <c:axId val="5695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6991"/>
        <c:crosses val="autoZero"/>
        <c:crossBetween val="midCat"/>
      </c:valAx>
      <c:valAx>
        <c:axId val="5695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'777'!$A$8:$A$16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'777'!$B$8:$B$16</c:f>
              <c:numCache>
                <c:formatCode>General</c:formatCode>
                <c:ptCount val="9"/>
                <c:pt idx="0">
                  <c:v>-0.26270100000000002</c:v>
                </c:pt>
                <c:pt idx="1">
                  <c:v>-0.123819</c:v>
                </c:pt>
                <c:pt idx="2">
                  <c:v>5.2604999999999999E-2</c:v>
                </c:pt>
                <c:pt idx="3">
                  <c:v>0.210228</c:v>
                </c:pt>
                <c:pt idx="4">
                  <c:v>0.368726</c:v>
                </c:pt>
                <c:pt idx="5">
                  <c:v>0.52928200000000003</c:v>
                </c:pt>
                <c:pt idx="6">
                  <c:v>0.69306100000000004</c:v>
                </c:pt>
                <c:pt idx="7">
                  <c:v>0.86685299999999998</c:v>
                </c:pt>
                <c:pt idx="8">
                  <c:v>1.0411760000000001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7-9841-807C-E8752E67FF36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'777'!$A$23:$A$31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'777'!$B$23:$B$31</c:f>
              <c:numCache>
                <c:formatCode>General</c:formatCode>
                <c:ptCount val="9"/>
                <c:pt idx="0">
                  <c:v>-0.233679</c:v>
                </c:pt>
                <c:pt idx="1">
                  <c:v>-0.105972</c:v>
                </c:pt>
                <c:pt idx="2">
                  <c:v>4.8739999999999999E-2</c:v>
                </c:pt>
                <c:pt idx="3">
                  <c:v>0.188195</c:v>
                </c:pt>
                <c:pt idx="4">
                  <c:v>0.32624599999999998</c:v>
                </c:pt>
                <c:pt idx="5">
                  <c:v>0.46423399999999998</c:v>
                </c:pt>
                <c:pt idx="6">
                  <c:v>0.60262000000000004</c:v>
                </c:pt>
                <c:pt idx="7">
                  <c:v>0.74014199999999997</c:v>
                </c:pt>
                <c:pt idx="8">
                  <c:v>0.87064399999999997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97-9841-807C-E8752E67FF36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'777'!$A$36:$A$44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'777'!$B$36:$B$44</c:f>
              <c:numCache>
                <c:formatCode>General</c:formatCode>
                <c:ptCount val="9"/>
                <c:pt idx="0">
                  <c:v>-0.20575199999999999</c:v>
                </c:pt>
                <c:pt idx="1">
                  <c:v>-8.1004999999999994E-2</c:v>
                </c:pt>
                <c:pt idx="2">
                  <c:v>4.8153000000000001E-2</c:v>
                </c:pt>
                <c:pt idx="3">
                  <c:v>0.17576</c:v>
                </c:pt>
                <c:pt idx="4">
                  <c:v>0.30285400000000001</c:v>
                </c:pt>
                <c:pt idx="5">
                  <c:v>0.42979200000000001</c:v>
                </c:pt>
                <c:pt idx="6">
                  <c:v>0.55674900000000005</c:v>
                </c:pt>
                <c:pt idx="7">
                  <c:v>0.683639</c:v>
                </c:pt>
                <c:pt idx="8">
                  <c:v>0.80876099999999995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97-9841-807C-E8752E67FF36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'777'!$A$49:$A$57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'777'!$B$49:$B$57</c:f>
              <c:numCache>
                <c:formatCode>General</c:formatCode>
                <c:ptCount val="9"/>
                <c:pt idx="0">
                  <c:v>-0.19725799999999999</c:v>
                </c:pt>
                <c:pt idx="1">
                  <c:v>-7.4448E-2</c:v>
                </c:pt>
                <c:pt idx="2">
                  <c:v>4.6885999999999997E-2</c:v>
                </c:pt>
                <c:pt idx="3">
                  <c:v>0.16753299999999999</c:v>
                </c:pt>
                <c:pt idx="4">
                  <c:v>0.28781400000000001</c:v>
                </c:pt>
                <c:pt idx="5">
                  <c:v>0.40792299999999998</c:v>
                </c:pt>
                <c:pt idx="6">
                  <c:v>0.52797000000000005</c:v>
                </c:pt>
                <c:pt idx="7">
                  <c:v>0.64792099999999997</c:v>
                </c:pt>
                <c:pt idx="8">
                  <c:v>0.76748499999999997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97-9841-807C-E8752E67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60176"/>
        <c:axId val="380022912"/>
      </c:scatterChart>
      <c:valAx>
        <c:axId val="10466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22912"/>
        <c:crosses val="autoZero"/>
        <c:crossBetween val="midCat"/>
      </c:valAx>
      <c:valAx>
        <c:axId val="380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'777'!$B$8:$B$16</c:f>
              <c:numCache>
                <c:formatCode>General</c:formatCode>
                <c:ptCount val="9"/>
                <c:pt idx="0">
                  <c:v>-0.26270100000000002</c:v>
                </c:pt>
                <c:pt idx="1">
                  <c:v>-0.123819</c:v>
                </c:pt>
                <c:pt idx="2">
                  <c:v>5.2604999999999999E-2</c:v>
                </c:pt>
                <c:pt idx="3">
                  <c:v>0.210228</c:v>
                </c:pt>
                <c:pt idx="4">
                  <c:v>0.368726</c:v>
                </c:pt>
                <c:pt idx="5">
                  <c:v>0.52928200000000003</c:v>
                </c:pt>
                <c:pt idx="6">
                  <c:v>0.69306100000000004</c:v>
                </c:pt>
                <c:pt idx="7">
                  <c:v>0.86685299999999998</c:v>
                </c:pt>
                <c:pt idx="8">
                  <c:v>1.0411760000000001</c:v>
                </c:pt>
              </c:numCache>
            </c:numRef>
          </c:xVal>
          <c:yVal>
            <c:numRef>
              <c:f>'777'!$C$8:$C$16</c:f>
              <c:numCache>
                <c:formatCode>General</c:formatCode>
                <c:ptCount val="9"/>
                <c:pt idx="0">
                  <c:v>9.7660000000000004E-3</c:v>
                </c:pt>
                <c:pt idx="1">
                  <c:v>-2.4034E-2</c:v>
                </c:pt>
                <c:pt idx="2">
                  <c:v>-5.0778999999999998E-2</c:v>
                </c:pt>
                <c:pt idx="3">
                  <c:v>-8.2686999999999997E-2</c:v>
                </c:pt>
                <c:pt idx="4">
                  <c:v>-0.115983</c:v>
                </c:pt>
                <c:pt idx="5">
                  <c:v>-0.15001</c:v>
                </c:pt>
                <c:pt idx="6">
                  <c:v>-0.184336</c:v>
                </c:pt>
                <c:pt idx="7">
                  <c:v>-0.22182499999999999</c:v>
                </c:pt>
                <c:pt idx="8">
                  <c:v>-0.261382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DD-2E49-B980-9EC856B1E754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'777'!$B$23:$B$31</c:f>
              <c:numCache>
                <c:formatCode>General</c:formatCode>
                <c:ptCount val="9"/>
                <c:pt idx="0">
                  <c:v>-0.233679</c:v>
                </c:pt>
                <c:pt idx="1">
                  <c:v>-0.105972</c:v>
                </c:pt>
                <c:pt idx="2">
                  <c:v>4.8739999999999999E-2</c:v>
                </c:pt>
                <c:pt idx="3">
                  <c:v>0.188195</c:v>
                </c:pt>
                <c:pt idx="4">
                  <c:v>0.32624599999999998</c:v>
                </c:pt>
                <c:pt idx="5">
                  <c:v>0.46423399999999998</c:v>
                </c:pt>
                <c:pt idx="6">
                  <c:v>0.60262000000000004</c:v>
                </c:pt>
                <c:pt idx="7">
                  <c:v>0.74014199999999997</c:v>
                </c:pt>
                <c:pt idx="8">
                  <c:v>0.87064399999999997</c:v>
                </c:pt>
              </c:numCache>
            </c:numRef>
          </c:xVal>
          <c:yVal>
            <c:numRef>
              <c:f>'777'!$C$23:$C$31</c:f>
              <c:numCache>
                <c:formatCode>General</c:formatCode>
                <c:ptCount val="9"/>
                <c:pt idx="0">
                  <c:v>2.7590000000000002E-3</c:v>
                </c:pt>
                <c:pt idx="1">
                  <c:v>-2.0943E-2</c:v>
                </c:pt>
                <c:pt idx="2">
                  <c:v>-4.9626999999999998E-2</c:v>
                </c:pt>
                <c:pt idx="3">
                  <c:v>-7.8214000000000006E-2</c:v>
                </c:pt>
                <c:pt idx="4">
                  <c:v>-0.106346</c:v>
                </c:pt>
                <c:pt idx="5">
                  <c:v>-0.134238</c:v>
                </c:pt>
                <c:pt idx="6">
                  <c:v>-0.16204299999999999</c:v>
                </c:pt>
                <c:pt idx="7">
                  <c:v>-0.189665</c:v>
                </c:pt>
                <c:pt idx="8">
                  <c:v>-0.216588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DD-2E49-B980-9EC856B1E754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'777'!$B$36:$B$44</c:f>
              <c:numCache>
                <c:formatCode>General</c:formatCode>
                <c:ptCount val="9"/>
                <c:pt idx="0">
                  <c:v>-0.20575199999999999</c:v>
                </c:pt>
                <c:pt idx="1">
                  <c:v>-8.1004999999999994E-2</c:v>
                </c:pt>
                <c:pt idx="2">
                  <c:v>4.8153000000000001E-2</c:v>
                </c:pt>
                <c:pt idx="3">
                  <c:v>0.17576</c:v>
                </c:pt>
                <c:pt idx="4">
                  <c:v>0.30285400000000001</c:v>
                </c:pt>
                <c:pt idx="5">
                  <c:v>0.42979200000000001</c:v>
                </c:pt>
                <c:pt idx="6">
                  <c:v>0.55674900000000005</c:v>
                </c:pt>
                <c:pt idx="7">
                  <c:v>0.683639</c:v>
                </c:pt>
                <c:pt idx="8">
                  <c:v>0.80876099999999995</c:v>
                </c:pt>
              </c:numCache>
            </c:numRef>
          </c:xVal>
          <c:yVal>
            <c:numRef>
              <c:f>'777'!$C$36:$C$44</c:f>
              <c:numCache>
                <c:formatCode>General</c:formatCode>
                <c:ptCount val="9"/>
                <c:pt idx="0">
                  <c:v>3.444E-3</c:v>
                </c:pt>
                <c:pt idx="1">
                  <c:v>-2.4212000000000001E-2</c:v>
                </c:pt>
                <c:pt idx="2">
                  <c:v>-4.9972000000000003E-2</c:v>
                </c:pt>
                <c:pt idx="3">
                  <c:v>-7.5380000000000003E-2</c:v>
                </c:pt>
                <c:pt idx="4">
                  <c:v>-0.100554</c:v>
                </c:pt>
                <c:pt idx="5">
                  <c:v>-0.125584</c:v>
                </c:pt>
                <c:pt idx="6">
                  <c:v>-0.15052399999999999</c:v>
                </c:pt>
                <c:pt idx="7">
                  <c:v>-0.17538400000000001</c:v>
                </c:pt>
                <c:pt idx="8">
                  <c:v>-0.19999600000000001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DD-2E49-B980-9EC856B1E754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'777'!$B$49:$B$57</c:f>
              <c:numCache>
                <c:formatCode>General</c:formatCode>
                <c:ptCount val="9"/>
                <c:pt idx="0">
                  <c:v>-0.19725799999999999</c:v>
                </c:pt>
                <c:pt idx="1">
                  <c:v>-7.4448E-2</c:v>
                </c:pt>
                <c:pt idx="2">
                  <c:v>4.6885999999999997E-2</c:v>
                </c:pt>
                <c:pt idx="3">
                  <c:v>0.16753299999999999</c:v>
                </c:pt>
                <c:pt idx="4">
                  <c:v>0.28781400000000001</c:v>
                </c:pt>
                <c:pt idx="5">
                  <c:v>0.40792299999999998</c:v>
                </c:pt>
                <c:pt idx="6">
                  <c:v>0.52797000000000005</c:v>
                </c:pt>
                <c:pt idx="7">
                  <c:v>0.64792099999999997</c:v>
                </c:pt>
                <c:pt idx="8">
                  <c:v>0.76748499999999997</c:v>
                </c:pt>
              </c:numCache>
            </c:numRef>
          </c:xVal>
          <c:yVal>
            <c:numRef>
              <c:f>'777'!$C$49:$C$57</c:f>
              <c:numCache>
                <c:formatCode>General</c:formatCode>
                <c:ptCount val="9"/>
                <c:pt idx="0">
                  <c:v>-1.8339999999999999E-3</c:v>
                </c:pt>
                <c:pt idx="1">
                  <c:v>-2.5849E-2</c:v>
                </c:pt>
                <c:pt idx="2">
                  <c:v>-4.9611000000000002E-2</c:v>
                </c:pt>
                <c:pt idx="3">
                  <c:v>-7.3182999999999998E-2</c:v>
                </c:pt>
                <c:pt idx="4">
                  <c:v>-9.6605999999999997E-2</c:v>
                </c:pt>
                <c:pt idx="5">
                  <c:v>-0.11992899999999999</c:v>
                </c:pt>
                <c:pt idx="6">
                  <c:v>-0.14318</c:v>
                </c:pt>
                <c:pt idx="7">
                  <c:v>-0.16636100000000001</c:v>
                </c:pt>
                <c:pt idx="8">
                  <c:v>-0.189446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DD-2E49-B980-9EC856B1E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60176"/>
        <c:axId val="380022912"/>
      </c:scatterChart>
      <c:valAx>
        <c:axId val="10466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22912"/>
        <c:crosses val="autoZero"/>
        <c:crossBetween val="midCat"/>
      </c:valAx>
      <c:valAx>
        <c:axId val="380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'A330'!$A$8:$A$16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'A330'!$B$8:$B$16</c:f>
              <c:numCache>
                <c:formatCode>General</c:formatCode>
                <c:ptCount val="9"/>
                <c:pt idx="0">
                  <c:v>-0.25875700000000001</c:v>
                </c:pt>
                <c:pt idx="1">
                  <c:v>-9.2222999999999999E-2</c:v>
                </c:pt>
                <c:pt idx="2">
                  <c:v>7.1551000000000003E-2</c:v>
                </c:pt>
                <c:pt idx="3">
                  <c:v>0.23163400000000001</c:v>
                </c:pt>
                <c:pt idx="4">
                  <c:v>0.39339499999999999</c:v>
                </c:pt>
                <c:pt idx="5">
                  <c:v>0.55821600000000005</c:v>
                </c:pt>
                <c:pt idx="6">
                  <c:v>0.72809100000000004</c:v>
                </c:pt>
                <c:pt idx="7">
                  <c:v>0.91107099999999996</c:v>
                </c:pt>
                <c:pt idx="8">
                  <c:v>1.082193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FE-B24B-B287-83BEC028289C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'A330'!$A$23:$A$31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'A330'!$B$23:$B$31</c:f>
              <c:numCache>
                <c:formatCode>General</c:formatCode>
                <c:ptCount val="9"/>
                <c:pt idx="0">
                  <c:v>-0.21454500000000001</c:v>
                </c:pt>
                <c:pt idx="1">
                  <c:v>-2.1642000000000002E-2</c:v>
                </c:pt>
                <c:pt idx="2">
                  <c:v>6.6272999999999999E-2</c:v>
                </c:pt>
                <c:pt idx="3">
                  <c:v>0.20604500000000001</c:v>
                </c:pt>
                <c:pt idx="4">
                  <c:v>0.34570699999999999</c:v>
                </c:pt>
                <c:pt idx="5">
                  <c:v>0.48575699999999999</c:v>
                </c:pt>
                <c:pt idx="6">
                  <c:v>0.62620500000000001</c:v>
                </c:pt>
                <c:pt idx="7">
                  <c:v>0.76475599999999999</c:v>
                </c:pt>
                <c:pt idx="8">
                  <c:v>0.89964500000000003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FE-B24B-B287-83BEC028289C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'A330'!$A$36:$A$44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'A330'!$B$36:$B$44</c:f>
              <c:numCache>
                <c:formatCode>General</c:formatCode>
                <c:ptCount val="9"/>
                <c:pt idx="0">
                  <c:v>-0.19628999999999999</c:v>
                </c:pt>
                <c:pt idx="1">
                  <c:v>-6.5721000000000002E-2</c:v>
                </c:pt>
                <c:pt idx="2">
                  <c:v>6.4383999999999997E-2</c:v>
                </c:pt>
                <c:pt idx="3">
                  <c:v>0.19255</c:v>
                </c:pt>
                <c:pt idx="4">
                  <c:v>0.320627</c:v>
                </c:pt>
                <c:pt idx="5">
                  <c:v>0.44881700000000002</c:v>
                </c:pt>
                <c:pt idx="6">
                  <c:v>0.57686400000000004</c:v>
                </c:pt>
                <c:pt idx="7">
                  <c:v>0.70504299999999998</c:v>
                </c:pt>
                <c:pt idx="8">
                  <c:v>0.83235199999999998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FE-B24B-B287-83BEC028289C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'A330'!$A$49:$A$57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'A330'!$B$49:$B$57</c:f>
              <c:numCache>
                <c:formatCode>General</c:formatCode>
                <c:ptCount val="9"/>
                <c:pt idx="0">
                  <c:v>-0.18535199999999999</c:v>
                </c:pt>
                <c:pt idx="1">
                  <c:v>-5.8230999999999998E-2</c:v>
                </c:pt>
                <c:pt idx="2">
                  <c:v>6.3062000000000007E-2</c:v>
                </c:pt>
                <c:pt idx="3">
                  <c:v>0.18398600000000001</c:v>
                </c:pt>
                <c:pt idx="4">
                  <c:v>0.304869</c:v>
                </c:pt>
                <c:pt idx="5">
                  <c:v>0.42577100000000001</c:v>
                </c:pt>
                <c:pt idx="6">
                  <c:v>0.54638200000000003</c:v>
                </c:pt>
                <c:pt idx="7">
                  <c:v>0.66707700000000003</c:v>
                </c:pt>
                <c:pt idx="8">
                  <c:v>0.78798999999999997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FE-B24B-B287-83BEC028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60176"/>
        <c:axId val="380022912"/>
      </c:scatterChart>
      <c:valAx>
        <c:axId val="10466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22912"/>
        <c:crosses val="autoZero"/>
        <c:crossBetween val="midCat"/>
      </c:valAx>
      <c:valAx>
        <c:axId val="380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Mach:0.80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'A330'!$B$8:$B$16</c:f>
              <c:numCache>
                <c:formatCode>General</c:formatCode>
                <c:ptCount val="9"/>
                <c:pt idx="0">
                  <c:v>-0.25875700000000001</c:v>
                </c:pt>
                <c:pt idx="1">
                  <c:v>-9.2222999999999999E-2</c:v>
                </c:pt>
                <c:pt idx="2">
                  <c:v>7.1551000000000003E-2</c:v>
                </c:pt>
                <c:pt idx="3">
                  <c:v>0.23163400000000001</c:v>
                </c:pt>
                <c:pt idx="4">
                  <c:v>0.39339499999999999</c:v>
                </c:pt>
                <c:pt idx="5">
                  <c:v>0.55821600000000005</c:v>
                </c:pt>
                <c:pt idx="6">
                  <c:v>0.72809100000000004</c:v>
                </c:pt>
                <c:pt idx="7">
                  <c:v>0.91107099999999996</c:v>
                </c:pt>
                <c:pt idx="8">
                  <c:v>1.082193</c:v>
                </c:pt>
              </c:numCache>
            </c:numRef>
          </c:xVal>
          <c:yVal>
            <c:numRef>
              <c:f>'A330'!$C$8:$C$16</c:f>
              <c:numCache>
                <c:formatCode>General</c:formatCode>
                <c:ptCount val="9"/>
                <c:pt idx="0">
                  <c:v>1.2664E-2</c:v>
                </c:pt>
                <c:pt idx="1">
                  <c:v>-1.9903000000000001E-2</c:v>
                </c:pt>
                <c:pt idx="2">
                  <c:v>-5.1639999999999998E-2</c:v>
                </c:pt>
                <c:pt idx="3">
                  <c:v>-8.3266000000000007E-2</c:v>
                </c:pt>
                <c:pt idx="4">
                  <c:v>-0.115915</c:v>
                </c:pt>
                <c:pt idx="5">
                  <c:v>-0.149254</c:v>
                </c:pt>
                <c:pt idx="6">
                  <c:v>-0.18344099999999999</c:v>
                </c:pt>
                <c:pt idx="7">
                  <c:v>-0.22162999999999999</c:v>
                </c:pt>
                <c:pt idx="8">
                  <c:v>-0.26086500000000001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8-2340-AD83-AD41215F0C31}"/>
            </c:ext>
          </c:extLst>
        </c:ser>
        <c:ser>
          <c:idx val="1"/>
          <c:order val="1"/>
          <c:tx>
            <c:v>Mach:0.70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'A330'!$B$23:$B$31</c:f>
              <c:numCache>
                <c:formatCode>General</c:formatCode>
                <c:ptCount val="9"/>
                <c:pt idx="0">
                  <c:v>-0.21454500000000001</c:v>
                </c:pt>
                <c:pt idx="1">
                  <c:v>-2.1642000000000002E-2</c:v>
                </c:pt>
                <c:pt idx="2">
                  <c:v>6.6272999999999999E-2</c:v>
                </c:pt>
                <c:pt idx="3">
                  <c:v>0.20604500000000001</c:v>
                </c:pt>
                <c:pt idx="4">
                  <c:v>0.34570699999999999</c:v>
                </c:pt>
                <c:pt idx="5">
                  <c:v>0.48575699999999999</c:v>
                </c:pt>
                <c:pt idx="6">
                  <c:v>0.62620500000000001</c:v>
                </c:pt>
                <c:pt idx="7">
                  <c:v>0.76475599999999999</c:v>
                </c:pt>
                <c:pt idx="8">
                  <c:v>0.89964500000000003</c:v>
                </c:pt>
              </c:numCache>
            </c:numRef>
          </c:xVal>
          <c:yVal>
            <c:numRef>
              <c:f>'A330'!$C$23:$C$31</c:f>
              <c:numCache>
                <c:formatCode>General</c:formatCode>
                <c:ptCount val="9"/>
                <c:pt idx="0">
                  <c:v>5.5149999999999999E-3</c:v>
                </c:pt>
                <c:pt idx="1">
                  <c:v>-2.3295E-2</c:v>
                </c:pt>
                <c:pt idx="2">
                  <c:v>-5.0888999999999997E-2</c:v>
                </c:pt>
                <c:pt idx="3">
                  <c:v>-7.8256999999999993E-2</c:v>
                </c:pt>
                <c:pt idx="4">
                  <c:v>-0.105407</c:v>
                </c:pt>
                <c:pt idx="5">
                  <c:v>-0.132489</c:v>
                </c:pt>
                <c:pt idx="6">
                  <c:v>-0.159521</c:v>
                </c:pt>
                <c:pt idx="7">
                  <c:v>-0.18621699999999999</c:v>
                </c:pt>
                <c:pt idx="8">
                  <c:v>-0.21268200000000001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8-2340-AD83-AD41215F0C31}"/>
            </c:ext>
          </c:extLst>
        </c:ser>
        <c:ser>
          <c:idx val="2"/>
          <c:order val="2"/>
          <c:tx>
            <c:v>Mach:0.60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'A330'!$B$36:$B$44</c:f>
              <c:numCache>
                <c:formatCode>General</c:formatCode>
                <c:ptCount val="9"/>
                <c:pt idx="0">
                  <c:v>-0.19628999999999999</c:v>
                </c:pt>
                <c:pt idx="1">
                  <c:v>-6.5721000000000002E-2</c:v>
                </c:pt>
                <c:pt idx="2">
                  <c:v>6.4383999999999997E-2</c:v>
                </c:pt>
                <c:pt idx="3">
                  <c:v>0.19255</c:v>
                </c:pt>
                <c:pt idx="4">
                  <c:v>0.320627</c:v>
                </c:pt>
                <c:pt idx="5">
                  <c:v>0.44881700000000002</c:v>
                </c:pt>
                <c:pt idx="6">
                  <c:v>0.57686400000000004</c:v>
                </c:pt>
                <c:pt idx="7">
                  <c:v>0.70504299999999998</c:v>
                </c:pt>
                <c:pt idx="8">
                  <c:v>0.83235199999999998</c:v>
                </c:pt>
              </c:numCache>
            </c:numRef>
          </c:xVal>
          <c:yVal>
            <c:numRef>
              <c:f>'A330'!$C$36:$C$44</c:f>
              <c:numCache>
                <c:formatCode>General</c:formatCode>
                <c:ptCount val="9"/>
                <c:pt idx="0">
                  <c:v>-2.2820000000000002E-3</c:v>
                </c:pt>
                <c:pt idx="1">
                  <c:v>-2.5774999999999999E-2</c:v>
                </c:pt>
                <c:pt idx="2">
                  <c:v>-5.0856999999999999E-2</c:v>
                </c:pt>
                <c:pt idx="3">
                  <c:v>-7.5179999999999997E-2</c:v>
                </c:pt>
                <c:pt idx="4">
                  <c:v>-9.9418000000000006E-2</c:v>
                </c:pt>
                <c:pt idx="5">
                  <c:v>-0.12359299999999999</c:v>
                </c:pt>
                <c:pt idx="6">
                  <c:v>-0.147644</c:v>
                </c:pt>
                <c:pt idx="7">
                  <c:v>-0.171622</c:v>
                </c:pt>
                <c:pt idx="8">
                  <c:v>-0.195469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8-2340-AD83-AD41215F0C31}"/>
            </c:ext>
          </c:extLst>
        </c:ser>
        <c:ser>
          <c:idx val="3"/>
          <c:order val="3"/>
          <c:tx>
            <c:v>Mach:0.50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'A330'!$B$49:$B$57</c:f>
              <c:numCache>
                <c:formatCode>General</c:formatCode>
                <c:ptCount val="9"/>
                <c:pt idx="0">
                  <c:v>-0.18535199999999999</c:v>
                </c:pt>
                <c:pt idx="1">
                  <c:v>-5.8230999999999998E-2</c:v>
                </c:pt>
                <c:pt idx="2">
                  <c:v>6.3062000000000007E-2</c:v>
                </c:pt>
                <c:pt idx="3">
                  <c:v>0.18398600000000001</c:v>
                </c:pt>
                <c:pt idx="4">
                  <c:v>0.304869</c:v>
                </c:pt>
                <c:pt idx="5">
                  <c:v>0.42577100000000001</c:v>
                </c:pt>
                <c:pt idx="6">
                  <c:v>0.54638200000000003</c:v>
                </c:pt>
                <c:pt idx="7">
                  <c:v>0.66707700000000003</c:v>
                </c:pt>
                <c:pt idx="8">
                  <c:v>0.78798999999999997</c:v>
                </c:pt>
              </c:numCache>
            </c:numRef>
          </c:xVal>
          <c:yVal>
            <c:numRef>
              <c:f>'A330'!$C$49:$C$57</c:f>
              <c:numCache>
                <c:formatCode>General</c:formatCode>
                <c:ptCount val="9"/>
                <c:pt idx="0">
                  <c:v>-5.0749999999999997E-3</c:v>
                </c:pt>
                <c:pt idx="1">
                  <c:v>-2.7910999999999998E-2</c:v>
                </c:pt>
                <c:pt idx="2">
                  <c:v>-5.0507999999999997E-2</c:v>
                </c:pt>
                <c:pt idx="3">
                  <c:v>-7.3019000000000001E-2</c:v>
                </c:pt>
                <c:pt idx="4">
                  <c:v>-9.5479999999999995E-2</c:v>
                </c:pt>
                <c:pt idx="5">
                  <c:v>-0.117879</c:v>
                </c:pt>
                <c:pt idx="6">
                  <c:v>-0.14013400000000001</c:v>
                </c:pt>
                <c:pt idx="7">
                  <c:v>-0.16231499999999999</c:v>
                </c:pt>
                <c:pt idx="8">
                  <c:v>-0.18448300000000001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8-2340-AD83-AD41215F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60176"/>
        <c:axId val="380022912"/>
      </c:scatterChart>
      <c:valAx>
        <c:axId val="10466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22912"/>
        <c:crosses val="autoZero"/>
        <c:crossBetween val="midCat"/>
      </c:valAx>
      <c:valAx>
        <c:axId val="380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CMf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69850</xdr:rowOff>
    </xdr:from>
    <xdr:to>
      <xdr:col>10</xdr:col>
      <xdr:colOff>457200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7DC51-6610-5583-7D30-3D32A8855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10</xdr:col>
      <xdr:colOff>444500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D15062-59B3-0D4E-AC2C-D3E1C05C3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19</xdr:row>
      <xdr:rowOff>63500</xdr:rowOff>
    </xdr:from>
    <xdr:to>
      <xdr:col>11</xdr:col>
      <xdr:colOff>628650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6BC8F-25AB-73CD-C84D-1FA7DEF28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11</xdr:col>
      <xdr:colOff>444500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95BE5-8582-624A-93E0-E4C713BE4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19</xdr:row>
      <xdr:rowOff>63500</xdr:rowOff>
    </xdr:from>
    <xdr:to>
      <xdr:col>11</xdr:col>
      <xdr:colOff>628650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C520F-309D-4F4B-8117-84ED4D8C0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11</xdr:col>
      <xdr:colOff>444500</xdr:colOff>
      <xdr:row>47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EAFFD9-5F6C-BD48-A401-1845272AF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E234-731B-B640-87BF-23E34BF57369}">
  <dimension ref="A1:X32"/>
  <sheetViews>
    <sheetView tabSelected="1" workbookViewId="0">
      <selection activeCell="L20" sqref="L20"/>
    </sheetView>
  </sheetViews>
  <sheetFormatPr baseColWidth="10" defaultRowHeight="16" x14ac:dyDescent="0.2"/>
  <cols>
    <col min="1" max="1" width="14.6640625" customWidth="1"/>
    <col min="2" max="2" width="11.5" customWidth="1"/>
    <col min="5" max="5" width="13.1640625" style="3" customWidth="1"/>
    <col min="6" max="7" width="15.1640625" customWidth="1"/>
    <col min="8" max="8" width="16.1640625" customWidth="1"/>
    <col min="9" max="10" width="17.6640625" customWidth="1"/>
    <col min="11" max="12" width="24.1640625" customWidth="1"/>
    <col min="13" max="14" width="24.5" customWidth="1"/>
    <col min="18" max="18" width="16.5" customWidth="1"/>
    <col min="19" max="19" width="24.1640625" customWidth="1"/>
    <col min="20" max="20" width="23.6640625" customWidth="1"/>
    <col min="21" max="21" width="19.6640625" customWidth="1"/>
    <col min="22" max="22" width="20" customWidth="1"/>
    <col min="23" max="23" width="24.83203125" customWidth="1"/>
    <col min="24" max="24" width="30.1640625" customWidth="1"/>
  </cols>
  <sheetData>
    <row r="1" spans="1:24" s="2" customFormat="1" ht="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56</v>
      </c>
      <c r="F1" s="2" t="s">
        <v>4</v>
      </c>
      <c r="G1" s="2" t="s">
        <v>18</v>
      </c>
      <c r="H1" s="2" t="s">
        <v>5</v>
      </c>
      <c r="I1" s="2" t="s">
        <v>6</v>
      </c>
      <c r="J1" s="2" t="s">
        <v>21</v>
      </c>
      <c r="K1" s="2" t="s">
        <v>22</v>
      </c>
      <c r="L1" s="2" t="s">
        <v>25</v>
      </c>
      <c r="M1" s="2" t="s">
        <v>24</v>
      </c>
      <c r="N1" s="2" t="s">
        <v>71</v>
      </c>
      <c r="O1" s="2" t="s">
        <v>11</v>
      </c>
      <c r="P1" s="2" t="s">
        <v>12</v>
      </c>
      <c r="Q1" s="2" t="s">
        <v>19</v>
      </c>
      <c r="R1" s="2" t="s">
        <v>23</v>
      </c>
      <c r="S1" s="2" t="s">
        <v>29</v>
      </c>
      <c r="T1" s="2" t="s">
        <v>28</v>
      </c>
      <c r="U1" s="2" t="s">
        <v>30</v>
      </c>
      <c r="V1" s="2" t="s">
        <v>31</v>
      </c>
      <c r="W1" s="2" t="s">
        <v>33</v>
      </c>
      <c r="X1" s="2" t="s">
        <v>34</v>
      </c>
    </row>
    <row r="2" spans="1:24" s="2" customFormat="1" ht="21" x14ac:dyDescent="0.25"/>
    <row r="3" spans="1:24" s="2" customFormat="1" ht="21" x14ac:dyDescent="0.25">
      <c r="A3" s="2" t="s">
        <v>20</v>
      </c>
      <c r="B3" s="3"/>
      <c r="C3" s="3"/>
      <c r="D3" s="3"/>
      <c r="E3" s="3"/>
      <c r="F3" s="3">
        <v>62.7</v>
      </c>
      <c r="G3" s="3">
        <v>6.1976000000000004</v>
      </c>
      <c r="H3" s="3">
        <v>9</v>
      </c>
      <c r="I3" s="3">
        <v>35</v>
      </c>
      <c r="J3" s="3">
        <f>K3*2</f>
        <v>58.8</v>
      </c>
      <c r="K3" s="3">
        <v>29.4</v>
      </c>
      <c r="L3" s="3"/>
      <c r="M3" s="3">
        <v>22.9</v>
      </c>
      <c r="N3" s="3"/>
      <c r="O3" s="3"/>
      <c r="P3" s="3"/>
      <c r="Q3" s="3">
        <v>7.0053200000000002</v>
      </c>
      <c r="R3" s="3">
        <v>11.866</v>
      </c>
      <c r="S3" s="3"/>
      <c r="T3" s="3">
        <v>9.609</v>
      </c>
      <c r="U3" s="3">
        <v>3.1</v>
      </c>
      <c r="V3" s="10" t="s">
        <v>32</v>
      </c>
      <c r="W3" s="10" t="s">
        <v>32</v>
      </c>
    </row>
    <row r="4" spans="1:24" x14ac:dyDescent="0.2">
      <c r="M4" s="3"/>
      <c r="N4" s="3"/>
      <c r="T4" s="3"/>
    </row>
    <row r="5" spans="1:24" ht="19" x14ac:dyDescent="0.25">
      <c r="A5" s="1" t="s">
        <v>7</v>
      </c>
      <c r="B5" s="3">
        <v>121100</v>
      </c>
      <c r="C5" s="3">
        <v>5240</v>
      </c>
      <c r="D5" s="3">
        <v>299550</v>
      </c>
      <c r="E5" s="3">
        <v>506000</v>
      </c>
      <c r="F5" s="4">
        <v>63.73</v>
      </c>
      <c r="G5" s="4">
        <v>6.2</v>
      </c>
      <c r="H5" s="4">
        <v>8.68</v>
      </c>
      <c r="I5" s="4">
        <v>31.6</v>
      </c>
      <c r="J5" s="4">
        <v>60.93</v>
      </c>
      <c r="K5" s="4">
        <f>J5/2</f>
        <v>30.465</v>
      </c>
      <c r="L5" s="4">
        <v>427.8</v>
      </c>
      <c r="M5" s="3">
        <v>21.58</v>
      </c>
      <c r="N5" s="3">
        <v>10.765000000000001</v>
      </c>
      <c r="O5" s="3">
        <v>656000</v>
      </c>
      <c r="P5" s="3">
        <v>207700</v>
      </c>
      <c r="S5" s="3">
        <v>3.96</v>
      </c>
      <c r="T5" s="3">
        <v>9.61</v>
      </c>
      <c r="U5" s="3">
        <v>3.1</v>
      </c>
      <c r="V5">
        <f>SQRT(H5*L5)</f>
        <v>60.93688538151585</v>
      </c>
      <c r="W5">
        <f>V5/2</f>
        <v>30.468442690757925</v>
      </c>
      <c r="X5" s="9">
        <f>W5/29.4</f>
        <v>1.0363415881210178</v>
      </c>
    </row>
    <row r="6" spans="1:24" ht="19" x14ac:dyDescent="0.25">
      <c r="A6" s="1" t="s">
        <v>8</v>
      </c>
      <c r="B6" s="3">
        <v>141200</v>
      </c>
      <c r="C6" s="3">
        <v>6030</v>
      </c>
      <c r="D6" s="3">
        <v>353800</v>
      </c>
      <c r="E6" s="3">
        <v>580000</v>
      </c>
      <c r="F6" s="4">
        <v>73.86</v>
      </c>
      <c r="G6" s="4">
        <v>6.2</v>
      </c>
      <c r="H6" s="4">
        <v>8.68</v>
      </c>
      <c r="I6" s="4">
        <v>31.6</v>
      </c>
      <c r="J6" s="4">
        <v>60.93</v>
      </c>
      <c r="K6" s="4">
        <f t="shared" ref="K6:K8" si="0">J6/2</f>
        <v>30.465</v>
      </c>
      <c r="L6" s="4">
        <v>427.8</v>
      </c>
      <c r="M6" s="3">
        <v>26.89</v>
      </c>
      <c r="N6" s="3">
        <v>10.765000000000001</v>
      </c>
      <c r="O6" s="3">
        <v>660000</v>
      </c>
      <c r="P6" s="3">
        <v>207700</v>
      </c>
      <c r="S6" s="3">
        <v>3.96</v>
      </c>
      <c r="T6" s="3">
        <v>9.61</v>
      </c>
      <c r="U6" s="3">
        <v>3.1</v>
      </c>
      <c r="V6">
        <f t="shared" ref="V6:V17" si="1">SQRT(H6*L6)</f>
        <v>60.93688538151585</v>
      </c>
      <c r="W6">
        <f t="shared" ref="W6:W17" si="2">V6/2</f>
        <v>30.468442690757925</v>
      </c>
      <c r="X6" s="9">
        <f t="shared" ref="X6:X17" si="3">W6/29.4</f>
        <v>1.0363415881210178</v>
      </c>
    </row>
    <row r="7" spans="1:24" ht="19" x14ac:dyDescent="0.25">
      <c r="A7" s="1" t="s">
        <v>9</v>
      </c>
      <c r="B7" s="3">
        <v>141200</v>
      </c>
      <c r="C7" s="3">
        <v>7370</v>
      </c>
      <c r="D7" s="3">
        <v>370000</v>
      </c>
      <c r="E7" s="3">
        <v>554000</v>
      </c>
      <c r="F7" s="5">
        <v>73.86</v>
      </c>
      <c r="G7" s="5">
        <v>6.2</v>
      </c>
      <c r="H7" s="5">
        <v>9.61</v>
      </c>
      <c r="I7" s="5">
        <v>31.6</v>
      </c>
      <c r="J7" s="5">
        <v>64.8</v>
      </c>
      <c r="K7" s="4">
        <f t="shared" si="0"/>
        <v>32.4</v>
      </c>
      <c r="L7" s="4">
        <v>436.8</v>
      </c>
      <c r="M7" s="3">
        <v>26.89</v>
      </c>
      <c r="N7" s="3">
        <v>10.765000000000001</v>
      </c>
      <c r="O7" s="3">
        <v>775000</v>
      </c>
      <c r="P7" s="3">
        <v>320863</v>
      </c>
      <c r="S7" s="3">
        <v>3.96</v>
      </c>
      <c r="T7" s="3">
        <v>9.61</v>
      </c>
      <c r="U7" s="3">
        <v>3.1</v>
      </c>
      <c r="V7">
        <f t="shared" si="1"/>
        <v>64.789258368961129</v>
      </c>
      <c r="W7">
        <f t="shared" si="2"/>
        <v>32.394629184480564</v>
      </c>
      <c r="X7" s="9">
        <f t="shared" si="3"/>
        <v>1.1018581355265498</v>
      </c>
    </row>
    <row r="8" spans="1:24" ht="19" x14ac:dyDescent="0.25">
      <c r="A8" s="1" t="s">
        <v>10</v>
      </c>
      <c r="B8" s="3">
        <v>121100</v>
      </c>
      <c r="C8" s="3">
        <v>8555</v>
      </c>
      <c r="D8" s="3">
        <v>320000</v>
      </c>
      <c r="E8" s="3">
        <v>766000</v>
      </c>
      <c r="F8" s="5">
        <v>73.86</v>
      </c>
      <c r="G8" s="5">
        <v>6.2</v>
      </c>
      <c r="H8" s="5">
        <v>9.61</v>
      </c>
      <c r="I8" s="5">
        <v>31.6</v>
      </c>
      <c r="J8" s="5">
        <v>64.8</v>
      </c>
      <c r="K8" s="4">
        <f t="shared" si="0"/>
        <v>32.4</v>
      </c>
      <c r="L8" s="4">
        <v>436.8</v>
      </c>
      <c r="M8" s="3">
        <v>21.58</v>
      </c>
      <c r="N8" s="3">
        <v>10.765000000000001</v>
      </c>
      <c r="O8" s="3">
        <v>766000</v>
      </c>
      <c r="P8" s="3">
        <v>320863</v>
      </c>
      <c r="S8" s="3">
        <v>3.96</v>
      </c>
      <c r="T8" s="3">
        <v>9.61</v>
      </c>
      <c r="U8" s="3">
        <v>3.1</v>
      </c>
      <c r="V8">
        <f t="shared" si="1"/>
        <v>64.789258368961129</v>
      </c>
      <c r="W8">
        <f t="shared" si="2"/>
        <v>32.394629184480564</v>
      </c>
      <c r="X8" s="9">
        <f t="shared" si="3"/>
        <v>1.1018581355265498</v>
      </c>
    </row>
    <row r="9" spans="1:24" ht="19" x14ac:dyDescent="0.25">
      <c r="A9" s="1"/>
      <c r="G9" s="3"/>
      <c r="M9" s="3"/>
      <c r="N9" s="3"/>
      <c r="X9" s="9"/>
    </row>
    <row r="10" spans="1:24" ht="19" x14ac:dyDescent="0.25">
      <c r="A10" s="1" t="s">
        <v>13</v>
      </c>
      <c r="B10">
        <v>73350</v>
      </c>
      <c r="C10" s="3">
        <v>3900</v>
      </c>
      <c r="D10" s="3">
        <v>176650</v>
      </c>
      <c r="E10" s="3">
        <v>282000</v>
      </c>
      <c r="F10" s="6">
        <v>48.51</v>
      </c>
      <c r="G10" s="6">
        <v>5.03</v>
      </c>
      <c r="H10" s="7">
        <f>J10*J10/L10</f>
        <v>7.9876629015178251</v>
      </c>
      <c r="I10" s="6">
        <v>31.5</v>
      </c>
      <c r="J10" s="6">
        <v>47.57</v>
      </c>
      <c r="K10" s="6">
        <f>J10/2</f>
        <v>23.785</v>
      </c>
      <c r="L10" s="6">
        <v>283.3</v>
      </c>
      <c r="M10" s="3">
        <v>15.85</v>
      </c>
      <c r="N10" s="3">
        <v>9.31</v>
      </c>
      <c r="O10" s="3">
        <v>315000</v>
      </c>
      <c r="P10" s="3">
        <v>161740</v>
      </c>
      <c r="S10" s="3">
        <v>2.79</v>
      </c>
      <c r="T10" s="3">
        <v>7.92</v>
      </c>
      <c r="U10" s="3">
        <v>2.19</v>
      </c>
      <c r="V10">
        <f t="shared" si="1"/>
        <v>47.57</v>
      </c>
      <c r="W10">
        <f t="shared" si="2"/>
        <v>23.785</v>
      </c>
      <c r="X10" s="9">
        <f t="shared" si="3"/>
        <v>0.80901360544217693</v>
      </c>
    </row>
    <row r="11" spans="1:24" ht="19" x14ac:dyDescent="0.25">
      <c r="A11" s="1" t="s">
        <v>14</v>
      </c>
      <c r="B11">
        <v>78390</v>
      </c>
      <c r="C11" s="3">
        <v>6590</v>
      </c>
      <c r="D11" s="3">
        <v>181610</v>
      </c>
      <c r="E11" s="3">
        <v>335000</v>
      </c>
      <c r="F11" s="6">
        <v>48.51</v>
      </c>
      <c r="G11" s="6">
        <v>5.03</v>
      </c>
      <c r="H11" s="7">
        <f t="shared" ref="H11:H14" si="4">J11*J11/L11</f>
        <v>7.9876629015178251</v>
      </c>
      <c r="I11" s="6">
        <v>31.5</v>
      </c>
      <c r="J11" s="6">
        <v>47.57</v>
      </c>
      <c r="K11" s="6">
        <f t="shared" ref="K11:K14" si="5">J11/2</f>
        <v>23.785</v>
      </c>
      <c r="L11" s="6">
        <v>283.3</v>
      </c>
      <c r="M11" s="3">
        <v>15.85</v>
      </c>
      <c r="N11" s="3">
        <v>9.31</v>
      </c>
      <c r="O11" s="3">
        <v>395000</v>
      </c>
      <c r="P11" s="3">
        <v>161740</v>
      </c>
      <c r="S11" s="3">
        <v>2.79</v>
      </c>
      <c r="T11" s="3">
        <v>7.92</v>
      </c>
      <c r="U11" s="3">
        <v>2.19</v>
      </c>
      <c r="V11">
        <f t="shared" si="1"/>
        <v>47.57</v>
      </c>
      <c r="W11">
        <f t="shared" si="2"/>
        <v>23.785</v>
      </c>
      <c r="X11" s="9">
        <f t="shared" si="3"/>
        <v>0.80901360544217693</v>
      </c>
    </row>
    <row r="12" spans="1:24" ht="19" x14ac:dyDescent="0.25">
      <c r="A12" s="1" t="s">
        <v>15</v>
      </c>
      <c r="B12">
        <v>88250</v>
      </c>
      <c r="C12" s="3">
        <v>3900</v>
      </c>
      <c r="D12" s="3">
        <v>189750</v>
      </c>
      <c r="E12" s="3">
        <v>345000</v>
      </c>
      <c r="F12" s="8">
        <v>54.94</v>
      </c>
      <c r="G12" s="8">
        <v>5.03</v>
      </c>
      <c r="H12" s="7">
        <f t="shared" si="4"/>
        <v>7.9876629015178251</v>
      </c>
      <c r="I12" s="8">
        <v>31.5</v>
      </c>
      <c r="J12" s="8">
        <v>47.57</v>
      </c>
      <c r="K12" s="6">
        <f t="shared" si="5"/>
        <v>23.785</v>
      </c>
      <c r="L12" s="6">
        <v>283.3</v>
      </c>
      <c r="M12" s="3">
        <v>18.86</v>
      </c>
      <c r="N12" s="3">
        <v>9.31</v>
      </c>
      <c r="O12" s="3">
        <v>350000</v>
      </c>
      <c r="P12" s="3">
        <v>161740</v>
      </c>
      <c r="R12" s="3">
        <v>11.03</v>
      </c>
      <c r="S12" s="3">
        <v>2.79</v>
      </c>
      <c r="T12" s="3">
        <v>7.92</v>
      </c>
      <c r="U12" s="3">
        <v>2.19</v>
      </c>
      <c r="V12">
        <f t="shared" si="1"/>
        <v>47.57</v>
      </c>
      <c r="W12">
        <f t="shared" si="2"/>
        <v>23.785</v>
      </c>
      <c r="X12" s="9">
        <f t="shared" si="3"/>
        <v>0.80901360544217693</v>
      </c>
    </row>
    <row r="13" spans="1:24" ht="19" x14ac:dyDescent="0.25">
      <c r="A13" s="1" t="s">
        <v>16</v>
      </c>
      <c r="B13">
        <v>96560</v>
      </c>
      <c r="C13" s="3">
        <v>5980</v>
      </c>
      <c r="D13" s="3">
        <v>198440</v>
      </c>
      <c r="E13" s="3">
        <v>380000</v>
      </c>
      <c r="F13" s="8">
        <v>54.94</v>
      </c>
      <c r="G13" s="8">
        <v>5.03</v>
      </c>
      <c r="H13" s="7">
        <f t="shared" si="4"/>
        <v>7.9876629015178251</v>
      </c>
      <c r="I13" s="8">
        <v>31.5</v>
      </c>
      <c r="J13" s="8">
        <v>47.57</v>
      </c>
      <c r="K13" s="6">
        <f t="shared" si="5"/>
        <v>23.785</v>
      </c>
      <c r="L13" s="6">
        <v>283.3</v>
      </c>
      <c r="M13" s="3">
        <v>18.86</v>
      </c>
      <c r="N13" s="3">
        <v>9.31</v>
      </c>
      <c r="O13" s="3">
        <v>412000</v>
      </c>
      <c r="P13" s="3">
        <v>161740</v>
      </c>
      <c r="R13" s="3">
        <v>11.03</v>
      </c>
      <c r="S13" s="3">
        <v>2.79</v>
      </c>
      <c r="T13" s="3">
        <v>7.92</v>
      </c>
      <c r="U13" s="3">
        <v>2.19</v>
      </c>
      <c r="V13">
        <f t="shared" si="1"/>
        <v>47.57</v>
      </c>
      <c r="W13">
        <f t="shared" si="2"/>
        <v>23.785</v>
      </c>
      <c r="X13" s="9">
        <f t="shared" si="3"/>
        <v>0.80901360544217693</v>
      </c>
    </row>
    <row r="14" spans="1:24" ht="19" x14ac:dyDescent="0.25">
      <c r="A14" s="1" t="s">
        <v>17</v>
      </c>
      <c r="B14">
        <v>101000</v>
      </c>
      <c r="C14" s="3">
        <v>5625</v>
      </c>
      <c r="D14" s="3">
        <v>229000</v>
      </c>
      <c r="E14" s="3">
        <v>450000</v>
      </c>
      <c r="F14" s="8">
        <v>54.94</v>
      </c>
      <c r="G14" s="8">
        <v>5.03</v>
      </c>
      <c r="H14" s="7">
        <f t="shared" si="4"/>
        <v>7.7843305813553494</v>
      </c>
      <c r="I14" s="8">
        <v>31.5</v>
      </c>
      <c r="J14" s="8">
        <v>47.57</v>
      </c>
      <c r="K14" s="6">
        <f t="shared" si="5"/>
        <v>23.785</v>
      </c>
      <c r="L14" s="6">
        <v>290.7</v>
      </c>
      <c r="M14" s="3">
        <v>23.11</v>
      </c>
      <c r="N14" s="3">
        <v>9.31</v>
      </c>
      <c r="O14" s="3">
        <v>450000</v>
      </c>
      <c r="P14" s="3">
        <v>161740</v>
      </c>
      <c r="S14" s="3">
        <v>2.79</v>
      </c>
      <c r="T14" s="3">
        <v>7.92</v>
      </c>
      <c r="U14" s="3">
        <v>2.19</v>
      </c>
      <c r="V14">
        <f t="shared" si="1"/>
        <v>47.57</v>
      </c>
      <c r="W14">
        <f t="shared" si="2"/>
        <v>23.785</v>
      </c>
      <c r="X14" s="9">
        <f t="shared" si="3"/>
        <v>0.80901360544217693</v>
      </c>
    </row>
    <row r="15" spans="1:24" ht="19" x14ac:dyDescent="0.25">
      <c r="A15" s="1"/>
      <c r="M15" s="3"/>
      <c r="N15" s="3"/>
      <c r="X15" s="9"/>
    </row>
    <row r="16" spans="1:24" ht="19" x14ac:dyDescent="0.25">
      <c r="A16" s="1" t="s">
        <v>26</v>
      </c>
      <c r="B16">
        <v>108900</v>
      </c>
      <c r="C16" s="3">
        <v>8360</v>
      </c>
      <c r="D16" s="3">
        <v>265900</v>
      </c>
      <c r="E16" s="3">
        <v>507063</v>
      </c>
      <c r="F16" s="3">
        <v>58.82</v>
      </c>
      <c r="G16" s="3">
        <v>5.64</v>
      </c>
      <c r="H16" s="3">
        <v>10.06</v>
      </c>
      <c r="I16" s="3">
        <v>30</v>
      </c>
      <c r="J16" s="3">
        <v>60.3</v>
      </c>
      <c r="K16" s="3">
        <f>J16/2</f>
        <v>30.15</v>
      </c>
      <c r="L16" s="3">
        <v>361.6</v>
      </c>
      <c r="M16" s="3">
        <v>18.8</v>
      </c>
      <c r="N16" s="3">
        <v>9.6999999999999993</v>
      </c>
      <c r="O16" s="3">
        <v>534000</v>
      </c>
      <c r="P16" s="3">
        <v>240712</v>
      </c>
      <c r="R16" s="3">
        <v>10.56</v>
      </c>
      <c r="S16" s="3">
        <v>2.79</v>
      </c>
      <c r="T16" s="3">
        <v>9.3699999999999992</v>
      </c>
      <c r="U16" s="3">
        <v>2.19</v>
      </c>
      <c r="V16">
        <f t="shared" si="1"/>
        <v>60.313315279463794</v>
      </c>
      <c r="W16">
        <f t="shared" si="2"/>
        <v>30.156657639731897</v>
      </c>
      <c r="X16" s="9">
        <f t="shared" si="3"/>
        <v>1.0257366544126496</v>
      </c>
    </row>
    <row r="17" spans="1:24" ht="19" x14ac:dyDescent="0.25">
      <c r="A17" s="1" t="s">
        <v>27</v>
      </c>
      <c r="B17">
        <v>100500</v>
      </c>
      <c r="C17" s="3">
        <v>7300</v>
      </c>
      <c r="D17" s="3">
        <v>285300</v>
      </c>
      <c r="E17" s="3">
        <v>467380</v>
      </c>
      <c r="F17" s="3">
        <v>63.66</v>
      </c>
      <c r="G17" s="3">
        <v>6.64</v>
      </c>
      <c r="H17" s="3">
        <v>10.06</v>
      </c>
      <c r="I17" s="3">
        <v>30</v>
      </c>
      <c r="J17" s="3">
        <v>60.3</v>
      </c>
      <c r="K17" s="3">
        <f>J17/2</f>
        <v>30.15</v>
      </c>
      <c r="L17" s="3">
        <v>361.6</v>
      </c>
      <c r="M17" s="3">
        <v>22</v>
      </c>
      <c r="N17" s="3">
        <v>9.6999999999999993</v>
      </c>
      <c r="O17" s="3">
        <v>534000</v>
      </c>
      <c r="P17" s="3">
        <v>240712</v>
      </c>
      <c r="R17" s="3">
        <v>10.56</v>
      </c>
      <c r="S17" s="3">
        <v>2.79</v>
      </c>
      <c r="T17" s="3">
        <v>9.3699999999999992</v>
      </c>
      <c r="U17" s="3">
        <v>2.19</v>
      </c>
      <c r="V17">
        <f t="shared" si="1"/>
        <v>60.313315279463794</v>
      </c>
      <c r="W17">
        <f t="shared" si="2"/>
        <v>30.156657639731897</v>
      </c>
      <c r="X17" s="9">
        <f t="shared" si="3"/>
        <v>1.0257366544126496</v>
      </c>
    </row>
    <row r="20" spans="1:24" ht="19" x14ac:dyDescent="0.25">
      <c r="A20" s="1" t="s">
        <v>35</v>
      </c>
      <c r="B20">
        <v>33300</v>
      </c>
      <c r="C20">
        <v>3050</v>
      </c>
      <c r="D20">
        <v>80200</v>
      </c>
      <c r="E20" s="3">
        <v>124000</v>
      </c>
      <c r="G20">
        <v>3.8</v>
      </c>
      <c r="H20">
        <f>J20^2/L20</f>
        <v>9.4531492776886044</v>
      </c>
      <c r="I20">
        <v>25</v>
      </c>
      <c r="J20">
        <v>34.32</v>
      </c>
      <c r="K20">
        <f>J20/2</f>
        <v>17.16</v>
      </c>
      <c r="L20">
        <v>124.6</v>
      </c>
    </row>
    <row r="21" spans="1:24" ht="19" x14ac:dyDescent="0.25">
      <c r="A21" s="1" t="s">
        <v>36</v>
      </c>
      <c r="B21">
        <v>37500</v>
      </c>
      <c r="C21">
        <v>3300</v>
      </c>
      <c r="D21">
        <v>83000</v>
      </c>
      <c r="E21" s="3">
        <v>133000</v>
      </c>
      <c r="G21">
        <v>3.8</v>
      </c>
      <c r="H21">
        <f t="shared" ref="H21:H28" si="6">J21^2/L21</f>
        <v>9.4531492776886044</v>
      </c>
      <c r="I21">
        <v>25</v>
      </c>
      <c r="J21">
        <v>34.32</v>
      </c>
      <c r="K21">
        <f t="shared" ref="K21:K28" si="7">J21/2</f>
        <v>17.16</v>
      </c>
      <c r="L21">
        <v>124.6</v>
      </c>
    </row>
    <row r="22" spans="1:24" ht="19" x14ac:dyDescent="0.25">
      <c r="A22" s="1" t="s">
        <v>37</v>
      </c>
      <c r="B22">
        <v>44700</v>
      </c>
      <c r="C22">
        <v>2935</v>
      </c>
      <c r="D22">
        <v>91300</v>
      </c>
      <c r="E22" s="3">
        <v>155500</v>
      </c>
      <c r="G22">
        <v>3.8</v>
      </c>
      <c r="H22">
        <f t="shared" si="6"/>
        <v>9.4531492776886044</v>
      </c>
      <c r="I22">
        <v>25</v>
      </c>
      <c r="J22">
        <v>34.32</v>
      </c>
      <c r="K22">
        <f t="shared" si="7"/>
        <v>17.16</v>
      </c>
      <c r="L22">
        <v>124.6</v>
      </c>
    </row>
    <row r="23" spans="1:24" ht="19" x14ac:dyDescent="0.25">
      <c r="A23" s="1" t="s">
        <v>38</v>
      </c>
      <c r="B23">
        <v>43720</v>
      </c>
      <c r="C23">
        <v>2950</v>
      </c>
      <c r="D23">
        <v>94580</v>
      </c>
      <c r="E23" s="3">
        <v>164000</v>
      </c>
      <c r="G23">
        <v>3.8</v>
      </c>
      <c r="H23">
        <f t="shared" si="6"/>
        <v>9.4531492776886044</v>
      </c>
      <c r="I23">
        <v>25</v>
      </c>
      <c r="J23">
        <v>34.32</v>
      </c>
      <c r="K23">
        <f t="shared" si="7"/>
        <v>17.16</v>
      </c>
      <c r="L23">
        <v>124.6</v>
      </c>
    </row>
    <row r="24" spans="1:24" ht="19" x14ac:dyDescent="0.25">
      <c r="A24" s="1" t="s">
        <v>55</v>
      </c>
      <c r="B24">
        <v>39308</v>
      </c>
      <c r="C24">
        <v>3200</v>
      </c>
      <c r="D24">
        <v>98495</v>
      </c>
      <c r="E24" s="3">
        <v>164000</v>
      </c>
    </row>
    <row r="25" spans="1:24" ht="19" x14ac:dyDescent="0.25">
      <c r="A25" s="1" t="s">
        <v>39</v>
      </c>
      <c r="C25">
        <v>3850</v>
      </c>
      <c r="E25" s="3">
        <v>145000</v>
      </c>
      <c r="G25">
        <v>3.8</v>
      </c>
      <c r="H25">
        <f t="shared" si="6"/>
        <v>10.159420472440946</v>
      </c>
      <c r="I25">
        <v>25</v>
      </c>
      <c r="J25">
        <v>35.92</v>
      </c>
      <c r="K25">
        <f t="shared" si="7"/>
        <v>17.96</v>
      </c>
      <c r="L25">
        <v>127</v>
      </c>
    </row>
    <row r="26" spans="1:24" ht="19" x14ac:dyDescent="0.25">
      <c r="A26" s="1" t="s">
        <v>40</v>
      </c>
      <c r="C26">
        <v>3550</v>
      </c>
      <c r="E26" s="3">
        <v>159400</v>
      </c>
      <c r="G26">
        <v>3.8</v>
      </c>
      <c r="H26">
        <f t="shared" si="6"/>
        <v>10.159420472440946</v>
      </c>
      <c r="I26">
        <v>25</v>
      </c>
      <c r="J26">
        <v>35.92</v>
      </c>
      <c r="K26">
        <f t="shared" si="7"/>
        <v>17.96</v>
      </c>
      <c r="L26">
        <v>127</v>
      </c>
    </row>
    <row r="27" spans="1:24" ht="19" x14ac:dyDescent="0.25">
      <c r="A27" s="1" t="s">
        <v>41</v>
      </c>
      <c r="C27">
        <v>3550</v>
      </c>
      <c r="E27" s="3">
        <v>168200</v>
      </c>
      <c r="G27">
        <v>3.8</v>
      </c>
      <c r="H27">
        <f t="shared" si="6"/>
        <v>10.159420472440946</v>
      </c>
      <c r="I27">
        <v>25</v>
      </c>
      <c r="J27">
        <v>35.92</v>
      </c>
      <c r="K27">
        <f t="shared" si="7"/>
        <v>17.96</v>
      </c>
      <c r="L27">
        <v>127</v>
      </c>
    </row>
    <row r="28" spans="1:24" ht="19" x14ac:dyDescent="0.25">
      <c r="A28" s="1" t="s">
        <v>42</v>
      </c>
      <c r="C28">
        <v>3300</v>
      </c>
      <c r="E28" s="3">
        <v>175000</v>
      </c>
      <c r="G28">
        <v>3.8</v>
      </c>
      <c r="H28">
        <f t="shared" si="6"/>
        <v>10.159420472440946</v>
      </c>
      <c r="I28">
        <v>25</v>
      </c>
      <c r="J28">
        <v>35.92</v>
      </c>
      <c r="K28">
        <f t="shared" si="7"/>
        <v>17.96</v>
      </c>
      <c r="L28">
        <v>127</v>
      </c>
    </row>
    <row r="30" spans="1:24" ht="19" x14ac:dyDescent="0.25">
      <c r="A30" s="1" t="s">
        <v>57</v>
      </c>
      <c r="C30">
        <v>3750</v>
      </c>
      <c r="E30" s="3">
        <v>166000</v>
      </c>
    </row>
    <row r="31" spans="1:24" ht="19" x14ac:dyDescent="0.25">
      <c r="A31" s="1" t="s">
        <v>58</v>
      </c>
      <c r="C31">
        <v>3300</v>
      </c>
      <c r="E31" s="3">
        <v>172000</v>
      </c>
    </row>
    <row r="32" spans="1:24" ht="19" x14ac:dyDescent="0.25">
      <c r="A32" s="1" t="s">
        <v>59</v>
      </c>
      <c r="C32">
        <v>3200</v>
      </c>
      <c r="E32" s="3">
        <v>206000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E5B2-5444-154F-9F6D-E8C6361B9A58}">
  <dimension ref="A1:O53"/>
  <sheetViews>
    <sheetView topLeftCell="A3" zoomScale="110" zoomScaleNormal="110" workbookViewId="0">
      <selection activeCell="H13" sqref="H13"/>
    </sheetView>
  </sheetViews>
  <sheetFormatPr baseColWidth="10" defaultRowHeight="16" x14ac:dyDescent="0.2"/>
  <cols>
    <col min="1" max="1" width="23" customWidth="1"/>
    <col min="4" max="4" width="13.33203125" customWidth="1"/>
  </cols>
  <sheetData>
    <row r="1" spans="1:8" ht="21" x14ac:dyDescent="0.25">
      <c r="A1" s="12" t="s">
        <v>16</v>
      </c>
    </row>
    <row r="3" spans="1:8" x14ac:dyDescent="0.2">
      <c r="A3" s="11" t="s">
        <v>43</v>
      </c>
    </row>
    <row r="5" spans="1:8" x14ac:dyDescent="0.2">
      <c r="A5" s="13" t="s">
        <v>48</v>
      </c>
    </row>
    <row r="7" spans="1:8" ht="19" x14ac:dyDescent="0.25">
      <c r="A7" s="1" t="s">
        <v>46</v>
      </c>
      <c r="B7" s="1" t="s">
        <v>44</v>
      </c>
      <c r="C7" s="1" t="s">
        <v>45</v>
      </c>
      <c r="D7" s="1" t="s">
        <v>47</v>
      </c>
    </row>
    <row r="8" spans="1:8" x14ac:dyDescent="0.2">
      <c r="A8" s="3">
        <v>-4</v>
      </c>
      <c r="B8" s="3">
        <v>-0.211367</v>
      </c>
      <c r="C8" s="3">
        <v>1.0678E-2</v>
      </c>
      <c r="D8" s="3">
        <v>-2.0271999999999998E-2</v>
      </c>
    </row>
    <row r="9" spans="1:8" x14ac:dyDescent="0.2">
      <c r="A9" s="3">
        <v>-3</v>
      </c>
      <c r="B9" s="3">
        <v>-7.8963000000000005E-2</v>
      </c>
      <c r="C9" s="3">
        <v>-1.7536E-2</v>
      </c>
      <c r="D9" s="3">
        <v>-1.5618999999999999E-2</v>
      </c>
    </row>
    <row r="10" spans="1:8" x14ac:dyDescent="0.2">
      <c r="A10" s="3">
        <v>-2</v>
      </c>
      <c r="B10" s="3">
        <v>5.1948000000000001E-2</v>
      </c>
      <c r="C10" s="3">
        <v>-4.6310999999999998E-2</v>
      </c>
      <c r="D10" s="3">
        <v>-1.1958999999999999E-2</v>
      </c>
    </row>
    <row r="11" spans="1:8" x14ac:dyDescent="0.2">
      <c r="A11" s="3">
        <v>-1</v>
      </c>
      <c r="B11" s="3">
        <v>0.18417700000000001</v>
      </c>
      <c r="C11" s="3">
        <v>-7.5617000000000004E-2</v>
      </c>
      <c r="D11" s="3">
        <v>-8.5699999999999995E-3</v>
      </c>
    </row>
    <row r="12" spans="1:8" x14ac:dyDescent="0.2">
      <c r="A12" s="3">
        <v>0</v>
      </c>
      <c r="B12" s="3">
        <v>0.31837799999999999</v>
      </c>
      <c r="C12" s="3">
        <v>-0.106186</v>
      </c>
      <c r="D12" s="3">
        <v>-6.1029999999999999E-3</v>
      </c>
      <c r="G12" t="s">
        <v>70</v>
      </c>
      <c r="H12">
        <f>(C14-C13)/(B14-B13)</f>
        <v>-0.22441466099425827</v>
      </c>
    </row>
    <row r="13" spans="1:8" x14ac:dyDescent="0.2">
      <c r="A13" s="3">
        <v>1</v>
      </c>
      <c r="B13" s="3">
        <v>0.45333899999999999</v>
      </c>
      <c r="C13" s="3">
        <v>-0.136742</v>
      </c>
      <c r="D13" s="3">
        <v>-3.5699999999999998E-3</v>
      </c>
    </row>
    <row r="14" spans="1:8" x14ac:dyDescent="0.2">
      <c r="A14" s="3">
        <v>2</v>
      </c>
      <c r="B14" s="3">
        <v>0.58779099999999995</v>
      </c>
      <c r="C14" s="3">
        <v>-0.16691500000000001</v>
      </c>
      <c r="D14" s="3">
        <v>-8.4000000000000003E-4</v>
      </c>
    </row>
    <row r="15" spans="1:8" x14ac:dyDescent="0.2">
      <c r="A15" s="3">
        <v>3</v>
      </c>
      <c r="B15" s="3">
        <v>0.720503</v>
      </c>
      <c r="C15" s="3">
        <v>-0.196909</v>
      </c>
      <c r="D15" s="3">
        <v>1.853E-3</v>
      </c>
    </row>
    <row r="16" spans="1:8" x14ac:dyDescent="0.2">
      <c r="A16" s="3">
        <v>4</v>
      </c>
      <c r="B16" s="3">
        <v>0.85542799999999997</v>
      </c>
      <c r="C16" s="3">
        <v>-0.22783900000000001</v>
      </c>
      <c r="D16" s="3">
        <v>4.4289999999999998E-3</v>
      </c>
    </row>
    <row r="17" spans="1:15" x14ac:dyDescent="0.2">
      <c r="A17" s="14"/>
      <c r="B17" s="15">
        <v>-0.16083</v>
      </c>
      <c r="C17" s="15">
        <v>0</v>
      </c>
      <c r="D17" s="15"/>
    </row>
    <row r="18" spans="1:15" x14ac:dyDescent="0.2">
      <c r="A18" s="16">
        <v>1.7179721999999999</v>
      </c>
      <c r="B18" s="16">
        <v>0.55000000000000004</v>
      </c>
      <c r="C18" s="16">
        <v>-0.15843499999999999</v>
      </c>
      <c r="D18" s="16">
        <v>-1.614E-3</v>
      </c>
    </row>
    <row r="19" spans="1:15" x14ac:dyDescent="0.2">
      <c r="A19" s="13" t="s">
        <v>49</v>
      </c>
    </row>
    <row r="20" spans="1:15" ht="19" x14ac:dyDescent="0.25">
      <c r="A20" s="1" t="s">
        <v>46</v>
      </c>
      <c r="B20" s="1" t="s">
        <v>44</v>
      </c>
      <c r="C20" s="1" t="s">
        <v>45</v>
      </c>
      <c r="D20" s="1" t="s">
        <v>47</v>
      </c>
    </row>
    <row r="21" spans="1:15" x14ac:dyDescent="0.2">
      <c r="A21" s="3">
        <v>-4</v>
      </c>
      <c r="B21">
        <v>-0.19092899999999999</v>
      </c>
      <c r="C21">
        <v>5.2519999999999997E-3</v>
      </c>
      <c r="D21">
        <v>-1.7076000000000001E-2</v>
      </c>
    </row>
    <row r="22" spans="1:15" x14ac:dyDescent="0.2">
      <c r="A22" s="3">
        <v>-3</v>
      </c>
      <c r="B22">
        <v>-7.2562000000000001E-2</v>
      </c>
      <c r="C22">
        <v>-1.9990000000000001E-2</v>
      </c>
      <c r="D22">
        <v>-1.3618999999999999E-2</v>
      </c>
    </row>
    <row r="23" spans="1:15" x14ac:dyDescent="0.2">
      <c r="A23" s="3">
        <v>-2</v>
      </c>
      <c r="B23">
        <v>4.7708E-2</v>
      </c>
      <c r="C23">
        <v>-4.6027999999999999E-2</v>
      </c>
      <c r="D23">
        <v>-1.0717000000000001E-2</v>
      </c>
    </row>
    <row r="24" spans="1:15" x14ac:dyDescent="0.2">
      <c r="A24" s="3">
        <v>-1</v>
      </c>
      <c r="B24">
        <v>0.16853199999999999</v>
      </c>
      <c r="C24">
        <v>-7.2588E-2</v>
      </c>
      <c r="D24">
        <v>-8.2229999999999994E-3</v>
      </c>
    </row>
    <row r="25" spans="1:15" x14ac:dyDescent="0.2">
      <c r="A25" s="3">
        <v>0</v>
      </c>
      <c r="B25">
        <v>0.28910799999999998</v>
      </c>
      <c r="C25">
        <v>-9.8965999999999998E-2</v>
      </c>
      <c r="D25">
        <v>-5.6100000000000004E-3</v>
      </c>
    </row>
    <row r="26" spans="1:15" x14ac:dyDescent="0.2">
      <c r="A26" s="3">
        <v>1</v>
      </c>
      <c r="B26">
        <v>0.40923599999999999</v>
      </c>
      <c r="C26">
        <v>-0.125087</v>
      </c>
      <c r="D26">
        <v>-2.862E-3</v>
      </c>
      <c r="M26">
        <f>ABS(D26)-ABS(D25)</f>
        <v>-2.7480000000000004E-3</v>
      </c>
      <c r="O26">
        <f>M26/(B26-B25)</f>
        <v>-2.2875599360681939E-2</v>
      </c>
    </row>
    <row r="27" spans="1:15" x14ac:dyDescent="0.2">
      <c r="A27" s="3">
        <v>2</v>
      </c>
      <c r="B27">
        <v>0.52837900000000004</v>
      </c>
      <c r="C27">
        <v>-0.150892</v>
      </c>
      <c r="D27">
        <v>-1.0000000000000001E-5</v>
      </c>
    </row>
    <row r="28" spans="1:15" x14ac:dyDescent="0.2">
      <c r="A28" s="3">
        <v>3</v>
      </c>
      <c r="B28">
        <v>0.64507899999999996</v>
      </c>
      <c r="C28">
        <v>-0.17626</v>
      </c>
      <c r="D28">
        <v>2.895E-3</v>
      </c>
    </row>
    <row r="29" spans="1:15" x14ac:dyDescent="0.2">
      <c r="A29" s="3">
        <v>4</v>
      </c>
      <c r="B29">
        <v>0.75530699999999995</v>
      </c>
      <c r="C29">
        <v>-0.200876</v>
      </c>
      <c r="D29">
        <v>5.7889999999999999E-3</v>
      </c>
    </row>
    <row r="31" spans="1:15" x14ac:dyDescent="0.2">
      <c r="A31" s="13" t="s">
        <v>50</v>
      </c>
    </row>
    <row r="32" spans="1:15" ht="19" x14ac:dyDescent="0.25">
      <c r="A32" s="1" t="s">
        <v>46</v>
      </c>
      <c r="B32" s="1" t="s">
        <v>44</v>
      </c>
      <c r="C32" s="1" t="s">
        <v>45</v>
      </c>
      <c r="D32" s="1" t="s">
        <v>47</v>
      </c>
    </row>
    <row r="33" spans="1:4" x14ac:dyDescent="0.2">
      <c r="A33" s="3">
        <v>-4</v>
      </c>
      <c r="B33">
        <v>-0.17827100000000001</v>
      </c>
      <c r="C33">
        <v>1.9380000000000001E-3</v>
      </c>
      <c r="D33">
        <v>-1.5158E-2</v>
      </c>
    </row>
    <row r="34" spans="1:4" x14ac:dyDescent="0.2">
      <c r="A34" s="3">
        <v>-3</v>
      </c>
      <c r="B34">
        <v>-6.6100000000000006E-2</v>
      </c>
      <c r="C34">
        <v>-2.2093999999999999E-2</v>
      </c>
      <c r="D34">
        <v>-1.2682000000000001E-2</v>
      </c>
    </row>
    <row r="35" spans="1:4" x14ac:dyDescent="0.2">
      <c r="A35" s="3">
        <v>-2</v>
      </c>
      <c r="B35">
        <v>4.6629999999999998E-2</v>
      </c>
      <c r="C35">
        <v>-4.6362E-2</v>
      </c>
      <c r="D35">
        <v>-1.0309E-2</v>
      </c>
    </row>
    <row r="36" spans="1:4" x14ac:dyDescent="0.2">
      <c r="A36" s="3">
        <v>-1</v>
      </c>
      <c r="B36">
        <v>0.15929099999999999</v>
      </c>
      <c r="C36">
        <v>-7.0532999999999998E-2</v>
      </c>
      <c r="D36">
        <v>-7.8139999999999998E-3</v>
      </c>
    </row>
    <row r="37" spans="1:4" x14ac:dyDescent="0.2">
      <c r="A37" s="3">
        <v>0</v>
      </c>
      <c r="B37">
        <v>0.27174100000000001</v>
      </c>
      <c r="C37">
        <v>-9.4567999999999999E-2</v>
      </c>
      <c r="D37">
        <v>-5.1789999999999996E-3</v>
      </c>
    </row>
    <row r="38" spans="1:4" x14ac:dyDescent="0.2">
      <c r="A38" s="3">
        <v>1</v>
      </c>
      <c r="B38">
        <v>0.38378699999999999</v>
      </c>
      <c r="C38">
        <v>-0.11841699999999999</v>
      </c>
      <c r="D38">
        <v>-2.4139999999999999E-3</v>
      </c>
    </row>
    <row r="39" spans="1:4" x14ac:dyDescent="0.2">
      <c r="A39" s="3">
        <v>2</v>
      </c>
      <c r="B39">
        <v>0.49497999999999998</v>
      </c>
      <c r="C39">
        <v>-0.142008</v>
      </c>
      <c r="D39">
        <v>4.66E-4</v>
      </c>
    </row>
    <row r="40" spans="1:4" x14ac:dyDescent="0.2">
      <c r="A40" s="3">
        <v>3</v>
      </c>
      <c r="B40">
        <v>0.60443899999999995</v>
      </c>
      <c r="C40">
        <v>-0.16525899999999999</v>
      </c>
      <c r="D40">
        <v>3.4380000000000001E-3</v>
      </c>
    </row>
    <row r="41" spans="1:4" x14ac:dyDescent="0.2">
      <c r="A41" s="3">
        <v>4</v>
      </c>
      <c r="B41">
        <v>0.71041299999999996</v>
      </c>
      <c r="C41">
        <v>-0.18804399999999999</v>
      </c>
      <c r="D41">
        <v>6.4689999999999999E-3</v>
      </c>
    </row>
    <row r="43" spans="1:4" x14ac:dyDescent="0.2">
      <c r="A43" s="13" t="s">
        <v>51</v>
      </c>
    </row>
    <row r="44" spans="1:4" ht="19" x14ac:dyDescent="0.25">
      <c r="A44" s="1" t="s">
        <v>46</v>
      </c>
      <c r="B44" s="1" t="s">
        <v>44</v>
      </c>
      <c r="C44" s="1" t="s">
        <v>45</v>
      </c>
      <c r="D44" s="1" t="s">
        <v>47</v>
      </c>
    </row>
    <row r="45" spans="1:4" x14ac:dyDescent="0.2">
      <c r="A45" s="3">
        <v>-4</v>
      </c>
      <c r="B45">
        <v>-0.16855800000000001</v>
      </c>
      <c r="C45">
        <v>-1.114E-3</v>
      </c>
      <c r="D45">
        <v>-1.4565E-2</v>
      </c>
    </row>
    <row r="46" spans="1:4" x14ac:dyDescent="0.2">
      <c r="A46" s="3">
        <v>-3</v>
      </c>
      <c r="B46">
        <v>-6.1550000000000001E-2</v>
      </c>
      <c r="C46">
        <v>-2.3814999999999999E-2</v>
      </c>
      <c r="D46">
        <v>-1.2333E-2</v>
      </c>
    </row>
    <row r="47" spans="1:4" x14ac:dyDescent="0.2">
      <c r="A47" s="3">
        <v>-2</v>
      </c>
      <c r="B47">
        <v>4.5702E-2</v>
      </c>
      <c r="C47">
        <v>-4.6514E-2</v>
      </c>
      <c r="D47">
        <v>-9.9839999999999998E-3</v>
      </c>
    </row>
    <row r="48" spans="1:4" x14ac:dyDescent="0.2">
      <c r="A48" s="3">
        <v>-1</v>
      </c>
      <c r="B48">
        <v>0.15292800000000001</v>
      </c>
      <c r="C48">
        <v>-6.9140999999999994E-2</v>
      </c>
      <c r="D48">
        <v>-7.4989999999999996E-3</v>
      </c>
    </row>
    <row r="49" spans="1:4" x14ac:dyDescent="0.2">
      <c r="A49" s="3">
        <v>0</v>
      </c>
      <c r="B49">
        <v>0.26001099999999999</v>
      </c>
      <c r="C49">
        <v>-9.1678999999999997E-2</v>
      </c>
      <c r="D49">
        <v>-4.8739999999999999E-3</v>
      </c>
    </row>
    <row r="50" spans="1:4" x14ac:dyDescent="0.2">
      <c r="A50" s="3">
        <v>1</v>
      </c>
      <c r="B50">
        <v>0.36676500000000001</v>
      </c>
      <c r="C50">
        <v>-0.114075</v>
      </c>
      <c r="D50">
        <v>-2.1150000000000001E-3</v>
      </c>
    </row>
    <row r="51" spans="1:4" x14ac:dyDescent="0.2">
      <c r="A51" s="3">
        <v>2</v>
      </c>
      <c r="B51">
        <v>0.47279900000000002</v>
      </c>
      <c r="C51">
        <v>-0.13625499999999999</v>
      </c>
      <c r="D51">
        <v>7.67E-4</v>
      </c>
    </row>
    <row r="52" spans="1:4" x14ac:dyDescent="0.2">
      <c r="A52" s="3">
        <v>3</v>
      </c>
      <c r="B52">
        <v>0.57749300000000003</v>
      </c>
      <c r="C52">
        <v>-0.158162</v>
      </c>
      <c r="D52">
        <v>3.7559999999999998E-3</v>
      </c>
    </row>
    <row r="53" spans="1:4" x14ac:dyDescent="0.2">
      <c r="A53" s="3">
        <v>4</v>
      </c>
      <c r="B53">
        <v>0.67982399999999998</v>
      </c>
      <c r="C53">
        <v>-0.179731</v>
      </c>
      <c r="D53">
        <v>6.8300000000000001E-3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52E1-913A-D54C-9664-7A9A1E8B51DB}">
  <dimension ref="A1:R57"/>
  <sheetViews>
    <sheetView topLeftCell="A4" zoomScale="149" zoomScaleNormal="149" workbookViewId="0">
      <selection activeCell="H8" sqref="H8"/>
    </sheetView>
  </sheetViews>
  <sheetFormatPr baseColWidth="10" defaultRowHeight="16" x14ac:dyDescent="0.2"/>
  <cols>
    <col min="4" max="4" width="13.5" customWidth="1"/>
  </cols>
  <sheetData>
    <row r="1" spans="1:18" ht="21" x14ac:dyDescent="0.25">
      <c r="A1" s="12" t="s">
        <v>10</v>
      </c>
    </row>
    <row r="2" spans="1:18" x14ac:dyDescent="0.2">
      <c r="H2" t="s">
        <v>21</v>
      </c>
      <c r="I2">
        <v>32.311300000000003</v>
      </c>
    </row>
    <row r="3" spans="1:18" x14ac:dyDescent="0.2">
      <c r="A3" s="11" t="s">
        <v>43</v>
      </c>
      <c r="H3" t="s">
        <v>53</v>
      </c>
      <c r="I3">
        <v>11.832000000000001</v>
      </c>
    </row>
    <row r="4" spans="1:18" x14ac:dyDescent="0.2">
      <c r="H4" t="s">
        <v>60</v>
      </c>
      <c r="I4">
        <f>B13-B12</f>
        <v>0.16055600000000003</v>
      </c>
    </row>
    <row r="5" spans="1:18" x14ac:dyDescent="0.2">
      <c r="A5" s="13" t="s">
        <v>48</v>
      </c>
      <c r="H5" t="s">
        <v>69</v>
      </c>
      <c r="I5">
        <v>420.142</v>
      </c>
    </row>
    <row r="7" spans="1:18" ht="19" x14ac:dyDescent="0.25">
      <c r="A7" s="1" t="s">
        <v>46</v>
      </c>
      <c r="B7" s="1" t="s">
        <v>44</v>
      </c>
      <c r="C7" s="1" t="s">
        <v>45</v>
      </c>
      <c r="D7" s="1" t="s">
        <v>47</v>
      </c>
    </row>
    <row r="8" spans="1:18" x14ac:dyDescent="0.2">
      <c r="A8" s="3">
        <v>-4</v>
      </c>
      <c r="B8" s="3">
        <v>-0.26270100000000002</v>
      </c>
      <c r="C8" s="3">
        <v>9.7660000000000004E-3</v>
      </c>
      <c r="D8" s="3">
        <v>-2.6939000000000001E-2</v>
      </c>
      <c r="H8" t="s">
        <v>70</v>
      </c>
      <c r="I8">
        <f>(C13-C12)/(B13-B12)</f>
        <v>-0.21193228530855274</v>
      </c>
    </row>
    <row r="9" spans="1:18" x14ac:dyDescent="0.2">
      <c r="A9" s="3">
        <v>-3</v>
      </c>
      <c r="B9" s="3">
        <v>-0.123819</v>
      </c>
      <c r="C9" s="3">
        <v>-2.4034E-2</v>
      </c>
      <c r="D9" s="3">
        <v>-2.1558999999999998E-2</v>
      </c>
    </row>
    <row r="10" spans="1:18" x14ac:dyDescent="0.2">
      <c r="A10" s="3">
        <v>-2</v>
      </c>
      <c r="B10" s="3">
        <v>5.2604999999999999E-2</v>
      </c>
      <c r="C10" s="3">
        <v>-5.0778999999999998E-2</v>
      </c>
      <c r="D10" s="3">
        <v>-1.712E-2</v>
      </c>
    </row>
    <row r="11" spans="1:18" x14ac:dyDescent="0.2">
      <c r="A11" s="3">
        <v>-1</v>
      </c>
      <c r="B11" s="3">
        <v>0.210228</v>
      </c>
      <c r="C11" s="3">
        <v>-8.2686999999999997E-2</v>
      </c>
      <c r="D11" s="3">
        <v>-1.2253E-2</v>
      </c>
    </row>
    <row r="12" spans="1:18" x14ac:dyDescent="0.2">
      <c r="A12" s="3">
        <v>0</v>
      </c>
      <c r="B12" s="3">
        <v>0.368726</v>
      </c>
      <c r="C12" s="3">
        <v>-0.115983</v>
      </c>
      <c r="D12" s="3">
        <v>-8.3569999999999998E-3</v>
      </c>
    </row>
    <row r="13" spans="1:18" x14ac:dyDescent="0.2">
      <c r="A13" s="3">
        <v>1</v>
      </c>
      <c r="B13" s="3">
        <v>0.52928200000000003</v>
      </c>
      <c r="C13" s="3">
        <v>-0.15001</v>
      </c>
      <c r="D13" s="3">
        <v>-4.9430000000000003E-3</v>
      </c>
      <c r="H13" s="17" t="s">
        <v>61</v>
      </c>
      <c r="I13" s="18"/>
      <c r="J13" s="18"/>
      <c r="N13" s="17" t="s">
        <v>65</v>
      </c>
      <c r="O13" s="18"/>
      <c r="P13" s="18"/>
    </row>
    <row r="14" spans="1:18" x14ac:dyDescent="0.2">
      <c r="A14" s="3">
        <v>2</v>
      </c>
      <c r="B14" s="3">
        <v>0.69306100000000004</v>
      </c>
      <c r="C14" s="3">
        <v>-0.184336</v>
      </c>
      <c r="D14" s="3">
        <v>-1.5989999999999999E-3</v>
      </c>
    </row>
    <row r="15" spans="1:18" x14ac:dyDescent="0.2">
      <c r="A15" s="3">
        <v>3</v>
      </c>
      <c r="B15" s="3">
        <v>0.86685299999999998</v>
      </c>
      <c r="C15" s="3">
        <v>-0.22182499999999999</v>
      </c>
      <c r="D15" s="3">
        <v>-8.9800000000000004E-4</v>
      </c>
      <c r="H15" t="s">
        <v>62</v>
      </c>
      <c r="I15" s="16">
        <v>-0.15437100000000001</v>
      </c>
      <c r="K15" t="s">
        <v>64</v>
      </c>
      <c r="L15">
        <f>I15*I16*I17</f>
        <v>-767.39678774942399</v>
      </c>
      <c r="N15" t="s">
        <v>66</v>
      </c>
      <c r="O15" s="16">
        <v>0.55000000000000004</v>
      </c>
      <c r="Q15" t="s">
        <v>68</v>
      </c>
      <c r="R15">
        <f>L15/(O15-O16)</f>
        <v>-1029.5100452769304</v>
      </c>
    </row>
    <row r="16" spans="1:18" x14ac:dyDescent="0.2">
      <c r="A16" s="3">
        <v>4</v>
      </c>
      <c r="B16" s="3">
        <v>1.0411760000000001</v>
      </c>
      <c r="C16" s="3">
        <v>-0.261382</v>
      </c>
      <c r="D16" s="3">
        <v>4.4790000000000003E-3</v>
      </c>
      <c r="H16" t="s">
        <v>63</v>
      </c>
      <c r="I16">
        <v>420.142</v>
      </c>
      <c r="N16" t="s">
        <v>67</v>
      </c>
      <c r="O16" s="14">
        <v>-0.19539999999999999</v>
      </c>
    </row>
    <row r="17" spans="1:9" x14ac:dyDescent="0.2">
      <c r="A17" s="14"/>
      <c r="B17" s="15">
        <v>-0.22397</v>
      </c>
      <c r="C17" s="15">
        <v>0</v>
      </c>
      <c r="D17" s="15"/>
      <c r="H17" t="s">
        <v>53</v>
      </c>
      <c r="I17">
        <v>11.832000000000001</v>
      </c>
    </row>
    <row r="18" spans="1:9" x14ac:dyDescent="0.2">
      <c r="A18" s="16">
        <v>1.12809</v>
      </c>
      <c r="B18" s="16">
        <v>0.55000000000000004</v>
      </c>
      <c r="C18" s="16">
        <v>-0.15437100000000001</v>
      </c>
      <c r="D18" s="16">
        <v>-4.5059999999999996E-3</v>
      </c>
    </row>
    <row r="20" spans="1:9" x14ac:dyDescent="0.2">
      <c r="A20" s="13" t="s">
        <v>49</v>
      </c>
    </row>
    <row r="22" spans="1:9" ht="19" x14ac:dyDescent="0.25">
      <c r="A22" s="1" t="s">
        <v>46</v>
      </c>
      <c r="B22" s="1" t="s">
        <v>44</v>
      </c>
      <c r="C22" s="1" t="s">
        <v>45</v>
      </c>
      <c r="D22" s="1" t="s">
        <v>47</v>
      </c>
    </row>
    <row r="23" spans="1:9" x14ac:dyDescent="0.2">
      <c r="A23" s="3">
        <v>-4</v>
      </c>
      <c r="B23" s="3">
        <v>-0.233679</v>
      </c>
      <c r="C23" s="3">
        <v>2.7590000000000002E-3</v>
      </c>
      <c r="D23" s="3">
        <v>-2.1981000000000001E-2</v>
      </c>
    </row>
    <row r="24" spans="1:9" x14ac:dyDescent="0.2">
      <c r="A24" s="3">
        <v>-3</v>
      </c>
      <c r="B24" s="3">
        <v>-0.105972</v>
      </c>
      <c r="C24" s="3">
        <v>-2.0943E-2</v>
      </c>
      <c r="D24" s="3">
        <v>-1.7812000000000001E-2</v>
      </c>
    </row>
    <row r="25" spans="1:9" x14ac:dyDescent="0.2">
      <c r="A25" s="3">
        <v>-2</v>
      </c>
      <c r="B25" s="3">
        <v>4.8739999999999999E-2</v>
      </c>
      <c r="C25" s="3">
        <v>-4.9626999999999998E-2</v>
      </c>
      <c r="D25" s="3">
        <v>-1.4243E-2</v>
      </c>
    </row>
    <row r="26" spans="1:9" x14ac:dyDescent="0.2">
      <c r="A26" s="3">
        <v>-1</v>
      </c>
      <c r="B26" s="3">
        <v>0.188195</v>
      </c>
      <c r="C26" s="3">
        <v>-7.8214000000000006E-2</v>
      </c>
      <c r="D26" s="3">
        <v>-1.0912E-2</v>
      </c>
    </row>
    <row r="27" spans="1:9" x14ac:dyDescent="0.2">
      <c r="A27" s="3">
        <v>0</v>
      </c>
      <c r="B27" s="3">
        <v>0.32624599999999998</v>
      </c>
      <c r="C27" s="3">
        <v>-0.106346</v>
      </c>
      <c r="D27" s="3">
        <v>-7.5050000000000004E-3</v>
      </c>
    </row>
    <row r="28" spans="1:9" x14ac:dyDescent="0.2">
      <c r="A28" s="3">
        <v>1</v>
      </c>
      <c r="B28" s="3">
        <v>0.46423399999999998</v>
      </c>
      <c r="C28" s="3">
        <v>-0.134238</v>
      </c>
      <c r="D28" s="3">
        <v>-3.9410000000000001E-3</v>
      </c>
    </row>
    <row r="29" spans="1:9" x14ac:dyDescent="0.2">
      <c r="A29" s="3">
        <v>2</v>
      </c>
      <c r="B29" s="3">
        <v>0.60262000000000004</v>
      </c>
      <c r="C29" s="3">
        <v>-0.16204299999999999</v>
      </c>
      <c r="D29" s="3">
        <v>-2.8899999999999998E-4</v>
      </c>
    </row>
    <row r="30" spans="1:9" x14ac:dyDescent="0.2">
      <c r="A30" s="3">
        <v>3</v>
      </c>
      <c r="B30" s="3">
        <v>0.74014199999999997</v>
      </c>
      <c r="C30" s="3">
        <v>-0.189665</v>
      </c>
      <c r="D30" s="3">
        <v>3.3549999999999999E-3</v>
      </c>
    </row>
    <row r="31" spans="1:9" x14ac:dyDescent="0.2">
      <c r="A31" s="3">
        <v>4</v>
      </c>
      <c r="B31" s="3">
        <v>0.87064399999999997</v>
      </c>
      <c r="C31" s="3">
        <v>-0.216588</v>
      </c>
      <c r="D31" s="3">
        <v>6.8360000000000001E-3</v>
      </c>
    </row>
    <row r="33" spans="1:4" x14ac:dyDescent="0.2">
      <c r="A33" s="13" t="s">
        <v>50</v>
      </c>
    </row>
    <row r="35" spans="1:4" ht="19" x14ac:dyDescent="0.25">
      <c r="A35" s="1" t="s">
        <v>46</v>
      </c>
      <c r="B35" s="1" t="s">
        <v>44</v>
      </c>
      <c r="C35" s="1" t="s">
        <v>45</v>
      </c>
      <c r="D35" s="1" t="s">
        <v>47</v>
      </c>
    </row>
    <row r="36" spans="1:4" x14ac:dyDescent="0.2">
      <c r="A36" s="3">
        <v>-4</v>
      </c>
      <c r="B36" s="3">
        <v>-0.20575199999999999</v>
      </c>
      <c r="C36" s="3">
        <v>3.444E-3</v>
      </c>
      <c r="D36" s="3">
        <v>-2.1288999999999999E-2</v>
      </c>
    </row>
    <row r="37" spans="1:4" x14ac:dyDescent="0.2">
      <c r="A37" s="3">
        <v>-3</v>
      </c>
      <c r="B37" s="3">
        <v>-8.1004999999999994E-2</v>
      </c>
      <c r="C37" s="3">
        <v>-2.4212000000000001E-2</v>
      </c>
      <c r="D37" s="3">
        <v>-1.6719999999999999E-2</v>
      </c>
    </row>
    <row r="38" spans="1:4" x14ac:dyDescent="0.2">
      <c r="A38" s="3">
        <v>-2</v>
      </c>
      <c r="B38" s="3">
        <v>4.8153000000000001E-2</v>
      </c>
      <c r="C38" s="3">
        <v>-4.9972000000000003E-2</v>
      </c>
      <c r="D38" s="3">
        <v>-1.3531E-2</v>
      </c>
    </row>
    <row r="39" spans="1:4" x14ac:dyDescent="0.2">
      <c r="A39" s="3">
        <v>-1</v>
      </c>
      <c r="B39" s="3">
        <v>0.17576</v>
      </c>
      <c r="C39" s="3">
        <v>-7.5380000000000003E-2</v>
      </c>
      <c r="D39" s="3">
        <v>-1.0246999999999999E-2</v>
      </c>
    </row>
    <row r="40" spans="1:4" x14ac:dyDescent="0.2">
      <c r="A40" s="3">
        <v>0</v>
      </c>
      <c r="B40" s="3">
        <v>0.30285400000000001</v>
      </c>
      <c r="C40" s="3">
        <v>-0.100554</v>
      </c>
      <c r="D40" s="3">
        <v>-6.8120000000000003E-3</v>
      </c>
    </row>
    <row r="41" spans="1:4" x14ac:dyDescent="0.2">
      <c r="A41" s="3">
        <v>1</v>
      </c>
      <c r="B41" s="3">
        <v>0.42979200000000001</v>
      </c>
      <c r="C41" s="3">
        <v>-0.125584</v>
      </c>
      <c r="D41" s="3">
        <v>-3.2429999999999998E-3</v>
      </c>
    </row>
    <row r="42" spans="1:4" x14ac:dyDescent="0.2">
      <c r="A42" s="3">
        <v>2</v>
      </c>
      <c r="B42" s="3">
        <v>0.55674900000000005</v>
      </c>
      <c r="C42" s="3">
        <v>-0.15052399999999999</v>
      </c>
      <c r="D42" s="3">
        <v>4.4099999999999999E-4</v>
      </c>
    </row>
    <row r="43" spans="1:4" x14ac:dyDescent="0.2">
      <c r="A43" s="3">
        <v>3</v>
      </c>
      <c r="B43" s="3">
        <v>0.683639</v>
      </c>
      <c r="C43" s="3">
        <v>-0.17538400000000001</v>
      </c>
      <c r="D43" s="3">
        <v>4.2199999999999998E-3</v>
      </c>
    </row>
    <row r="44" spans="1:4" x14ac:dyDescent="0.2">
      <c r="A44" s="3">
        <v>4</v>
      </c>
      <c r="B44" s="3">
        <v>0.80876099999999995</v>
      </c>
      <c r="C44" s="3">
        <v>-0.19999600000000001</v>
      </c>
      <c r="D44" s="3">
        <v>8.0479999999999996E-3</v>
      </c>
    </row>
    <row r="46" spans="1:4" x14ac:dyDescent="0.2">
      <c r="A46" s="13" t="s">
        <v>51</v>
      </c>
    </row>
    <row r="48" spans="1:4" ht="19" x14ac:dyDescent="0.25">
      <c r="A48" s="1" t="s">
        <v>46</v>
      </c>
      <c r="B48" s="1" t="s">
        <v>44</v>
      </c>
      <c r="C48" s="1" t="s">
        <v>45</v>
      </c>
      <c r="D48" s="1" t="s">
        <v>47</v>
      </c>
    </row>
    <row r="49" spans="1:4" x14ac:dyDescent="0.2">
      <c r="A49" s="3">
        <v>-4</v>
      </c>
      <c r="B49" s="3">
        <v>-0.19725799999999999</v>
      </c>
      <c r="C49" s="3">
        <v>-1.8339999999999999E-3</v>
      </c>
      <c r="D49" s="3">
        <v>-1.9106000000000001E-2</v>
      </c>
    </row>
    <row r="50" spans="1:4" x14ac:dyDescent="0.2">
      <c r="A50" s="3">
        <v>-3</v>
      </c>
      <c r="B50" s="3">
        <v>-7.4448E-2</v>
      </c>
      <c r="C50" s="3">
        <v>-2.5849E-2</v>
      </c>
      <c r="D50" s="3">
        <v>-1.6116999999999999E-2</v>
      </c>
    </row>
    <row r="51" spans="1:4" x14ac:dyDescent="0.2">
      <c r="A51" s="3">
        <v>-2</v>
      </c>
      <c r="B51" s="3">
        <v>4.6885999999999997E-2</v>
      </c>
      <c r="C51" s="3">
        <v>-4.9611000000000002E-2</v>
      </c>
      <c r="D51" s="3">
        <v>-1.2999999999999999E-2</v>
      </c>
    </row>
    <row r="52" spans="1:4" x14ac:dyDescent="0.2">
      <c r="A52" s="3">
        <v>-1</v>
      </c>
      <c r="B52" s="3">
        <v>0.16753299999999999</v>
      </c>
      <c r="C52" s="3">
        <v>-7.3182999999999998E-2</v>
      </c>
      <c r="D52" s="3">
        <v>-9.7350000000000006E-3</v>
      </c>
    </row>
    <row r="53" spans="1:4" x14ac:dyDescent="0.2">
      <c r="A53" s="3">
        <v>0</v>
      </c>
      <c r="B53" s="3">
        <v>0.28781400000000001</v>
      </c>
      <c r="C53" s="3">
        <v>-9.6605999999999997E-2</v>
      </c>
      <c r="D53" s="3">
        <v>-6.3299999999999997E-3</v>
      </c>
    </row>
    <row r="54" spans="1:4" x14ac:dyDescent="0.2">
      <c r="A54" s="3">
        <v>1</v>
      </c>
      <c r="B54" s="3">
        <v>0.40792299999999998</v>
      </c>
      <c r="C54" s="3">
        <v>-0.11992899999999999</v>
      </c>
      <c r="D54" s="3">
        <v>-2.7920000000000002E-3</v>
      </c>
    </row>
    <row r="55" spans="1:4" x14ac:dyDescent="0.2">
      <c r="A55" s="3">
        <v>2</v>
      </c>
      <c r="B55" s="3">
        <v>0.52797000000000005</v>
      </c>
      <c r="C55" s="3">
        <v>-0.14318</v>
      </c>
      <c r="D55" s="3">
        <v>8.7399999999999999E-4</v>
      </c>
    </row>
    <row r="56" spans="1:4" x14ac:dyDescent="0.2">
      <c r="A56" s="3">
        <v>3</v>
      </c>
      <c r="B56" s="3">
        <v>0.64792099999999997</v>
      </c>
      <c r="C56" s="3">
        <v>-0.16636100000000001</v>
      </c>
      <c r="D56" s="3">
        <v>4.6579999999999998E-3</v>
      </c>
    </row>
    <row r="57" spans="1:4" x14ac:dyDescent="0.2">
      <c r="A57" s="3">
        <v>4</v>
      </c>
      <c r="B57" s="3">
        <v>0.76748499999999997</v>
      </c>
      <c r="C57" s="3">
        <v>-0.189446</v>
      </c>
      <c r="D57" s="3">
        <v>8.548E-3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717A-8857-C147-9F2D-5E818A865D0F}">
  <dimension ref="A1:R57"/>
  <sheetViews>
    <sheetView zoomScale="120" zoomScaleNormal="120" workbookViewId="0">
      <selection activeCell="N16" sqref="N16"/>
    </sheetView>
  </sheetViews>
  <sheetFormatPr baseColWidth="10" defaultRowHeight="16" x14ac:dyDescent="0.2"/>
  <cols>
    <col min="4" max="4" width="14.1640625" customWidth="1"/>
  </cols>
  <sheetData>
    <row r="1" spans="1:18" ht="21" x14ac:dyDescent="0.25">
      <c r="A1" s="12" t="s">
        <v>52</v>
      </c>
    </row>
    <row r="3" spans="1:18" x14ac:dyDescent="0.2">
      <c r="A3" s="11" t="s">
        <v>43</v>
      </c>
      <c r="H3" t="s">
        <v>21</v>
      </c>
      <c r="I3">
        <v>30.1922</v>
      </c>
    </row>
    <row r="4" spans="1:18" x14ac:dyDescent="0.2">
      <c r="H4" t="s">
        <v>53</v>
      </c>
      <c r="I4">
        <v>10.5244</v>
      </c>
    </row>
    <row r="5" spans="1:18" x14ac:dyDescent="0.2">
      <c r="A5" s="13" t="s">
        <v>48</v>
      </c>
      <c r="H5" t="s">
        <v>54</v>
      </c>
      <c r="I5">
        <f>C13*I4*I3</f>
        <v>-47.426173378898717</v>
      </c>
    </row>
    <row r="7" spans="1:18" ht="19" x14ac:dyDescent="0.25">
      <c r="A7" s="1" t="s">
        <v>46</v>
      </c>
      <c r="B7" s="1" t="s">
        <v>44</v>
      </c>
      <c r="C7" s="1" t="s">
        <v>45</v>
      </c>
      <c r="D7" s="1" t="s">
        <v>47</v>
      </c>
      <c r="H7" t="s">
        <v>60</v>
      </c>
      <c r="I7">
        <f>B13-B12</f>
        <v>0.16482100000000005</v>
      </c>
    </row>
    <row r="8" spans="1:18" x14ac:dyDescent="0.2">
      <c r="A8" s="3">
        <v>-4</v>
      </c>
      <c r="B8" s="3">
        <v>-0.25875700000000001</v>
      </c>
      <c r="C8" s="3">
        <v>1.2664E-2</v>
      </c>
      <c r="D8" s="3">
        <v>-1.7382999999999999E-2</v>
      </c>
    </row>
    <row r="9" spans="1:18" x14ac:dyDescent="0.2">
      <c r="A9" s="3">
        <v>-3</v>
      </c>
      <c r="B9" s="3">
        <v>-9.2222999999999999E-2</v>
      </c>
      <c r="C9" s="3">
        <v>-1.9903000000000001E-2</v>
      </c>
      <c r="D9" s="3">
        <v>-1.4012999999999999E-2</v>
      </c>
      <c r="H9" s="17" t="s">
        <v>61</v>
      </c>
      <c r="I9" s="18"/>
      <c r="J9" s="18"/>
      <c r="N9" s="17" t="s">
        <v>65</v>
      </c>
      <c r="O9" s="18"/>
      <c r="P9" s="18"/>
    </row>
    <row r="10" spans="1:18" x14ac:dyDescent="0.2">
      <c r="A10" s="3">
        <v>-2</v>
      </c>
      <c r="B10" s="3">
        <v>7.1551000000000003E-2</v>
      </c>
      <c r="C10" s="3">
        <v>-5.1639999999999998E-2</v>
      </c>
      <c r="D10" s="3">
        <v>-1.0644000000000001E-2</v>
      </c>
    </row>
    <row r="11" spans="1:18" x14ac:dyDescent="0.2">
      <c r="A11" s="3">
        <v>-1</v>
      </c>
      <c r="B11" s="3">
        <v>0.23163400000000001</v>
      </c>
      <c r="C11" s="3">
        <v>-8.3266000000000007E-2</v>
      </c>
      <c r="D11" s="3">
        <v>-7.5310000000000004E-3</v>
      </c>
      <c r="H11" t="s">
        <v>62</v>
      </c>
      <c r="I11" s="16">
        <v>-0.14760200000000001</v>
      </c>
      <c r="K11" t="s">
        <v>64</v>
      </c>
      <c r="L11">
        <f>I11*I12*I13</f>
        <v>-46.901242466347369</v>
      </c>
      <c r="N11" t="s">
        <v>66</v>
      </c>
      <c r="O11" s="16">
        <v>0.55000000000000004</v>
      </c>
      <c r="Q11" t="s">
        <v>68</v>
      </c>
      <c r="R11">
        <f>L11/(O11-O12)</f>
        <v>-62.920904838137062</v>
      </c>
    </row>
    <row r="12" spans="1:18" x14ac:dyDescent="0.2">
      <c r="A12" s="3">
        <v>0</v>
      </c>
      <c r="B12" s="3">
        <v>0.39339499999999999</v>
      </c>
      <c r="C12" s="3">
        <v>-0.115915</v>
      </c>
      <c r="D12" s="3">
        <v>-5.189E-3</v>
      </c>
      <c r="H12" t="s">
        <v>63</v>
      </c>
      <c r="I12">
        <v>30.1922</v>
      </c>
      <c r="N12" t="s">
        <v>67</v>
      </c>
      <c r="O12" s="14">
        <v>-0.19539999999999999</v>
      </c>
    </row>
    <row r="13" spans="1:18" x14ac:dyDescent="0.2">
      <c r="A13" s="3">
        <v>1</v>
      </c>
      <c r="B13" s="3">
        <v>0.55821600000000005</v>
      </c>
      <c r="C13" s="3">
        <v>-0.149254</v>
      </c>
      <c r="D13" s="3">
        <v>-3.1110000000000001E-3</v>
      </c>
      <c r="H13" t="s">
        <v>53</v>
      </c>
      <c r="I13">
        <v>10.5244</v>
      </c>
    </row>
    <row r="14" spans="1:18" x14ac:dyDescent="0.2">
      <c r="A14" s="3">
        <v>2</v>
      </c>
      <c r="B14" s="3">
        <v>0.72809100000000004</v>
      </c>
      <c r="C14" s="3">
        <v>-0.18344099999999999</v>
      </c>
      <c r="D14" s="3">
        <v>-9.3400000000000004E-4</v>
      </c>
    </row>
    <row r="15" spans="1:18" x14ac:dyDescent="0.2">
      <c r="A15" s="3">
        <v>3</v>
      </c>
      <c r="B15" s="3">
        <v>0.91107099999999996</v>
      </c>
      <c r="C15" s="3">
        <v>-0.22162999999999999</v>
      </c>
      <c r="D15" s="3">
        <v>1.193E-3</v>
      </c>
    </row>
    <row r="16" spans="1:18" x14ac:dyDescent="0.2">
      <c r="A16" s="3">
        <v>4</v>
      </c>
      <c r="B16" s="3">
        <v>1.082193</v>
      </c>
      <c r="C16" s="3">
        <v>-0.26086500000000001</v>
      </c>
      <c r="D16" s="3">
        <v>3.3040000000000001E-3</v>
      </c>
    </row>
    <row r="17" spans="1:9" x14ac:dyDescent="0.2">
      <c r="A17" s="14"/>
      <c r="B17" s="14">
        <v>-0.19539999999999999</v>
      </c>
      <c r="C17" s="14">
        <v>0</v>
      </c>
      <c r="D17" s="14"/>
      <c r="H17" t="s">
        <v>70</v>
      </c>
      <c r="I17">
        <f>(C13-C12)/(B13-B12)</f>
        <v>-0.20227398207752642</v>
      </c>
    </row>
    <row r="18" spans="1:9" x14ac:dyDescent="0.2">
      <c r="A18" s="16">
        <v>0.95075100000000001</v>
      </c>
      <c r="B18" s="16">
        <v>0.55000000000000004</v>
      </c>
      <c r="C18" s="16">
        <v>-0.14760200000000001</v>
      </c>
      <c r="D18" s="16">
        <v>-3.2179999999999999E-3</v>
      </c>
    </row>
    <row r="20" spans="1:9" x14ac:dyDescent="0.2">
      <c r="A20" s="13" t="s">
        <v>49</v>
      </c>
    </row>
    <row r="22" spans="1:9" ht="19" x14ac:dyDescent="0.25">
      <c r="A22" s="1" t="s">
        <v>46</v>
      </c>
      <c r="B22" s="1" t="s">
        <v>44</v>
      </c>
      <c r="C22" s="1" t="s">
        <v>45</v>
      </c>
      <c r="D22" s="1" t="s">
        <v>47</v>
      </c>
    </row>
    <row r="23" spans="1:9" x14ac:dyDescent="0.2">
      <c r="A23" s="3">
        <v>-4</v>
      </c>
      <c r="B23" s="3">
        <v>-0.21454500000000001</v>
      </c>
      <c r="C23" s="3">
        <v>5.5149999999999999E-3</v>
      </c>
      <c r="D23" s="3">
        <v>-1.4399E-2</v>
      </c>
    </row>
    <row r="24" spans="1:9" x14ac:dyDescent="0.2">
      <c r="A24" s="3">
        <v>-3</v>
      </c>
      <c r="B24" s="3">
        <v>-2.1642000000000002E-2</v>
      </c>
      <c r="C24" s="3">
        <v>-2.3295E-2</v>
      </c>
      <c r="D24" s="3">
        <v>-1.1009E-2</v>
      </c>
    </row>
    <row r="25" spans="1:9" x14ac:dyDescent="0.2">
      <c r="A25" s="3">
        <v>-2</v>
      </c>
      <c r="B25" s="3">
        <v>6.6272999999999999E-2</v>
      </c>
      <c r="C25" s="3">
        <v>-5.0888999999999997E-2</v>
      </c>
      <c r="D25" s="3">
        <v>-9.0900000000000009E-3</v>
      </c>
    </row>
    <row r="26" spans="1:9" x14ac:dyDescent="0.2">
      <c r="A26" s="3">
        <v>-1</v>
      </c>
      <c r="B26" s="3">
        <v>0.20604500000000001</v>
      </c>
      <c r="C26" s="3">
        <v>-7.8256999999999993E-2</v>
      </c>
      <c r="D26" s="3">
        <v>-7.0239999999999999E-3</v>
      </c>
    </row>
    <row r="27" spans="1:9" x14ac:dyDescent="0.2">
      <c r="A27" s="3">
        <v>0</v>
      </c>
      <c r="B27" s="3">
        <v>0.34570699999999999</v>
      </c>
      <c r="C27" s="3">
        <v>-0.105407</v>
      </c>
      <c r="D27" s="3">
        <v>-4.7499999999999999E-3</v>
      </c>
    </row>
    <row r="28" spans="1:9" x14ac:dyDescent="0.2">
      <c r="A28" s="3">
        <v>1</v>
      </c>
      <c r="B28" s="3">
        <v>0.48575699999999999</v>
      </c>
      <c r="C28" s="3">
        <v>-0.132489</v>
      </c>
      <c r="D28" s="3">
        <v>-2.3540000000000002E-3</v>
      </c>
    </row>
    <row r="29" spans="1:9" x14ac:dyDescent="0.2">
      <c r="A29" s="3">
        <v>2</v>
      </c>
      <c r="B29" s="3">
        <v>0.62620500000000001</v>
      </c>
      <c r="C29" s="3">
        <v>-0.159521</v>
      </c>
      <c r="D29" s="3">
        <v>1.4100000000000001E-4</v>
      </c>
    </row>
    <row r="30" spans="1:9" x14ac:dyDescent="0.2">
      <c r="A30" s="3">
        <v>3</v>
      </c>
      <c r="B30" s="3">
        <v>0.76475599999999999</v>
      </c>
      <c r="C30" s="3">
        <v>-0.18621699999999999</v>
      </c>
      <c r="D30" s="3">
        <v>2.653E-3</v>
      </c>
    </row>
    <row r="31" spans="1:9" x14ac:dyDescent="0.2">
      <c r="A31" s="3">
        <v>4</v>
      </c>
      <c r="B31" s="3">
        <v>0.89964500000000003</v>
      </c>
      <c r="C31" s="3">
        <v>-0.21268200000000001</v>
      </c>
      <c r="D31" s="3">
        <v>5.0369999999999998E-3</v>
      </c>
    </row>
    <row r="33" spans="1:4" x14ac:dyDescent="0.2">
      <c r="A33" s="13" t="s">
        <v>50</v>
      </c>
    </row>
    <row r="35" spans="1:4" ht="19" x14ac:dyDescent="0.25">
      <c r="A35" s="1" t="s">
        <v>46</v>
      </c>
      <c r="B35" s="1" t="s">
        <v>44</v>
      </c>
      <c r="C35" s="1" t="s">
        <v>45</v>
      </c>
      <c r="D35" s="1" t="s">
        <v>47</v>
      </c>
    </row>
    <row r="36" spans="1:4" x14ac:dyDescent="0.2">
      <c r="A36" s="3">
        <v>-4</v>
      </c>
      <c r="B36" s="3">
        <v>-0.19628999999999999</v>
      </c>
      <c r="C36" s="3">
        <v>-2.2820000000000002E-3</v>
      </c>
      <c r="D36" s="3">
        <v>-1.3325999999999999E-2</v>
      </c>
    </row>
    <row r="37" spans="1:4" x14ac:dyDescent="0.2">
      <c r="A37" s="3">
        <v>-3</v>
      </c>
      <c r="B37" s="3">
        <v>-6.5721000000000002E-2</v>
      </c>
      <c r="C37" s="3">
        <v>-2.5774999999999999E-2</v>
      </c>
      <c r="D37" s="3">
        <v>-1.0864E-2</v>
      </c>
    </row>
    <row r="38" spans="1:4" x14ac:dyDescent="0.2">
      <c r="A38" s="3">
        <v>-2</v>
      </c>
      <c r="B38" s="3">
        <v>6.4383999999999997E-2</v>
      </c>
      <c r="C38" s="3">
        <v>-5.0856999999999999E-2</v>
      </c>
      <c r="D38" s="3">
        <v>-8.8109999999999994E-3</v>
      </c>
    </row>
    <row r="39" spans="1:4" x14ac:dyDescent="0.2">
      <c r="A39" s="3">
        <v>-1</v>
      </c>
      <c r="B39" s="3">
        <v>0.19255</v>
      </c>
      <c r="C39" s="3">
        <v>-7.5179999999999997E-2</v>
      </c>
      <c r="D39" s="3">
        <v>-6.6420000000000003E-3</v>
      </c>
    </row>
    <row r="40" spans="1:4" x14ac:dyDescent="0.2">
      <c r="A40" s="3">
        <v>0</v>
      </c>
      <c r="B40" s="3">
        <v>0.320627</v>
      </c>
      <c r="C40" s="3">
        <v>-9.9418000000000006E-2</v>
      </c>
      <c r="D40" s="3">
        <v>-4.3439999999999998E-3</v>
      </c>
    </row>
    <row r="41" spans="1:4" x14ac:dyDescent="0.2">
      <c r="A41" s="3">
        <v>1</v>
      </c>
      <c r="B41" s="3">
        <v>0.44881700000000002</v>
      </c>
      <c r="C41" s="3">
        <v>-0.12359299999999999</v>
      </c>
      <c r="D41" s="3">
        <v>-1.9269999999999999E-3</v>
      </c>
    </row>
    <row r="42" spans="1:4" x14ac:dyDescent="0.2">
      <c r="A42" s="3">
        <v>2</v>
      </c>
      <c r="B42" s="3">
        <v>0.57686400000000004</v>
      </c>
      <c r="C42" s="3">
        <v>-0.147644</v>
      </c>
      <c r="D42" s="3">
        <v>6.0499999999999996E-4</v>
      </c>
    </row>
    <row r="43" spans="1:4" x14ac:dyDescent="0.2">
      <c r="A43" s="3">
        <v>3</v>
      </c>
      <c r="B43" s="3">
        <v>0.70504299999999998</v>
      </c>
      <c r="C43" s="3">
        <v>-0.171622</v>
      </c>
      <c r="D43" s="3">
        <v>3.2469999999999999E-3</v>
      </c>
    </row>
    <row r="44" spans="1:4" x14ac:dyDescent="0.2">
      <c r="A44" s="3">
        <v>4</v>
      </c>
      <c r="B44" s="3">
        <v>0.83235199999999998</v>
      </c>
      <c r="C44" s="3">
        <v>-0.195469</v>
      </c>
      <c r="D44" s="3">
        <v>5.9569999999999996E-3</v>
      </c>
    </row>
    <row r="46" spans="1:4" x14ac:dyDescent="0.2">
      <c r="A46" s="13" t="s">
        <v>51</v>
      </c>
    </row>
    <row r="48" spans="1:4" ht="19" x14ac:dyDescent="0.25">
      <c r="A48" s="1" t="s">
        <v>46</v>
      </c>
      <c r="B48" s="1" t="s">
        <v>44</v>
      </c>
      <c r="C48" s="1" t="s">
        <v>45</v>
      </c>
      <c r="D48" s="1" t="s">
        <v>47</v>
      </c>
    </row>
    <row r="49" spans="1:4" x14ac:dyDescent="0.2">
      <c r="A49" s="3">
        <v>-4</v>
      </c>
      <c r="B49" s="3">
        <v>-0.18535199999999999</v>
      </c>
      <c r="C49" s="3">
        <v>-5.0749999999999997E-3</v>
      </c>
      <c r="D49" s="3">
        <v>-1.2465E-2</v>
      </c>
    </row>
    <row r="50" spans="1:4" x14ac:dyDescent="0.2">
      <c r="A50" s="3">
        <v>-3</v>
      </c>
      <c r="B50" s="3">
        <v>-5.8230999999999998E-2</v>
      </c>
      <c r="C50" s="3">
        <v>-2.7910999999999998E-2</v>
      </c>
      <c r="D50" s="3">
        <v>-1.0539E-2</v>
      </c>
    </row>
    <row r="51" spans="1:4" x14ac:dyDescent="0.2">
      <c r="A51" s="3">
        <v>-2</v>
      </c>
      <c r="B51" s="3">
        <v>6.3062000000000007E-2</v>
      </c>
      <c r="C51" s="3">
        <v>-5.0507999999999997E-2</v>
      </c>
      <c r="D51" s="3">
        <v>-8.5079999999999999E-3</v>
      </c>
    </row>
    <row r="52" spans="1:4" x14ac:dyDescent="0.2">
      <c r="A52" s="3">
        <v>-1</v>
      </c>
      <c r="B52" s="3">
        <v>0.18398600000000001</v>
      </c>
      <c r="C52" s="3">
        <v>-7.3019000000000001E-2</v>
      </c>
      <c r="D52" s="3">
        <v>-6.3470000000000002E-3</v>
      </c>
    </row>
    <row r="53" spans="1:4" x14ac:dyDescent="0.2">
      <c r="A53" s="3">
        <v>0</v>
      </c>
      <c r="B53" s="3">
        <v>0.304869</v>
      </c>
      <c r="C53" s="3">
        <v>-9.5479999999999995E-2</v>
      </c>
      <c r="D53" s="3">
        <v>-4.0590000000000001E-3</v>
      </c>
    </row>
    <row r="54" spans="1:4" x14ac:dyDescent="0.2">
      <c r="A54" s="3">
        <v>1</v>
      </c>
      <c r="B54" s="3">
        <v>0.42577100000000001</v>
      </c>
      <c r="C54" s="3">
        <v>-0.117879</v>
      </c>
      <c r="D54" s="3">
        <v>-1.647E-3</v>
      </c>
    </row>
    <row r="55" spans="1:4" x14ac:dyDescent="0.2">
      <c r="A55" s="3">
        <v>2</v>
      </c>
      <c r="B55" s="3">
        <v>0.54638200000000003</v>
      </c>
      <c r="C55">
        <v>-0.14013400000000001</v>
      </c>
      <c r="D55" s="3">
        <v>8.8599999999999996E-4</v>
      </c>
    </row>
    <row r="56" spans="1:4" x14ac:dyDescent="0.2">
      <c r="A56" s="3">
        <v>3</v>
      </c>
      <c r="B56" s="3">
        <v>0.66707700000000003</v>
      </c>
      <c r="C56" s="3">
        <v>-0.16231499999999999</v>
      </c>
      <c r="D56" s="3">
        <v>3.5479999999999999E-3</v>
      </c>
    </row>
    <row r="57" spans="1:4" x14ac:dyDescent="0.2">
      <c r="A57" s="3">
        <v>4</v>
      </c>
      <c r="B57" s="3">
        <v>0.78798999999999997</v>
      </c>
      <c r="C57" s="3">
        <v>-0.18448300000000001</v>
      </c>
      <c r="D57" s="3">
        <v>6.3270000000000002E-3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B767</vt:lpstr>
      <vt:lpstr>777</vt:lpstr>
      <vt:lpstr>A330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Ranjan</dc:creator>
  <cp:lastModifiedBy>Prateek Ranjan</cp:lastModifiedBy>
  <dcterms:created xsi:type="dcterms:W3CDTF">2024-03-11T01:47:18Z</dcterms:created>
  <dcterms:modified xsi:type="dcterms:W3CDTF">2024-03-21T12:09:16Z</dcterms:modified>
</cp:coreProperties>
</file>