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ego.vesga/Downloads/Github/"/>
    </mc:Choice>
  </mc:AlternateContent>
  <xr:revisionPtr revIDLastSave="0" documentId="8_{34733E88-AE8C-F546-A1F9-34DBCBF8636C}" xr6:coauthVersionLast="47" xr6:coauthVersionMax="47" xr10:uidLastSave="{00000000-0000-0000-0000-000000000000}"/>
  <bookViews>
    <workbookView xWindow="1080" yWindow="1240" windowWidth="27640" windowHeight="16500" xr2:uid="{2F005452-C29D-704F-99AE-6634398081AC}"/>
  </bookViews>
  <sheets>
    <sheet name="Model 2" sheetId="1" r:id="rId1"/>
    <sheet name="m_inventory" sheetId="4" r:id="rId2"/>
    <sheet name="m_demand_wh" sheetId="2" r:id="rId3"/>
    <sheet name="m_inbound" sheetId="3" r:id="rId4"/>
  </sheets>
  <externalReferences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E108" i="1" l="1"/>
  <c r="BE107" i="1"/>
  <c r="BE106" i="1"/>
  <c r="BE105" i="1"/>
  <c r="BG105" i="1" s="1"/>
  <c r="BE104" i="1"/>
  <c r="BG104" i="1" s="1"/>
  <c r="BE103" i="1"/>
  <c r="BE102" i="1"/>
  <c r="BE101" i="1"/>
  <c r="BE100" i="1"/>
  <c r="BE99" i="1"/>
  <c r="BE98" i="1"/>
  <c r="BE97" i="1"/>
  <c r="BE96" i="1"/>
  <c r="BE95" i="1"/>
  <c r="BE94" i="1"/>
  <c r="BE93" i="1"/>
  <c r="BE92" i="1"/>
  <c r="BE91" i="1"/>
  <c r="BE90" i="1"/>
  <c r="BE89" i="1"/>
  <c r="BE88" i="1"/>
  <c r="BE87" i="1"/>
  <c r="BE86" i="1"/>
  <c r="BE85" i="1"/>
  <c r="BE84" i="1"/>
  <c r="BE83" i="1"/>
  <c r="BE82" i="1"/>
  <c r="BE81" i="1"/>
  <c r="BE80" i="1"/>
  <c r="BE79" i="1"/>
  <c r="BE78" i="1"/>
  <c r="BE77" i="1"/>
  <c r="BE76" i="1"/>
  <c r="BE75" i="1"/>
  <c r="BE74" i="1"/>
  <c r="BE73" i="1"/>
  <c r="BE72" i="1"/>
  <c r="BE71" i="1"/>
  <c r="BE70" i="1"/>
  <c r="BE69" i="1"/>
  <c r="BE68" i="1"/>
  <c r="BE67" i="1"/>
  <c r="BE66" i="1"/>
  <c r="BE65" i="1"/>
  <c r="BG65" i="1" s="1"/>
  <c r="BE64" i="1"/>
  <c r="BE63" i="1"/>
  <c r="BE62" i="1"/>
  <c r="BE61" i="1"/>
  <c r="BE60" i="1"/>
  <c r="BE59" i="1"/>
  <c r="BE58" i="1"/>
  <c r="BE57" i="1"/>
  <c r="BE56" i="1"/>
  <c r="BE55" i="1"/>
  <c r="BE54" i="1"/>
  <c r="BE53" i="1"/>
  <c r="BE52" i="1"/>
  <c r="BE51" i="1"/>
  <c r="BE50" i="1"/>
  <c r="BE49" i="1"/>
  <c r="BE48" i="1"/>
  <c r="BE47" i="1"/>
  <c r="BE46" i="1"/>
  <c r="BE45" i="1"/>
  <c r="BE44" i="1"/>
  <c r="BE43" i="1"/>
  <c r="BE42" i="1"/>
  <c r="BE41" i="1"/>
  <c r="BE40" i="1"/>
  <c r="BE39" i="1"/>
  <c r="BE38" i="1"/>
  <c r="BE37" i="1"/>
  <c r="BE36" i="1"/>
  <c r="BE35" i="1"/>
  <c r="BE34" i="1"/>
  <c r="BE33" i="1"/>
  <c r="BE32" i="1"/>
  <c r="BE31" i="1"/>
  <c r="BE30" i="1"/>
  <c r="BE29" i="1"/>
  <c r="BE28" i="1"/>
  <c r="BE27" i="1"/>
  <c r="BE26" i="1"/>
  <c r="BE25" i="1"/>
  <c r="BE24" i="1"/>
  <c r="BE23" i="1"/>
  <c r="BE22" i="1"/>
  <c r="BE21" i="1"/>
  <c r="BE20" i="1"/>
  <c r="BE19" i="1"/>
  <c r="BE18" i="1"/>
  <c r="BE17" i="1"/>
  <c r="BE16" i="1"/>
  <c r="BE15" i="1"/>
  <c r="BE14" i="1"/>
  <c r="BE13" i="1"/>
  <c r="BE12" i="1"/>
  <c r="BE11" i="1"/>
  <c r="BE10" i="1"/>
  <c r="BE9" i="1"/>
  <c r="BE8" i="1"/>
  <c r="BE7" i="1"/>
  <c r="BE6" i="1"/>
  <c r="BD108" i="1"/>
  <c r="BD107" i="1"/>
  <c r="BD106" i="1"/>
  <c r="BD105" i="1"/>
  <c r="BS105" i="1" s="1"/>
  <c r="BY105" i="1" s="1"/>
  <c r="BD104" i="1"/>
  <c r="BS104" i="1" s="1"/>
  <c r="BY104" i="1" s="1"/>
  <c r="BD103" i="1"/>
  <c r="BD102" i="1"/>
  <c r="BS102" i="1" s="1"/>
  <c r="BY102" i="1" s="1"/>
  <c r="BD101" i="1"/>
  <c r="BD100" i="1"/>
  <c r="BD99" i="1"/>
  <c r="BD98" i="1"/>
  <c r="BD97" i="1"/>
  <c r="BQ97" i="1" s="1"/>
  <c r="BW97" i="1" s="1"/>
  <c r="BD96" i="1"/>
  <c r="BS96" i="1" s="1"/>
  <c r="BY96" i="1" s="1"/>
  <c r="BD95" i="1"/>
  <c r="BD94" i="1"/>
  <c r="BS94" i="1" s="1"/>
  <c r="BY94" i="1" s="1"/>
  <c r="BD93" i="1"/>
  <c r="BD92" i="1"/>
  <c r="BD91" i="1"/>
  <c r="BD90" i="1"/>
  <c r="BD89" i="1"/>
  <c r="BS89" i="1" s="1"/>
  <c r="BY89" i="1" s="1"/>
  <c r="BD88" i="1"/>
  <c r="BQ88" i="1" s="1"/>
  <c r="BW88" i="1" s="1"/>
  <c r="BD87" i="1"/>
  <c r="BD86" i="1"/>
  <c r="BS86" i="1" s="1"/>
  <c r="BY86" i="1" s="1"/>
  <c r="BD85" i="1"/>
  <c r="BD84" i="1"/>
  <c r="BD83" i="1"/>
  <c r="BD82" i="1"/>
  <c r="BD81" i="1"/>
  <c r="BD80" i="1"/>
  <c r="BD79" i="1"/>
  <c r="BD78" i="1"/>
  <c r="BS78" i="1" s="1"/>
  <c r="BY78" i="1" s="1"/>
  <c r="BD77" i="1"/>
  <c r="BD76" i="1"/>
  <c r="BD75" i="1"/>
  <c r="BD74" i="1"/>
  <c r="BD73" i="1"/>
  <c r="BS73" i="1" s="1"/>
  <c r="BY73" i="1" s="1"/>
  <c r="BD72" i="1"/>
  <c r="BD71" i="1"/>
  <c r="BD70" i="1"/>
  <c r="BS70" i="1" s="1"/>
  <c r="BY70" i="1" s="1"/>
  <c r="BD69" i="1"/>
  <c r="BD68" i="1"/>
  <c r="BD67" i="1"/>
  <c r="BD66" i="1"/>
  <c r="BD65" i="1"/>
  <c r="BD64" i="1"/>
  <c r="BS64" i="1" s="1"/>
  <c r="BY64" i="1" s="1"/>
  <c r="BD63" i="1"/>
  <c r="BD62" i="1"/>
  <c r="BS62" i="1" s="1"/>
  <c r="BY62" i="1" s="1"/>
  <c r="BD61" i="1"/>
  <c r="BD60" i="1"/>
  <c r="BD59" i="1"/>
  <c r="BD58" i="1"/>
  <c r="BD57" i="1"/>
  <c r="BS57" i="1" s="1"/>
  <c r="BY57" i="1" s="1"/>
  <c r="BD56" i="1"/>
  <c r="BS56" i="1" s="1"/>
  <c r="BY56" i="1" s="1"/>
  <c r="BD55" i="1"/>
  <c r="BD54" i="1"/>
  <c r="BS54" i="1" s="1"/>
  <c r="BY54" i="1" s="1"/>
  <c r="BD53" i="1"/>
  <c r="BD52" i="1"/>
  <c r="BD51" i="1"/>
  <c r="BD50" i="1"/>
  <c r="BD49" i="1"/>
  <c r="BS49" i="1" s="1"/>
  <c r="BY49" i="1" s="1"/>
  <c r="BD48" i="1"/>
  <c r="BS48" i="1" s="1"/>
  <c r="BY48" i="1" s="1"/>
  <c r="BD47" i="1"/>
  <c r="BD46" i="1"/>
  <c r="BS46" i="1" s="1"/>
  <c r="BY46" i="1" s="1"/>
  <c r="BD45" i="1"/>
  <c r="BD44" i="1"/>
  <c r="BD43" i="1"/>
  <c r="BD42" i="1"/>
  <c r="BD41" i="1"/>
  <c r="BS41" i="1" s="1"/>
  <c r="BY41" i="1" s="1"/>
  <c r="BD40" i="1"/>
  <c r="BS40" i="1" s="1"/>
  <c r="BY40" i="1" s="1"/>
  <c r="BD39" i="1"/>
  <c r="BD38" i="1"/>
  <c r="BS38" i="1" s="1"/>
  <c r="BY38" i="1" s="1"/>
  <c r="BD37" i="1"/>
  <c r="BD36" i="1"/>
  <c r="BD35" i="1"/>
  <c r="BD34" i="1"/>
  <c r="BD33" i="1"/>
  <c r="BS33" i="1" s="1"/>
  <c r="BY33" i="1" s="1"/>
  <c r="BD32" i="1"/>
  <c r="BS32" i="1" s="1"/>
  <c r="BY32" i="1" s="1"/>
  <c r="BD31" i="1"/>
  <c r="BD30" i="1"/>
  <c r="BD29" i="1"/>
  <c r="BD28" i="1"/>
  <c r="BD27" i="1"/>
  <c r="BD26" i="1"/>
  <c r="BD25" i="1"/>
  <c r="BS25" i="1" s="1"/>
  <c r="BY25" i="1" s="1"/>
  <c r="BD24" i="1"/>
  <c r="BS24" i="1" s="1"/>
  <c r="BY24" i="1" s="1"/>
  <c r="BD23" i="1"/>
  <c r="BD22" i="1"/>
  <c r="BS22" i="1" s="1"/>
  <c r="BY22" i="1" s="1"/>
  <c r="BD21" i="1"/>
  <c r="BD20" i="1"/>
  <c r="BD19" i="1"/>
  <c r="BD18" i="1"/>
  <c r="BD17" i="1"/>
  <c r="BS17" i="1" s="1"/>
  <c r="BY17" i="1" s="1"/>
  <c r="BD16" i="1"/>
  <c r="BS16" i="1" s="1"/>
  <c r="BY16" i="1" s="1"/>
  <c r="BD15" i="1"/>
  <c r="BD14" i="1"/>
  <c r="BS14" i="1" s="1"/>
  <c r="BY14" i="1" s="1"/>
  <c r="BD13" i="1"/>
  <c r="BD12" i="1"/>
  <c r="BQ12" i="1" s="1"/>
  <c r="BW12" i="1" s="1"/>
  <c r="BD11" i="1"/>
  <c r="BD10" i="1"/>
  <c r="BD9" i="1"/>
  <c r="BS9" i="1" s="1"/>
  <c r="BY9" i="1" s="1"/>
  <c r="BD8" i="1"/>
  <c r="BS8" i="1" s="1"/>
  <c r="BY8" i="1" s="1"/>
  <c r="BD7" i="1"/>
  <c r="BD6" i="1"/>
  <c r="BC108" i="1"/>
  <c r="BC107" i="1"/>
  <c r="BC106" i="1"/>
  <c r="BC105" i="1"/>
  <c r="BC104" i="1"/>
  <c r="BC103" i="1"/>
  <c r="BC102" i="1"/>
  <c r="BC101" i="1"/>
  <c r="BC100" i="1"/>
  <c r="BC99" i="1"/>
  <c r="BC98" i="1"/>
  <c r="BC97" i="1"/>
  <c r="BC96" i="1"/>
  <c r="BC95" i="1"/>
  <c r="BC94" i="1"/>
  <c r="BC93" i="1"/>
  <c r="BC92" i="1"/>
  <c r="BC91" i="1"/>
  <c r="BC90" i="1"/>
  <c r="BC89" i="1"/>
  <c r="BC88" i="1"/>
  <c r="BC87" i="1"/>
  <c r="BC86" i="1"/>
  <c r="BC85" i="1"/>
  <c r="BC84" i="1"/>
  <c r="BC83" i="1"/>
  <c r="BC82" i="1"/>
  <c r="BC81" i="1"/>
  <c r="BC80" i="1"/>
  <c r="BC79" i="1"/>
  <c r="BC78" i="1"/>
  <c r="BC77" i="1"/>
  <c r="BC76" i="1"/>
  <c r="BC75" i="1"/>
  <c r="BC74" i="1"/>
  <c r="BC73" i="1"/>
  <c r="BC72" i="1"/>
  <c r="BC71" i="1"/>
  <c r="BC70" i="1"/>
  <c r="BC69" i="1"/>
  <c r="BC68" i="1"/>
  <c r="BC67" i="1"/>
  <c r="BC66" i="1"/>
  <c r="BC65" i="1"/>
  <c r="BC64" i="1"/>
  <c r="BC63" i="1"/>
  <c r="BC62" i="1"/>
  <c r="BC61" i="1"/>
  <c r="BC60" i="1"/>
  <c r="BC59" i="1"/>
  <c r="BC58" i="1"/>
  <c r="BC57" i="1"/>
  <c r="BC56" i="1"/>
  <c r="BC55" i="1"/>
  <c r="BC54" i="1"/>
  <c r="BC53" i="1"/>
  <c r="BC52" i="1"/>
  <c r="BC51" i="1"/>
  <c r="BC50" i="1"/>
  <c r="BC49" i="1"/>
  <c r="BC48" i="1"/>
  <c r="BC47" i="1"/>
  <c r="BC46" i="1"/>
  <c r="BC45" i="1"/>
  <c r="BC44" i="1"/>
  <c r="BC43" i="1"/>
  <c r="BC42" i="1"/>
  <c r="BC41" i="1"/>
  <c r="BC40" i="1"/>
  <c r="BC39" i="1"/>
  <c r="BC38" i="1"/>
  <c r="BC37" i="1"/>
  <c r="BC36" i="1"/>
  <c r="BC35" i="1"/>
  <c r="BC34" i="1"/>
  <c r="BC33" i="1"/>
  <c r="BC32" i="1"/>
  <c r="BC31" i="1"/>
  <c r="BC30" i="1"/>
  <c r="BC29" i="1"/>
  <c r="BC28" i="1"/>
  <c r="BC27" i="1"/>
  <c r="BC26" i="1"/>
  <c r="BC25" i="1"/>
  <c r="BC24" i="1"/>
  <c r="BC23" i="1"/>
  <c r="BC22" i="1"/>
  <c r="BC21" i="1"/>
  <c r="BC20" i="1"/>
  <c r="BC19" i="1"/>
  <c r="BC18" i="1"/>
  <c r="BC17" i="1"/>
  <c r="BC16" i="1"/>
  <c r="BC15" i="1"/>
  <c r="BC14" i="1"/>
  <c r="BC13" i="1"/>
  <c r="BC12" i="1"/>
  <c r="BC11" i="1"/>
  <c r="BC10" i="1"/>
  <c r="BC9" i="1"/>
  <c r="BC8" i="1"/>
  <c r="BC7" i="1"/>
  <c r="BC6" i="1"/>
  <c r="I108" i="1"/>
  <c r="I107" i="1"/>
  <c r="I106" i="1"/>
  <c r="I105" i="1"/>
  <c r="I104" i="1"/>
  <c r="I103" i="1"/>
  <c r="I102" i="1"/>
  <c r="O102" i="1" s="1"/>
  <c r="I101" i="1"/>
  <c r="I100" i="1"/>
  <c r="I99" i="1"/>
  <c r="I98" i="1"/>
  <c r="I97" i="1"/>
  <c r="O97" i="1" s="1"/>
  <c r="I96" i="1"/>
  <c r="I95" i="1"/>
  <c r="I94" i="1"/>
  <c r="I93" i="1"/>
  <c r="I92" i="1"/>
  <c r="I91" i="1"/>
  <c r="I90" i="1"/>
  <c r="I89" i="1"/>
  <c r="O89" i="1" s="1"/>
  <c r="I88" i="1"/>
  <c r="I87" i="1"/>
  <c r="I86" i="1"/>
  <c r="M86" i="1" s="1"/>
  <c r="I85" i="1"/>
  <c r="I84" i="1"/>
  <c r="I83" i="1"/>
  <c r="I82" i="1"/>
  <c r="I81" i="1"/>
  <c r="O81" i="1" s="1"/>
  <c r="I80" i="1"/>
  <c r="I79" i="1"/>
  <c r="I78" i="1"/>
  <c r="I77" i="1"/>
  <c r="I76" i="1"/>
  <c r="I75" i="1"/>
  <c r="I74" i="1"/>
  <c r="I73" i="1"/>
  <c r="I72" i="1"/>
  <c r="I71" i="1"/>
  <c r="I70" i="1"/>
  <c r="M70" i="1" s="1"/>
  <c r="I69" i="1"/>
  <c r="I68" i="1"/>
  <c r="I67" i="1"/>
  <c r="I66" i="1"/>
  <c r="I65" i="1"/>
  <c r="I64" i="1"/>
  <c r="I63" i="1"/>
  <c r="I62" i="1"/>
  <c r="M62" i="1" s="1"/>
  <c r="I61" i="1"/>
  <c r="I60" i="1"/>
  <c r="I59" i="1"/>
  <c r="I58" i="1"/>
  <c r="I57" i="1"/>
  <c r="I56" i="1"/>
  <c r="I55" i="1"/>
  <c r="I54" i="1"/>
  <c r="M54" i="1" s="1"/>
  <c r="I53" i="1"/>
  <c r="I52" i="1"/>
  <c r="I51" i="1"/>
  <c r="I50" i="1"/>
  <c r="I49" i="1"/>
  <c r="I48" i="1"/>
  <c r="M48" i="1" s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H108" i="1"/>
  <c r="H107" i="1"/>
  <c r="H106" i="1"/>
  <c r="H105" i="1"/>
  <c r="H104" i="1"/>
  <c r="BR104" i="1" s="1"/>
  <c r="BX104" i="1" s="1"/>
  <c r="H103" i="1"/>
  <c r="H102" i="1"/>
  <c r="H101" i="1"/>
  <c r="H100" i="1"/>
  <c r="H99" i="1"/>
  <c r="H98" i="1"/>
  <c r="H97" i="1"/>
  <c r="H96" i="1"/>
  <c r="BR96" i="1" s="1"/>
  <c r="BX96" i="1" s="1"/>
  <c r="H95" i="1"/>
  <c r="H94" i="1"/>
  <c r="H93" i="1"/>
  <c r="H92" i="1"/>
  <c r="H91" i="1"/>
  <c r="H90" i="1"/>
  <c r="H89" i="1"/>
  <c r="H88" i="1"/>
  <c r="BR88" i="1" s="1"/>
  <c r="BX88" i="1" s="1"/>
  <c r="H87" i="1"/>
  <c r="H86" i="1"/>
  <c r="H85" i="1"/>
  <c r="H84" i="1"/>
  <c r="H83" i="1"/>
  <c r="H82" i="1"/>
  <c r="H81" i="1"/>
  <c r="H80" i="1"/>
  <c r="BR80" i="1" s="1"/>
  <c r="BX80" i="1" s="1"/>
  <c r="H79" i="1"/>
  <c r="H78" i="1"/>
  <c r="H77" i="1"/>
  <c r="H76" i="1"/>
  <c r="BR76" i="1" s="1"/>
  <c r="BX76" i="1" s="1"/>
  <c r="H75" i="1"/>
  <c r="H74" i="1"/>
  <c r="H73" i="1"/>
  <c r="H72" i="1"/>
  <c r="BR72" i="1" s="1"/>
  <c r="BX72" i="1" s="1"/>
  <c r="H71" i="1"/>
  <c r="H70" i="1"/>
  <c r="H69" i="1"/>
  <c r="H68" i="1"/>
  <c r="BR68" i="1" s="1"/>
  <c r="BX68" i="1" s="1"/>
  <c r="H67" i="1"/>
  <c r="H66" i="1"/>
  <c r="H65" i="1"/>
  <c r="H64" i="1"/>
  <c r="BR64" i="1" s="1"/>
  <c r="BX64" i="1" s="1"/>
  <c r="H63" i="1"/>
  <c r="H62" i="1"/>
  <c r="H61" i="1"/>
  <c r="H60" i="1"/>
  <c r="BR60" i="1" s="1"/>
  <c r="BX60" i="1" s="1"/>
  <c r="H59" i="1"/>
  <c r="H58" i="1"/>
  <c r="H57" i="1"/>
  <c r="H56" i="1"/>
  <c r="BR56" i="1" s="1"/>
  <c r="BX56" i="1" s="1"/>
  <c r="H55" i="1"/>
  <c r="H54" i="1"/>
  <c r="H53" i="1"/>
  <c r="H52" i="1"/>
  <c r="BR52" i="1" s="1"/>
  <c r="BX52" i="1" s="1"/>
  <c r="H51" i="1"/>
  <c r="H50" i="1"/>
  <c r="H49" i="1"/>
  <c r="H48" i="1"/>
  <c r="BR48" i="1" s="1"/>
  <c r="BX48" i="1" s="1"/>
  <c r="H47" i="1"/>
  <c r="H46" i="1"/>
  <c r="H45" i="1"/>
  <c r="H44" i="1"/>
  <c r="BR44" i="1" s="1"/>
  <c r="BX44" i="1" s="1"/>
  <c r="H43" i="1"/>
  <c r="H42" i="1"/>
  <c r="H41" i="1"/>
  <c r="H40" i="1"/>
  <c r="BR40" i="1" s="1"/>
  <c r="BX40" i="1" s="1"/>
  <c r="H39" i="1"/>
  <c r="H38" i="1"/>
  <c r="H37" i="1"/>
  <c r="BR37" i="1" s="1"/>
  <c r="BX37" i="1" s="1"/>
  <c r="H36" i="1"/>
  <c r="BR36" i="1" s="1"/>
  <c r="BX36" i="1" s="1"/>
  <c r="H35" i="1"/>
  <c r="H34" i="1"/>
  <c r="H33" i="1"/>
  <c r="BR33" i="1" s="1"/>
  <c r="BX33" i="1" s="1"/>
  <c r="H32" i="1"/>
  <c r="BR32" i="1" s="1"/>
  <c r="BX32" i="1" s="1"/>
  <c r="H31" i="1"/>
  <c r="H30" i="1"/>
  <c r="H29" i="1"/>
  <c r="H28" i="1"/>
  <c r="BR28" i="1" s="1"/>
  <c r="BX28" i="1" s="1"/>
  <c r="H27" i="1"/>
  <c r="H26" i="1"/>
  <c r="H25" i="1"/>
  <c r="H24" i="1"/>
  <c r="BR24" i="1" s="1"/>
  <c r="BX24" i="1" s="1"/>
  <c r="H23" i="1"/>
  <c r="BR23" i="1" s="1"/>
  <c r="BX23" i="1" s="1"/>
  <c r="H22" i="1"/>
  <c r="H21" i="1"/>
  <c r="BR21" i="1" s="1"/>
  <c r="BX21" i="1" s="1"/>
  <c r="H20" i="1"/>
  <c r="BR20" i="1" s="1"/>
  <c r="BX20" i="1" s="1"/>
  <c r="H19" i="1"/>
  <c r="H18" i="1"/>
  <c r="H17" i="1"/>
  <c r="H16" i="1"/>
  <c r="BR16" i="1" s="1"/>
  <c r="BX16" i="1" s="1"/>
  <c r="H15" i="1"/>
  <c r="BR15" i="1" s="1"/>
  <c r="BX15" i="1" s="1"/>
  <c r="H14" i="1"/>
  <c r="H13" i="1"/>
  <c r="BR13" i="1" s="1"/>
  <c r="BX13" i="1" s="1"/>
  <c r="H12" i="1"/>
  <c r="BR12" i="1" s="1"/>
  <c r="BX12" i="1" s="1"/>
  <c r="H11" i="1"/>
  <c r="H10" i="1"/>
  <c r="H9" i="1"/>
  <c r="BR9" i="1" s="1"/>
  <c r="BX9" i="1" s="1"/>
  <c r="H8" i="1"/>
  <c r="BR8" i="1" s="1"/>
  <c r="BX8" i="1" s="1"/>
  <c r="H7" i="1"/>
  <c r="BR7" i="1" s="1"/>
  <c r="BX7" i="1" s="1"/>
  <c r="H6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N81" i="1" s="1"/>
  <c r="P81" i="1" s="1"/>
  <c r="U81" i="1" s="1"/>
  <c r="W81" i="1" s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BQ13" i="1" s="1"/>
  <c r="BW13" i="1" s="1"/>
  <c r="E12" i="1"/>
  <c r="E11" i="1"/>
  <c r="E10" i="1"/>
  <c r="E9" i="1"/>
  <c r="E8" i="1"/>
  <c r="E7" i="1"/>
  <c r="E6" i="1"/>
  <c r="BQ6" i="1" s="1"/>
  <c r="BW6" i="1" s="1"/>
  <c r="BQ103" i="1"/>
  <c r="BW103" i="1" s="1"/>
  <c r="BQ101" i="1"/>
  <c r="BW101" i="1" s="1"/>
  <c r="BQ87" i="1"/>
  <c r="BW87" i="1" s="1"/>
  <c r="BQ85" i="1"/>
  <c r="BW85" i="1" s="1"/>
  <c r="BQ77" i="1"/>
  <c r="BW77" i="1" s="1"/>
  <c r="BQ71" i="1"/>
  <c r="BW71" i="1" s="1"/>
  <c r="BQ69" i="1"/>
  <c r="BW69" i="1" s="1"/>
  <c r="BQ63" i="1"/>
  <c r="BW63" i="1" s="1"/>
  <c r="BQ61" i="1"/>
  <c r="BW61" i="1" s="1"/>
  <c r="BQ55" i="1"/>
  <c r="BW55" i="1" s="1"/>
  <c r="BQ47" i="1"/>
  <c r="BW47" i="1" s="1"/>
  <c r="BQ45" i="1"/>
  <c r="BW45" i="1" s="1"/>
  <c r="BQ39" i="1"/>
  <c r="BW39" i="1" s="1"/>
  <c r="BQ37" i="1"/>
  <c r="BW37" i="1" s="1"/>
  <c r="BQ31" i="1"/>
  <c r="BW31" i="1" s="1"/>
  <c r="BQ21" i="1"/>
  <c r="BW21" i="1" s="1"/>
  <c r="BQ15" i="1"/>
  <c r="BW15" i="1" s="1"/>
  <c r="BQ7" i="1"/>
  <c r="BW7" i="1" s="1"/>
  <c r="BQ106" i="1"/>
  <c r="BW106" i="1" s="1"/>
  <c r="BQ93" i="1"/>
  <c r="BW93" i="1" s="1"/>
  <c r="BQ90" i="1"/>
  <c r="BW90" i="1" s="1"/>
  <c r="BQ74" i="1"/>
  <c r="BW74" i="1" s="1"/>
  <c r="BQ66" i="1"/>
  <c r="BW66" i="1" s="1"/>
  <c r="BQ58" i="1"/>
  <c r="BW58" i="1" s="1"/>
  <c r="BQ50" i="1"/>
  <c r="BW50" i="1" s="1"/>
  <c r="BQ42" i="1"/>
  <c r="BW42" i="1" s="1"/>
  <c r="BQ34" i="1"/>
  <c r="BW34" i="1" s="1"/>
  <c r="BQ29" i="1"/>
  <c r="BW29" i="1" s="1"/>
  <c r="BQ26" i="1"/>
  <c r="BW26" i="1" s="1"/>
  <c r="BQ18" i="1"/>
  <c r="BW18" i="1" s="1"/>
  <c r="BQ10" i="1"/>
  <c r="BW10" i="1" s="1"/>
  <c r="BQ98" i="1"/>
  <c r="BW98" i="1" s="1"/>
  <c r="BQ82" i="1"/>
  <c r="BW82" i="1" s="1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I105" i="4"/>
  <c r="H105" i="4"/>
  <c r="I104" i="4"/>
  <c r="H104" i="4"/>
  <c r="I103" i="4"/>
  <c r="H103" i="4"/>
  <c r="I102" i="4"/>
  <c r="H102" i="4"/>
  <c r="I101" i="4"/>
  <c r="H101" i="4"/>
  <c r="I100" i="4"/>
  <c r="H100" i="4"/>
  <c r="I99" i="4"/>
  <c r="H99" i="4"/>
  <c r="I98" i="4"/>
  <c r="H98" i="4"/>
  <c r="I97" i="4"/>
  <c r="H97" i="4"/>
  <c r="I96" i="4"/>
  <c r="H96" i="4"/>
  <c r="I95" i="4"/>
  <c r="H95" i="4"/>
  <c r="I94" i="4"/>
  <c r="H94" i="4"/>
  <c r="I93" i="4"/>
  <c r="H93" i="4"/>
  <c r="I92" i="4"/>
  <c r="H92" i="4"/>
  <c r="I91" i="4"/>
  <c r="H91" i="4"/>
  <c r="I90" i="4"/>
  <c r="H90" i="4"/>
  <c r="I89" i="4"/>
  <c r="H89" i="4"/>
  <c r="I88" i="4"/>
  <c r="H88" i="4"/>
  <c r="I87" i="4"/>
  <c r="H87" i="4"/>
  <c r="I86" i="4"/>
  <c r="H86" i="4"/>
  <c r="I85" i="4"/>
  <c r="H85" i="4"/>
  <c r="I84" i="4"/>
  <c r="H84" i="4"/>
  <c r="I83" i="4"/>
  <c r="H83" i="4"/>
  <c r="I82" i="4"/>
  <c r="H82" i="4"/>
  <c r="I81" i="4"/>
  <c r="H81" i="4"/>
  <c r="I80" i="4"/>
  <c r="H80" i="4"/>
  <c r="I79" i="4"/>
  <c r="H79" i="4"/>
  <c r="I78" i="4"/>
  <c r="H78" i="4"/>
  <c r="I77" i="4"/>
  <c r="H77" i="4"/>
  <c r="I76" i="4"/>
  <c r="H76" i="4"/>
  <c r="I75" i="4"/>
  <c r="H75" i="4"/>
  <c r="I74" i="4"/>
  <c r="H74" i="4"/>
  <c r="I73" i="4"/>
  <c r="H73" i="4"/>
  <c r="I72" i="4"/>
  <c r="H72" i="4"/>
  <c r="I71" i="4"/>
  <c r="H71" i="4"/>
  <c r="I70" i="4"/>
  <c r="H70" i="4"/>
  <c r="I69" i="4"/>
  <c r="H69" i="4"/>
  <c r="I68" i="4"/>
  <c r="H68" i="4"/>
  <c r="I67" i="4"/>
  <c r="H67" i="4"/>
  <c r="I66" i="4"/>
  <c r="H66" i="4"/>
  <c r="I65" i="4"/>
  <c r="H65" i="4"/>
  <c r="I64" i="4"/>
  <c r="H64" i="4"/>
  <c r="I63" i="4"/>
  <c r="H63" i="4"/>
  <c r="I62" i="4"/>
  <c r="H62" i="4"/>
  <c r="I61" i="4"/>
  <c r="H61" i="4"/>
  <c r="I60" i="4"/>
  <c r="H60" i="4"/>
  <c r="I59" i="4"/>
  <c r="H59" i="4"/>
  <c r="I58" i="4"/>
  <c r="H58" i="4"/>
  <c r="I57" i="4"/>
  <c r="H57" i="4"/>
  <c r="I56" i="4"/>
  <c r="H56" i="4"/>
  <c r="I55" i="4"/>
  <c r="H55" i="4"/>
  <c r="I54" i="4"/>
  <c r="H54" i="4"/>
  <c r="I53" i="4"/>
  <c r="H53" i="4"/>
  <c r="I52" i="4"/>
  <c r="H52" i="4"/>
  <c r="I51" i="4"/>
  <c r="H51" i="4"/>
  <c r="I50" i="4"/>
  <c r="H50" i="4"/>
  <c r="I49" i="4"/>
  <c r="H49" i="4"/>
  <c r="I48" i="4"/>
  <c r="H48" i="4"/>
  <c r="I47" i="4"/>
  <c r="H47" i="4"/>
  <c r="I46" i="4"/>
  <c r="H46" i="4"/>
  <c r="I45" i="4"/>
  <c r="H45" i="4"/>
  <c r="I44" i="4"/>
  <c r="H44" i="4"/>
  <c r="I43" i="4"/>
  <c r="H43" i="4"/>
  <c r="I42" i="4"/>
  <c r="H42" i="4"/>
  <c r="I41" i="4"/>
  <c r="H41" i="4"/>
  <c r="I40" i="4"/>
  <c r="H40" i="4"/>
  <c r="I39" i="4"/>
  <c r="H39" i="4"/>
  <c r="I38" i="4"/>
  <c r="H38" i="4"/>
  <c r="I37" i="4"/>
  <c r="H37" i="4"/>
  <c r="I36" i="4"/>
  <c r="H36" i="4"/>
  <c r="I35" i="4"/>
  <c r="H35" i="4"/>
  <c r="I34" i="4"/>
  <c r="H34" i="4"/>
  <c r="I33" i="4"/>
  <c r="H33" i="4"/>
  <c r="I32" i="4"/>
  <c r="H32" i="4"/>
  <c r="I31" i="4"/>
  <c r="H31" i="4"/>
  <c r="I30" i="4"/>
  <c r="H30" i="4"/>
  <c r="I29" i="4"/>
  <c r="H29" i="4"/>
  <c r="I28" i="4"/>
  <c r="H28" i="4"/>
  <c r="I27" i="4"/>
  <c r="H27" i="4"/>
  <c r="I26" i="4"/>
  <c r="H26" i="4"/>
  <c r="I25" i="4"/>
  <c r="H25" i="4"/>
  <c r="I24" i="4"/>
  <c r="H24" i="4"/>
  <c r="I23" i="4"/>
  <c r="H23" i="4"/>
  <c r="I22" i="4"/>
  <c r="H22" i="4"/>
  <c r="I21" i="4"/>
  <c r="H21" i="4"/>
  <c r="I20" i="4"/>
  <c r="H20" i="4"/>
  <c r="I19" i="4"/>
  <c r="H19" i="4"/>
  <c r="I18" i="4"/>
  <c r="H18" i="4"/>
  <c r="I17" i="4"/>
  <c r="H17" i="4"/>
  <c r="I16" i="4"/>
  <c r="H16" i="4"/>
  <c r="I15" i="4"/>
  <c r="H15" i="4"/>
  <c r="I14" i="4"/>
  <c r="H14" i="4"/>
  <c r="I13" i="4"/>
  <c r="H13" i="4"/>
  <c r="I12" i="4"/>
  <c r="H12" i="4"/>
  <c r="I11" i="4"/>
  <c r="H11" i="4"/>
  <c r="I10" i="4"/>
  <c r="H10" i="4"/>
  <c r="I9" i="4"/>
  <c r="H9" i="4"/>
  <c r="I8" i="4"/>
  <c r="H8" i="4"/>
  <c r="I7" i="4"/>
  <c r="H7" i="4"/>
  <c r="I6" i="4"/>
  <c r="H6" i="4"/>
  <c r="I5" i="4"/>
  <c r="H5" i="4"/>
  <c r="I4" i="4"/>
  <c r="H4" i="4"/>
  <c r="I3" i="4"/>
  <c r="H3" i="4"/>
  <c r="I2" i="4"/>
  <c r="H2" i="4"/>
  <c r="G1" i="4" a="1"/>
  <c r="G1" i="4" s="1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K105" i="2"/>
  <c r="I105" i="2"/>
  <c r="K104" i="2"/>
  <c r="I104" i="2"/>
  <c r="K103" i="2"/>
  <c r="I103" i="2"/>
  <c r="K102" i="2"/>
  <c r="I102" i="2"/>
  <c r="K101" i="2"/>
  <c r="I101" i="2"/>
  <c r="K100" i="2"/>
  <c r="I100" i="2"/>
  <c r="K99" i="2"/>
  <c r="I99" i="2"/>
  <c r="K98" i="2"/>
  <c r="I98" i="2"/>
  <c r="K97" i="2"/>
  <c r="I97" i="2"/>
  <c r="K96" i="2"/>
  <c r="I96" i="2"/>
  <c r="K95" i="2"/>
  <c r="I95" i="2"/>
  <c r="K94" i="2"/>
  <c r="I94" i="2"/>
  <c r="K93" i="2"/>
  <c r="I93" i="2"/>
  <c r="K92" i="2"/>
  <c r="I92" i="2"/>
  <c r="K91" i="2"/>
  <c r="I91" i="2"/>
  <c r="K90" i="2"/>
  <c r="I90" i="2"/>
  <c r="K89" i="2"/>
  <c r="I89" i="2"/>
  <c r="K88" i="2"/>
  <c r="I88" i="2"/>
  <c r="K87" i="2"/>
  <c r="I87" i="2"/>
  <c r="K86" i="2"/>
  <c r="I86" i="2"/>
  <c r="K85" i="2"/>
  <c r="I85" i="2"/>
  <c r="K84" i="2"/>
  <c r="I84" i="2"/>
  <c r="K83" i="2"/>
  <c r="I83" i="2"/>
  <c r="K82" i="2"/>
  <c r="I82" i="2"/>
  <c r="K81" i="2"/>
  <c r="I81" i="2"/>
  <c r="K80" i="2"/>
  <c r="I80" i="2"/>
  <c r="K79" i="2"/>
  <c r="I79" i="2"/>
  <c r="K78" i="2"/>
  <c r="I78" i="2"/>
  <c r="K77" i="2"/>
  <c r="I77" i="2"/>
  <c r="K76" i="2"/>
  <c r="I76" i="2"/>
  <c r="K75" i="2"/>
  <c r="I75" i="2"/>
  <c r="K74" i="2"/>
  <c r="I74" i="2"/>
  <c r="K73" i="2"/>
  <c r="I73" i="2"/>
  <c r="K72" i="2"/>
  <c r="I72" i="2"/>
  <c r="K71" i="2"/>
  <c r="I71" i="2"/>
  <c r="K70" i="2"/>
  <c r="I70" i="2"/>
  <c r="K69" i="2"/>
  <c r="I69" i="2"/>
  <c r="K68" i="2"/>
  <c r="I68" i="2"/>
  <c r="K67" i="2"/>
  <c r="I67" i="2"/>
  <c r="K66" i="2"/>
  <c r="I66" i="2"/>
  <c r="K65" i="2"/>
  <c r="I65" i="2"/>
  <c r="K64" i="2"/>
  <c r="I64" i="2"/>
  <c r="K63" i="2"/>
  <c r="I63" i="2"/>
  <c r="K62" i="2"/>
  <c r="I62" i="2"/>
  <c r="K61" i="2"/>
  <c r="I61" i="2"/>
  <c r="K60" i="2"/>
  <c r="I60" i="2"/>
  <c r="K59" i="2"/>
  <c r="I59" i="2"/>
  <c r="K58" i="2"/>
  <c r="I58" i="2"/>
  <c r="K57" i="2"/>
  <c r="I57" i="2"/>
  <c r="K56" i="2"/>
  <c r="I56" i="2"/>
  <c r="K55" i="2"/>
  <c r="I55" i="2"/>
  <c r="K54" i="2"/>
  <c r="I54" i="2"/>
  <c r="K53" i="2"/>
  <c r="I53" i="2"/>
  <c r="K52" i="2"/>
  <c r="I52" i="2"/>
  <c r="K51" i="2"/>
  <c r="I51" i="2"/>
  <c r="K50" i="2"/>
  <c r="I50" i="2"/>
  <c r="K49" i="2"/>
  <c r="I49" i="2"/>
  <c r="K48" i="2"/>
  <c r="I48" i="2"/>
  <c r="K47" i="2"/>
  <c r="I47" i="2"/>
  <c r="K46" i="2"/>
  <c r="I46" i="2"/>
  <c r="K45" i="2"/>
  <c r="I45" i="2"/>
  <c r="K44" i="2"/>
  <c r="I44" i="2"/>
  <c r="K43" i="2"/>
  <c r="I43" i="2"/>
  <c r="K42" i="2"/>
  <c r="I42" i="2"/>
  <c r="K41" i="2"/>
  <c r="I41" i="2"/>
  <c r="K40" i="2"/>
  <c r="I40" i="2"/>
  <c r="K39" i="2"/>
  <c r="I39" i="2"/>
  <c r="K38" i="2"/>
  <c r="I38" i="2"/>
  <c r="K37" i="2"/>
  <c r="I37" i="2"/>
  <c r="K36" i="2"/>
  <c r="I36" i="2"/>
  <c r="K35" i="2"/>
  <c r="I35" i="2"/>
  <c r="K34" i="2"/>
  <c r="I34" i="2"/>
  <c r="K33" i="2"/>
  <c r="I33" i="2"/>
  <c r="K32" i="2"/>
  <c r="I32" i="2"/>
  <c r="K31" i="2"/>
  <c r="I31" i="2"/>
  <c r="K30" i="2"/>
  <c r="I30" i="2"/>
  <c r="K29" i="2"/>
  <c r="I29" i="2"/>
  <c r="K28" i="2"/>
  <c r="I28" i="2"/>
  <c r="K27" i="2"/>
  <c r="I27" i="2"/>
  <c r="K26" i="2"/>
  <c r="I26" i="2"/>
  <c r="K25" i="2"/>
  <c r="I25" i="2"/>
  <c r="K24" i="2"/>
  <c r="I24" i="2"/>
  <c r="K23" i="2"/>
  <c r="I23" i="2"/>
  <c r="K22" i="2"/>
  <c r="I22" i="2"/>
  <c r="K21" i="2"/>
  <c r="I21" i="2"/>
  <c r="K20" i="2"/>
  <c r="I20" i="2"/>
  <c r="K19" i="2"/>
  <c r="I19" i="2"/>
  <c r="K18" i="2"/>
  <c r="I18" i="2"/>
  <c r="K17" i="2"/>
  <c r="I17" i="2"/>
  <c r="K16" i="2"/>
  <c r="I16" i="2"/>
  <c r="K15" i="2"/>
  <c r="I15" i="2"/>
  <c r="K14" i="2"/>
  <c r="I14" i="2"/>
  <c r="K13" i="2"/>
  <c r="I13" i="2"/>
  <c r="K12" i="2"/>
  <c r="I12" i="2"/>
  <c r="K11" i="2"/>
  <c r="I11" i="2"/>
  <c r="K10" i="2"/>
  <c r="I10" i="2"/>
  <c r="K9" i="2"/>
  <c r="I9" i="2"/>
  <c r="K8" i="2"/>
  <c r="I8" i="2"/>
  <c r="K7" i="2"/>
  <c r="I7" i="2"/>
  <c r="K6" i="2"/>
  <c r="I6" i="2"/>
  <c r="K5" i="2"/>
  <c r="I5" i="2"/>
  <c r="K4" i="2"/>
  <c r="I4" i="2"/>
  <c r="K3" i="2"/>
  <c r="I3" i="2"/>
  <c r="K2" i="2"/>
  <c r="I2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G1" i="2" a="1"/>
  <c r="G1" i="2" s="1"/>
  <c r="BS108" i="1"/>
  <c r="BY108" i="1" s="1"/>
  <c r="BR108" i="1"/>
  <c r="BX108" i="1" s="1"/>
  <c r="BQ108" i="1"/>
  <c r="BW108" i="1" s="1"/>
  <c r="M108" i="1"/>
  <c r="N108" i="1"/>
  <c r="BS107" i="1"/>
  <c r="BY107" i="1" s="1"/>
  <c r="BR107" i="1"/>
  <c r="BX107" i="1" s="1"/>
  <c r="BQ107" i="1"/>
  <c r="BW107" i="1" s="1"/>
  <c r="BS106" i="1"/>
  <c r="BY106" i="1" s="1"/>
  <c r="BR106" i="1"/>
  <c r="BX106" i="1" s="1"/>
  <c r="BG106" i="1"/>
  <c r="BR105" i="1"/>
  <c r="BX105" i="1" s="1"/>
  <c r="BS103" i="1"/>
  <c r="BY103" i="1" s="1"/>
  <c r="BR103" i="1"/>
  <c r="BX103" i="1" s="1"/>
  <c r="BG103" i="1"/>
  <c r="BR102" i="1"/>
  <c r="BX102" i="1" s="1"/>
  <c r="BS101" i="1"/>
  <c r="BY101" i="1" s="1"/>
  <c r="BR101" i="1"/>
  <c r="BX101" i="1" s="1"/>
  <c r="BG101" i="1"/>
  <c r="BS100" i="1"/>
  <c r="BY100" i="1" s="1"/>
  <c r="BR100" i="1"/>
  <c r="BX100" i="1" s="1"/>
  <c r="BQ100" i="1"/>
  <c r="BW100" i="1" s="1"/>
  <c r="M100" i="1"/>
  <c r="L100" i="1"/>
  <c r="BS99" i="1"/>
  <c r="BY99" i="1" s="1"/>
  <c r="BR99" i="1"/>
  <c r="BX99" i="1" s="1"/>
  <c r="BQ99" i="1"/>
  <c r="BW99" i="1" s="1"/>
  <c r="O99" i="1"/>
  <c r="BS98" i="1"/>
  <c r="BY98" i="1" s="1"/>
  <c r="BR98" i="1"/>
  <c r="BX98" i="1" s="1"/>
  <c r="O98" i="1"/>
  <c r="Q98" i="1" s="1"/>
  <c r="V98" i="1" s="1"/>
  <c r="X98" i="1" s="1"/>
  <c r="BR97" i="1"/>
  <c r="BX97" i="1" s="1"/>
  <c r="BS95" i="1"/>
  <c r="BY95" i="1" s="1"/>
  <c r="BR95" i="1"/>
  <c r="BX95" i="1" s="1"/>
  <c r="BQ95" i="1"/>
  <c r="BW95" i="1" s="1"/>
  <c r="BI95" i="1"/>
  <c r="BR94" i="1"/>
  <c r="BX94" i="1" s="1"/>
  <c r="BS93" i="1"/>
  <c r="BY93" i="1" s="1"/>
  <c r="BR93" i="1"/>
  <c r="BX93" i="1" s="1"/>
  <c r="O93" i="1"/>
  <c r="Q93" i="1" s="1"/>
  <c r="BS92" i="1"/>
  <c r="BY92" i="1" s="1"/>
  <c r="BR92" i="1"/>
  <c r="BX92" i="1" s="1"/>
  <c r="BQ92" i="1"/>
  <c r="BW92" i="1" s="1"/>
  <c r="BS91" i="1"/>
  <c r="BY91" i="1" s="1"/>
  <c r="BR91" i="1"/>
  <c r="BX91" i="1" s="1"/>
  <c r="BQ91" i="1"/>
  <c r="BW91" i="1" s="1"/>
  <c r="BG91" i="1"/>
  <c r="M91" i="1"/>
  <c r="BS90" i="1"/>
  <c r="BY90" i="1" s="1"/>
  <c r="BR90" i="1"/>
  <c r="BX90" i="1" s="1"/>
  <c r="BG90" i="1"/>
  <c r="M90" i="1"/>
  <c r="BR89" i="1"/>
  <c r="BX89" i="1" s="1"/>
  <c r="BS87" i="1"/>
  <c r="BY87" i="1" s="1"/>
  <c r="BR87" i="1"/>
  <c r="BX87" i="1" s="1"/>
  <c r="BG87" i="1"/>
  <c r="M87" i="1"/>
  <c r="BR86" i="1"/>
  <c r="BX86" i="1" s="1"/>
  <c r="BS85" i="1"/>
  <c r="BY85" i="1" s="1"/>
  <c r="BR85" i="1"/>
  <c r="BX85" i="1" s="1"/>
  <c r="BG85" i="1"/>
  <c r="BS84" i="1"/>
  <c r="BY84" i="1" s="1"/>
  <c r="BR84" i="1"/>
  <c r="BX84" i="1" s="1"/>
  <c r="BQ84" i="1"/>
  <c r="BW84" i="1" s="1"/>
  <c r="O84" i="1"/>
  <c r="BS83" i="1"/>
  <c r="BY83" i="1" s="1"/>
  <c r="BR83" i="1"/>
  <c r="BX83" i="1" s="1"/>
  <c r="BQ83" i="1"/>
  <c r="BW83" i="1" s="1"/>
  <c r="N83" i="1"/>
  <c r="BS82" i="1"/>
  <c r="BY82" i="1" s="1"/>
  <c r="BR82" i="1"/>
  <c r="BX82" i="1" s="1"/>
  <c r="BG82" i="1"/>
  <c r="M82" i="1"/>
  <c r="BS81" i="1"/>
  <c r="BY81" i="1" s="1"/>
  <c r="BR81" i="1"/>
  <c r="BX81" i="1" s="1"/>
  <c r="BS80" i="1"/>
  <c r="BY80" i="1" s="1"/>
  <c r="BS79" i="1"/>
  <c r="BY79" i="1" s="1"/>
  <c r="BR79" i="1"/>
  <c r="BX79" i="1" s="1"/>
  <c r="BQ79" i="1"/>
  <c r="BW79" i="1" s="1"/>
  <c r="BG79" i="1"/>
  <c r="M79" i="1"/>
  <c r="N79" i="1"/>
  <c r="BR78" i="1"/>
  <c r="BX78" i="1" s="1"/>
  <c r="BS77" i="1"/>
  <c r="BY77" i="1" s="1"/>
  <c r="BR77" i="1"/>
  <c r="BX77" i="1" s="1"/>
  <c r="BI77" i="1"/>
  <c r="M77" i="1"/>
  <c r="BS76" i="1"/>
  <c r="BY76" i="1" s="1"/>
  <c r="BQ76" i="1"/>
  <c r="BW76" i="1" s="1"/>
  <c r="N76" i="1"/>
  <c r="P76" i="1" s="1"/>
  <c r="U76" i="1" s="1"/>
  <c r="W76" i="1" s="1"/>
  <c r="BS75" i="1"/>
  <c r="BY75" i="1" s="1"/>
  <c r="BR75" i="1"/>
  <c r="BX75" i="1" s="1"/>
  <c r="BQ75" i="1"/>
  <c r="BW75" i="1" s="1"/>
  <c r="BG75" i="1"/>
  <c r="BS74" i="1"/>
  <c r="BY74" i="1" s="1"/>
  <c r="BR74" i="1"/>
  <c r="BX74" i="1" s="1"/>
  <c r="M74" i="1"/>
  <c r="BR73" i="1"/>
  <c r="BX73" i="1" s="1"/>
  <c r="M73" i="1"/>
  <c r="BS72" i="1"/>
  <c r="BY72" i="1" s="1"/>
  <c r="BS71" i="1"/>
  <c r="BY71" i="1" s="1"/>
  <c r="BR71" i="1"/>
  <c r="BX71" i="1" s="1"/>
  <c r="M71" i="1"/>
  <c r="BR70" i="1"/>
  <c r="BX70" i="1" s="1"/>
  <c r="BS69" i="1"/>
  <c r="BY69" i="1" s="1"/>
  <c r="BR69" i="1"/>
  <c r="BX69" i="1" s="1"/>
  <c r="O69" i="1"/>
  <c r="BS68" i="1"/>
  <c r="BY68" i="1" s="1"/>
  <c r="BQ68" i="1"/>
  <c r="BW68" i="1" s="1"/>
  <c r="BS67" i="1"/>
  <c r="BY67" i="1" s="1"/>
  <c r="BR67" i="1"/>
  <c r="BX67" i="1" s="1"/>
  <c r="BQ67" i="1"/>
  <c r="BW67" i="1" s="1"/>
  <c r="N67" i="1"/>
  <c r="BS66" i="1"/>
  <c r="BY66" i="1" s="1"/>
  <c r="BR66" i="1"/>
  <c r="BX66" i="1" s="1"/>
  <c r="BI66" i="1"/>
  <c r="BS65" i="1"/>
  <c r="BY65" i="1" s="1"/>
  <c r="BR65" i="1"/>
  <c r="BX65" i="1" s="1"/>
  <c r="N64" i="1"/>
  <c r="BS63" i="1"/>
  <c r="BY63" i="1" s="1"/>
  <c r="BR63" i="1"/>
  <c r="BX63" i="1" s="1"/>
  <c r="BG63" i="1"/>
  <c r="BR62" i="1"/>
  <c r="BX62" i="1" s="1"/>
  <c r="BS61" i="1"/>
  <c r="BY61" i="1" s="1"/>
  <c r="BR61" i="1"/>
  <c r="BX61" i="1" s="1"/>
  <c r="BI61" i="1"/>
  <c r="BS60" i="1"/>
  <c r="BY60" i="1" s="1"/>
  <c r="BQ60" i="1"/>
  <c r="BW60" i="1" s="1"/>
  <c r="BI60" i="1"/>
  <c r="BS59" i="1"/>
  <c r="BY59" i="1" s="1"/>
  <c r="BR59" i="1"/>
  <c r="BX59" i="1" s="1"/>
  <c r="BQ59" i="1"/>
  <c r="BW59" i="1" s="1"/>
  <c r="BG59" i="1"/>
  <c r="O59" i="1"/>
  <c r="BS58" i="1"/>
  <c r="BY58" i="1" s="1"/>
  <c r="BR58" i="1"/>
  <c r="BX58" i="1" s="1"/>
  <c r="BI58" i="1"/>
  <c r="O58" i="1"/>
  <c r="BR57" i="1"/>
  <c r="BX57" i="1" s="1"/>
  <c r="BS55" i="1"/>
  <c r="BY55" i="1" s="1"/>
  <c r="BR55" i="1"/>
  <c r="BX55" i="1" s="1"/>
  <c r="BI55" i="1"/>
  <c r="O55" i="1"/>
  <c r="BR54" i="1"/>
  <c r="BX54" i="1" s="1"/>
  <c r="BS53" i="1"/>
  <c r="BY53" i="1" s="1"/>
  <c r="BR53" i="1"/>
  <c r="BX53" i="1" s="1"/>
  <c r="BQ53" i="1"/>
  <c r="BW53" i="1" s="1"/>
  <c r="BS52" i="1"/>
  <c r="BY52" i="1" s="1"/>
  <c r="BQ52" i="1"/>
  <c r="BW52" i="1" s="1"/>
  <c r="BI52" i="1"/>
  <c r="BS51" i="1"/>
  <c r="BY51" i="1" s="1"/>
  <c r="BR51" i="1"/>
  <c r="BX51" i="1" s="1"/>
  <c r="BQ51" i="1"/>
  <c r="BW51" i="1" s="1"/>
  <c r="M51" i="1"/>
  <c r="N51" i="1"/>
  <c r="P51" i="1" s="1"/>
  <c r="U51" i="1" s="1"/>
  <c r="BS50" i="1"/>
  <c r="BY50" i="1" s="1"/>
  <c r="BR50" i="1"/>
  <c r="BX50" i="1" s="1"/>
  <c r="BI50" i="1"/>
  <c r="BR49" i="1"/>
  <c r="BX49" i="1" s="1"/>
  <c r="M49" i="1"/>
  <c r="BS47" i="1"/>
  <c r="BY47" i="1" s="1"/>
  <c r="BR47" i="1"/>
  <c r="BX47" i="1" s="1"/>
  <c r="M47" i="1"/>
  <c r="BR46" i="1"/>
  <c r="BX46" i="1" s="1"/>
  <c r="BS45" i="1"/>
  <c r="BY45" i="1" s="1"/>
  <c r="BR45" i="1"/>
  <c r="BX45" i="1" s="1"/>
  <c r="BS44" i="1"/>
  <c r="BY44" i="1" s="1"/>
  <c r="BQ44" i="1"/>
  <c r="BW44" i="1" s="1"/>
  <c r="BS43" i="1"/>
  <c r="BY43" i="1" s="1"/>
  <c r="BR43" i="1"/>
  <c r="BX43" i="1" s="1"/>
  <c r="BQ43" i="1"/>
  <c r="BW43" i="1" s="1"/>
  <c r="BS42" i="1"/>
  <c r="BY42" i="1" s="1"/>
  <c r="BR42" i="1"/>
  <c r="BX42" i="1" s="1"/>
  <c r="BR41" i="1"/>
  <c r="BX41" i="1" s="1"/>
  <c r="BS39" i="1"/>
  <c r="BY39" i="1" s="1"/>
  <c r="BR39" i="1"/>
  <c r="BX39" i="1" s="1"/>
  <c r="BR38" i="1"/>
  <c r="BX38" i="1" s="1"/>
  <c r="BS37" i="1"/>
  <c r="BY37" i="1" s="1"/>
  <c r="M37" i="1"/>
  <c r="BS36" i="1"/>
  <c r="BY36" i="1" s="1"/>
  <c r="BQ36" i="1"/>
  <c r="BW36" i="1" s="1"/>
  <c r="L36" i="1"/>
  <c r="BS35" i="1"/>
  <c r="BY35" i="1" s="1"/>
  <c r="BR35" i="1"/>
  <c r="BX35" i="1" s="1"/>
  <c r="BQ35" i="1"/>
  <c r="BW35" i="1" s="1"/>
  <c r="M35" i="1"/>
  <c r="BS34" i="1"/>
  <c r="BY34" i="1" s="1"/>
  <c r="BR34" i="1"/>
  <c r="BX34" i="1" s="1"/>
  <c r="BS31" i="1"/>
  <c r="BY31" i="1" s="1"/>
  <c r="BR31" i="1"/>
  <c r="BX31" i="1" s="1"/>
  <c r="BS30" i="1"/>
  <c r="BY30" i="1" s="1"/>
  <c r="BR30" i="1"/>
  <c r="BX30" i="1" s="1"/>
  <c r="BS29" i="1"/>
  <c r="BY29" i="1" s="1"/>
  <c r="BR29" i="1"/>
  <c r="BX29" i="1" s="1"/>
  <c r="M29" i="1"/>
  <c r="BS28" i="1"/>
  <c r="BY28" i="1" s="1"/>
  <c r="BQ28" i="1"/>
  <c r="BW28" i="1" s="1"/>
  <c r="L28" i="1"/>
  <c r="BS27" i="1"/>
  <c r="BY27" i="1" s="1"/>
  <c r="BR27" i="1"/>
  <c r="BX27" i="1" s="1"/>
  <c r="BQ27" i="1"/>
  <c r="BW27" i="1" s="1"/>
  <c r="BS26" i="1"/>
  <c r="BY26" i="1" s="1"/>
  <c r="BR26" i="1"/>
  <c r="BX26" i="1" s="1"/>
  <c r="BR25" i="1"/>
  <c r="BX25" i="1" s="1"/>
  <c r="BS23" i="1"/>
  <c r="BY23" i="1" s="1"/>
  <c r="BQ23" i="1"/>
  <c r="BW23" i="1" s="1"/>
  <c r="BR22" i="1"/>
  <c r="BX22" i="1" s="1"/>
  <c r="BS21" i="1"/>
  <c r="BY21" i="1" s="1"/>
  <c r="BS20" i="1"/>
  <c r="BY20" i="1" s="1"/>
  <c r="BQ20" i="1"/>
  <c r="BW20" i="1" s="1"/>
  <c r="BS19" i="1"/>
  <c r="BY19" i="1" s="1"/>
  <c r="BR19" i="1"/>
  <c r="BX19" i="1" s="1"/>
  <c r="BQ19" i="1"/>
  <c r="BW19" i="1" s="1"/>
  <c r="BS18" i="1"/>
  <c r="BY18" i="1" s="1"/>
  <c r="BR18" i="1"/>
  <c r="BX18" i="1" s="1"/>
  <c r="M18" i="1"/>
  <c r="BR17" i="1"/>
  <c r="BX17" i="1" s="1"/>
  <c r="BG16" i="1"/>
  <c r="BS15" i="1"/>
  <c r="BY15" i="1" s="1"/>
  <c r="BG15" i="1"/>
  <c r="O15" i="1"/>
  <c r="Q15" i="1" s="1"/>
  <c r="BR14" i="1"/>
  <c r="BX14" i="1" s="1"/>
  <c r="BS13" i="1"/>
  <c r="BY13" i="1" s="1"/>
  <c r="BG13" i="1"/>
  <c r="BS11" i="1"/>
  <c r="BY11" i="1" s="1"/>
  <c r="BR11" i="1"/>
  <c r="BX11" i="1" s="1"/>
  <c r="BQ11" i="1"/>
  <c r="BW11" i="1" s="1"/>
  <c r="N11" i="1"/>
  <c r="BS10" i="1"/>
  <c r="BY10" i="1" s="1"/>
  <c r="BR10" i="1"/>
  <c r="BX10" i="1" s="1"/>
  <c r="BI10" i="1"/>
  <c r="O10" i="1"/>
  <c r="BS7" i="1"/>
  <c r="BY7" i="1" s="1"/>
  <c r="BI7" i="1"/>
  <c r="BS6" i="1"/>
  <c r="BY6" i="1" s="1"/>
  <c r="BR6" i="1"/>
  <c r="BX6" i="1" s="1"/>
  <c r="BI8" i="1" l="1"/>
  <c r="BI56" i="1"/>
  <c r="BI64" i="1"/>
  <c r="BS88" i="1"/>
  <c r="BY88" i="1" s="1"/>
  <c r="BQ8" i="1"/>
  <c r="BW8" i="1" s="1"/>
  <c r="BQ16" i="1"/>
  <c r="BW16" i="1" s="1"/>
  <c r="BQ24" i="1"/>
  <c r="BW24" i="1" s="1"/>
  <c r="BQ32" i="1"/>
  <c r="BW32" i="1" s="1"/>
  <c r="BQ40" i="1"/>
  <c r="BW40" i="1" s="1"/>
  <c r="BQ48" i="1"/>
  <c r="BW48" i="1" s="1"/>
  <c r="BQ56" i="1"/>
  <c r="BW56" i="1" s="1"/>
  <c r="BQ64" i="1"/>
  <c r="BW64" i="1" s="1"/>
  <c r="BQ72" i="1"/>
  <c r="BW72" i="1" s="1"/>
  <c r="BQ80" i="1"/>
  <c r="BW80" i="1" s="1"/>
  <c r="BQ96" i="1"/>
  <c r="BW96" i="1" s="1"/>
  <c r="BQ104" i="1"/>
  <c r="BW104" i="1" s="1"/>
  <c r="BG89" i="1"/>
  <c r="BS97" i="1"/>
  <c r="BY97" i="1" s="1"/>
  <c r="BQ9" i="1"/>
  <c r="BW9" i="1" s="1"/>
  <c r="BQ17" i="1"/>
  <c r="BW17" i="1" s="1"/>
  <c r="BQ25" i="1"/>
  <c r="BW25" i="1" s="1"/>
  <c r="BQ33" i="1"/>
  <c r="BW33" i="1" s="1"/>
  <c r="BQ41" i="1"/>
  <c r="BW41" i="1" s="1"/>
  <c r="BQ49" i="1"/>
  <c r="BW49" i="1" s="1"/>
  <c r="BQ57" i="1"/>
  <c r="BW57" i="1" s="1"/>
  <c r="BQ65" i="1"/>
  <c r="BW65" i="1" s="1"/>
  <c r="BQ81" i="1"/>
  <c r="BW81" i="1" s="1"/>
  <c r="BQ89" i="1"/>
  <c r="BW89" i="1" s="1"/>
  <c r="BQ105" i="1"/>
  <c r="BW105" i="1" s="1"/>
  <c r="BS12" i="1"/>
  <c r="BY12" i="1" s="1"/>
  <c r="BG81" i="1"/>
  <c r="BG96" i="1"/>
  <c r="BG14" i="1"/>
  <c r="BG17" i="1"/>
  <c r="BI54" i="1"/>
  <c r="BI97" i="1"/>
  <c r="BQ14" i="1"/>
  <c r="BW14" i="1" s="1"/>
  <c r="BQ22" i="1"/>
  <c r="BW22" i="1" s="1"/>
  <c r="BQ30" i="1"/>
  <c r="BW30" i="1" s="1"/>
  <c r="BQ38" i="1"/>
  <c r="BW38" i="1" s="1"/>
  <c r="BQ46" i="1"/>
  <c r="BW46" i="1" s="1"/>
  <c r="BQ54" i="1"/>
  <c r="BW54" i="1" s="1"/>
  <c r="BQ62" i="1"/>
  <c r="BW62" i="1" s="1"/>
  <c r="BQ70" i="1"/>
  <c r="BW70" i="1" s="1"/>
  <c r="BQ78" i="1"/>
  <c r="BW78" i="1" s="1"/>
  <c r="BQ86" i="1"/>
  <c r="BW86" i="1" s="1"/>
  <c r="BQ94" i="1"/>
  <c r="BW94" i="1" s="1"/>
  <c r="BQ102" i="1"/>
  <c r="BW102" i="1" s="1"/>
  <c r="BI9" i="1"/>
  <c r="BI86" i="1"/>
  <c r="BI6" i="1"/>
  <c r="BQ73" i="1"/>
  <c r="BW73" i="1" s="1"/>
  <c r="BG73" i="1"/>
  <c r="O16" i="1"/>
  <c r="O13" i="1"/>
  <c r="Q13" i="1" s="1"/>
  <c r="M28" i="1"/>
  <c r="O52" i="1"/>
  <c r="O96" i="1"/>
  <c r="O64" i="1"/>
  <c r="O12" i="1"/>
  <c r="Q12" i="1" s="1"/>
  <c r="V12" i="1" s="1"/>
  <c r="X12" i="1" s="1"/>
  <c r="M36" i="1"/>
  <c r="O17" i="1"/>
  <c r="Q17" i="1" s="1"/>
  <c r="V17" i="1" s="1"/>
  <c r="Y17" i="1" s="1"/>
  <c r="M104" i="1"/>
  <c r="O14" i="1"/>
  <c r="N48" i="1"/>
  <c r="P48" i="1" s="1"/>
  <c r="U48" i="1" s="1"/>
  <c r="N96" i="1"/>
  <c r="P96" i="1" s="1"/>
  <c r="U96" i="1" s="1"/>
  <c r="N87" i="1"/>
  <c r="N105" i="1"/>
  <c r="P105" i="1" s="1"/>
  <c r="U105" i="1" s="1"/>
  <c r="N65" i="1"/>
  <c r="N73" i="1"/>
  <c r="P73" i="1" s="1"/>
  <c r="U73" i="1" s="1"/>
  <c r="W73" i="1" s="1"/>
  <c r="N85" i="1"/>
  <c r="P85" i="1" s="1"/>
  <c r="U85" i="1" s="1"/>
  <c r="W85" i="1" s="1"/>
  <c r="L31" i="1"/>
  <c r="N49" i="1"/>
  <c r="P49" i="1" s="1"/>
  <c r="U49" i="1" s="1"/>
  <c r="W49" i="1" s="1"/>
  <c r="L37" i="1"/>
  <c r="N47" i="1"/>
  <c r="N71" i="1"/>
  <c r="N89" i="1"/>
  <c r="P89" i="1" s="1"/>
  <c r="U89" i="1" s="1"/>
  <c r="W89" i="1" s="1"/>
  <c r="N61" i="1"/>
  <c r="P61" i="1" s="1"/>
  <c r="U61" i="1" s="1"/>
  <c r="W61" i="1" s="1"/>
  <c r="L101" i="1"/>
  <c r="N93" i="1"/>
  <c r="P93" i="1" s="1"/>
  <c r="U93" i="1" s="1"/>
  <c r="W93" i="1" s="1"/>
  <c r="N106" i="1"/>
  <c r="P106" i="1" s="1"/>
  <c r="U106" i="1" s="1"/>
  <c r="N77" i="1"/>
  <c r="P77" i="1" s="1"/>
  <c r="U77" i="1" s="1"/>
  <c r="W77" i="1" s="1"/>
  <c r="L14" i="1"/>
  <c r="L38" i="1"/>
  <c r="N62" i="1"/>
  <c r="P62" i="1" s="1"/>
  <c r="U62" i="1" s="1"/>
  <c r="W62" i="1" s="1"/>
  <c r="N94" i="1"/>
  <c r="P94" i="1" s="1"/>
  <c r="U94" i="1" s="1"/>
  <c r="L102" i="1"/>
  <c r="N10" i="1"/>
  <c r="P10" i="1" s="1"/>
  <c r="U10" i="1" s="1"/>
  <c r="N18" i="1"/>
  <c r="P18" i="1" s="1"/>
  <c r="U18" i="1" s="1"/>
  <c r="N50" i="1"/>
  <c r="P50" i="1" s="1"/>
  <c r="U50" i="1" s="1"/>
  <c r="N74" i="1"/>
  <c r="P74" i="1" s="1"/>
  <c r="U74" i="1" s="1"/>
  <c r="N82" i="1"/>
  <c r="P82" i="1" s="1"/>
  <c r="U82" i="1" s="1"/>
  <c r="W82" i="1" s="1"/>
  <c r="J103" i="4"/>
  <c r="J95" i="4"/>
  <c r="J87" i="4"/>
  <c r="J79" i="4"/>
  <c r="J71" i="4"/>
  <c r="J63" i="4"/>
  <c r="J55" i="4"/>
  <c r="J47" i="4"/>
  <c r="J39" i="4"/>
  <c r="J31" i="4"/>
  <c r="J23" i="4"/>
  <c r="J15" i="4"/>
  <c r="J7" i="4"/>
  <c r="J90" i="4"/>
  <c r="J82" i="4"/>
  <c r="J74" i="4"/>
  <c r="J58" i="4"/>
  <c r="J26" i="4"/>
  <c r="J18" i="4"/>
  <c r="J10" i="4"/>
  <c r="J85" i="4"/>
  <c r="J69" i="4"/>
  <c r="J53" i="4"/>
  <c r="J21" i="4"/>
  <c r="J5" i="4"/>
  <c r="J104" i="4"/>
  <c r="J96" i="4"/>
  <c r="J88" i="4"/>
  <c r="J80" i="4"/>
  <c r="J72" i="4"/>
  <c r="J64" i="4"/>
  <c r="J56" i="4"/>
  <c r="J48" i="4"/>
  <c r="J40" i="4"/>
  <c r="J32" i="4"/>
  <c r="J24" i="4"/>
  <c r="J16" i="4"/>
  <c r="J8" i="4"/>
  <c r="J99" i="4"/>
  <c r="J91" i="4"/>
  <c r="J67" i="4"/>
  <c r="J51" i="4"/>
  <c r="J43" i="4"/>
  <c r="J35" i="4"/>
  <c r="J27" i="4"/>
  <c r="J19" i="4"/>
  <c r="J14" i="4"/>
  <c r="J38" i="4"/>
  <c r="J46" i="4"/>
  <c r="J70" i="4"/>
  <c r="J78" i="4"/>
  <c r="J102" i="4"/>
  <c r="V15" i="1"/>
  <c r="X15" i="1" s="1"/>
  <c r="V93" i="1"/>
  <c r="X93" i="1" s="1"/>
  <c r="V13" i="1"/>
  <c r="X13" i="1" s="1"/>
  <c r="R12" i="1"/>
  <c r="S12" i="1" s="1"/>
  <c r="T12" i="1" s="1"/>
  <c r="R63" i="1"/>
  <c r="S63" i="1" s="1"/>
  <c r="T63" i="1" s="1"/>
  <c r="R15" i="1"/>
  <c r="R23" i="1"/>
  <c r="S23" i="1" s="1"/>
  <c r="T23" i="1" s="1"/>
  <c r="R42" i="1"/>
  <c r="S42" i="1" s="1"/>
  <c r="T42" i="1" s="1"/>
  <c r="R98" i="1"/>
  <c r="S98" i="1" s="1"/>
  <c r="T98" i="1" s="1"/>
  <c r="R30" i="1"/>
  <c r="S30" i="1" s="1"/>
  <c r="T30" i="1" s="1"/>
  <c r="N102" i="1"/>
  <c r="P102" i="1" s="1"/>
  <c r="U102" i="1" s="1"/>
  <c r="R27" i="1"/>
  <c r="S27" i="1" s="1"/>
  <c r="T27" i="1" s="1"/>
  <c r="R16" i="1"/>
  <c r="S16" i="1" s="1"/>
  <c r="T16" i="1" s="1"/>
  <c r="R17" i="1"/>
  <c r="S17" i="1" s="1"/>
  <c r="T17" i="1" s="1"/>
  <c r="R26" i="1"/>
  <c r="S26" i="1" s="1"/>
  <c r="T26" i="1" s="1"/>
  <c r="R86" i="1"/>
  <c r="S86" i="1" s="1"/>
  <c r="T86" i="1" s="1"/>
  <c r="O77" i="1"/>
  <c r="Q77" i="1" s="1"/>
  <c r="V77" i="1" s="1"/>
  <c r="BI59" i="1"/>
  <c r="R29" i="1"/>
  <c r="S29" i="1" s="1"/>
  <c r="T29" i="1" s="1"/>
  <c r="O54" i="1"/>
  <c r="Q54" i="1" s="1"/>
  <c r="V54" i="1" s="1"/>
  <c r="R20" i="1"/>
  <c r="S20" i="1" s="1"/>
  <c r="T20" i="1" s="1"/>
  <c r="R69" i="1"/>
  <c r="S69" i="1" s="1"/>
  <c r="R80" i="1"/>
  <c r="S80" i="1" s="1"/>
  <c r="T80" i="1" s="1"/>
  <c r="R90" i="1"/>
  <c r="S90" i="1" s="1"/>
  <c r="T90" i="1" s="1"/>
  <c r="O104" i="1"/>
  <c r="Q104" i="1" s="1"/>
  <c r="V104" i="1" s="1"/>
  <c r="BG56" i="1"/>
  <c r="R44" i="1"/>
  <c r="S44" i="1" s="1"/>
  <c r="T44" i="1" s="1"/>
  <c r="R65" i="1"/>
  <c r="S65" i="1" s="1"/>
  <c r="T65" i="1" s="1"/>
  <c r="R85" i="1"/>
  <c r="S85" i="1" s="1"/>
  <c r="T85" i="1" s="1"/>
  <c r="BI73" i="1"/>
  <c r="BI89" i="1"/>
  <c r="R104" i="1"/>
  <c r="S104" i="1" s="1"/>
  <c r="N69" i="1"/>
  <c r="P69" i="1" s="1"/>
  <c r="U69" i="1" s="1"/>
  <c r="O86" i="1"/>
  <c r="Q86" i="1" s="1"/>
  <c r="V86" i="1" s="1"/>
  <c r="X86" i="1" s="1"/>
  <c r="BG10" i="1"/>
  <c r="R33" i="1"/>
  <c r="S33" i="1" s="1"/>
  <c r="T33" i="1" s="1"/>
  <c r="N37" i="1"/>
  <c r="P37" i="1" s="1"/>
  <c r="U37" i="1" s="1"/>
  <c r="R52" i="1"/>
  <c r="S52" i="1" s="1"/>
  <c r="T52" i="1" s="1"/>
  <c r="R34" i="1"/>
  <c r="S34" i="1" s="1"/>
  <c r="T34" i="1" s="1"/>
  <c r="BG66" i="1"/>
  <c r="R72" i="1"/>
  <c r="S72" i="1" s="1"/>
  <c r="T72" i="1" s="1"/>
  <c r="N29" i="1"/>
  <c r="P29" i="1" s="1"/>
  <c r="U29" i="1" s="1"/>
  <c r="O74" i="1"/>
  <c r="Q74" i="1" s="1"/>
  <c r="V74" i="1" s="1"/>
  <c r="R46" i="1"/>
  <c r="S46" i="1" s="1"/>
  <c r="T46" i="1" s="1"/>
  <c r="R49" i="1"/>
  <c r="S49" i="1" s="1"/>
  <c r="T49" i="1" s="1"/>
  <c r="R57" i="1"/>
  <c r="S57" i="1" s="1"/>
  <c r="T57" i="1" s="1"/>
  <c r="M59" i="1"/>
  <c r="BG64" i="1"/>
  <c r="R79" i="1"/>
  <c r="S79" i="1" s="1"/>
  <c r="T79" i="1" s="1"/>
  <c r="M85" i="1"/>
  <c r="O85" i="1"/>
  <c r="Q85" i="1" s="1"/>
  <c r="V85" i="1" s="1"/>
  <c r="M10" i="1"/>
  <c r="R13" i="1"/>
  <c r="S13" i="1" s="1"/>
  <c r="T13" i="1" s="1"/>
  <c r="R35" i="1"/>
  <c r="S35" i="1" s="1"/>
  <c r="T35" i="1" s="1"/>
  <c r="R48" i="1"/>
  <c r="S48" i="1" s="1"/>
  <c r="T48" i="1" s="1"/>
  <c r="BG58" i="1"/>
  <c r="M69" i="1"/>
  <c r="BI81" i="1"/>
  <c r="R88" i="1"/>
  <c r="S88" i="1" s="1"/>
  <c r="N104" i="1"/>
  <c r="P104" i="1" s="1"/>
  <c r="U104" i="1" s="1"/>
  <c r="R89" i="1"/>
  <c r="S89" i="1" s="1"/>
  <c r="O62" i="1"/>
  <c r="Q62" i="1" s="1"/>
  <c r="V62" i="1" s="1"/>
  <c r="M81" i="1"/>
  <c r="BI85" i="1"/>
  <c r="R19" i="1"/>
  <c r="N52" i="1"/>
  <c r="P52" i="1" s="1"/>
  <c r="U52" i="1" s="1"/>
  <c r="R55" i="1"/>
  <c r="S55" i="1" s="1"/>
  <c r="T55" i="1" s="1"/>
  <c r="R59" i="1"/>
  <c r="S59" i="1" s="1"/>
  <c r="T59" i="1" s="1"/>
  <c r="R93" i="1"/>
  <c r="R96" i="1"/>
  <c r="S96" i="1" s="1"/>
  <c r="R102" i="1"/>
  <c r="S102" i="1" s="1"/>
  <c r="R81" i="1"/>
  <c r="S81" i="1" s="1"/>
  <c r="Q16" i="1"/>
  <c r="V16" i="1" s="1"/>
  <c r="Q14" i="1"/>
  <c r="V14" i="1" s="1"/>
  <c r="N90" i="1"/>
  <c r="P90" i="1" s="1"/>
  <c r="U90" i="1" s="1"/>
  <c r="N100" i="1"/>
  <c r="P100" i="1" s="1"/>
  <c r="U100" i="1" s="1"/>
  <c r="R24" i="1"/>
  <c r="S24" i="1" s="1"/>
  <c r="T24" i="1" s="1"/>
  <c r="N28" i="1"/>
  <c r="P28" i="1" s="1"/>
  <c r="U28" i="1" s="1"/>
  <c r="N36" i="1"/>
  <c r="P36" i="1" s="1"/>
  <c r="U36" i="1" s="1"/>
  <c r="BG52" i="1"/>
  <c r="BG55" i="1"/>
  <c r="R77" i="1"/>
  <c r="S77" i="1" s="1"/>
  <c r="T77" i="1" s="1"/>
  <c r="BG77" i="1"/>
  <c r="O82" i="1"/>
  <c r="O90" i="1"/>
  <c r="BG95" i="1"/>
  <c r="R100" i="1"/>
  <c r="S100" i="1" s="1"/>
  <c r="T100" i="1" s="1"/>
  <c r="O108" i="1"/>
  <c r="Q108" i="1" s="1"/>
  <c r="V108" i="1" s="1"/>
  <c r="R25" i="1"/>
  <c r="S25" i="1" s="1"/>
  <c r="T25" i="1" s="1"/>
  <c r="R28" i="1"/>
  <c r="S28" i="1" s="1"/>
  <c r="T28" i="1" s="1"/>
  <c r="L29" i="1"/>
  <c r="R36" i="1"/>
  <c r="S36" i="1" s="1"/>
  <c r="T36" i="1" s="1"/>
  <c r="R58" i="1"/>
  <c r="S58" i="1" s="1"/>
  <c r="T58" i="1" s="1"/>
  <c r="M52" i="1"/>
  <c r="BG86" i="1"/>
  <c r="M58" i="1"/>
  <c r="L11" i="1"/>
  <c r="L30" i="1"/>
  <c r="BG60" i="1"/>
  <c r="R61" i="1"/>
  <c r="S61" i="1" s="1"/>
  <c r="T61" i="1" s="1"/>
  <c r="R14" i="1"/>
  <c r="S14" i="1" s="1"/>
  <c r="R21" i="1"/>
  <c r="S21" i="1" s="1"/>
  <c r="T21" i="1" s="1"/>
  <c r="N30" i="1"/>
  <c r="P30" i="1" s="1"/>
  <c r="U30" i="1" s="1"/>
  <c r="N35" i="1"/>
  <c r="P35" i="1" s="1"/>
  <c r="U35" i="1" s="1"/>
  <c r="R47" i="1"/>
  <c r="S47" i="1" s="1"/>
  <c r="T47" i="1" s="1"/>
  <c r="BG54" i="1"/>
  <c r="M55" i="1"/>
  <c r="BI82" i="1"/>
  <c r="BI90" i="1"/>
  <c r="L108" i="1"/>
  <c r="N63" i="1"/>
  <c r="P63" i="1" s="1"/>
  <c r="U63" i="1" s="1"/>
  <c r="R22" i="1"/>
  <c r="S22" i="1" s="1"/>
  <c r="T22" i="1" s="1"/>
  <c r="L105" i="1"/>
  <c r="W48" i="1"/>
  <c r="Z48" i="1"/>
  <c r="BG18" i="1"/>
  <c r="BG19" i="1"/>
  <c r="BG20" i="1"/>
  <c r="BG21" i="1"/>
  <c r="BG22" i="1"/>
  <c r="BG23" i="1"/>
  <c r="BG24" i="1"/>
  <c r="BG25" i="1"/>
  <c r="BG26" i="1"/>
  <c r="O30" i="1"/>
  <c r="BG30" i="1"/>
  <c r="BI30" i="1"/>
  <c r="BG34" i="1"/>
  <c r="BI34" i="1"/>
  <c r="O37" i="1"/>
  <c r="BG41" i="1"/>
  <c r="BG43" i="1"/>
  <c r="BG45" i="1"/>
  <c r="BG47" i="1"/>
  <c r="BI47" i="1"/>
  <c r="W51" i="1"/>
  <c r="R9" i="1"/>
  <c r="R18" i="1"/>
  <c r="O31" i="1"/>
  <c r="BG31" i="1"/>
  <c r="BI31" i="1"/>
  <c r="BG35" i="1"/>
  <c r="BI35" i="1"/>
  <c r="O38" i="1"/>
  <c r="L41" i="1"/>
  <c r="N41" i="1"/>
  <c r="L43" i="1"/>
  <c r="N43" i="1"/>
  <c r="L45" i="1"/>
  <c r="N45" i="1"/>
  <c r="M30" i="1"/>
  <c r="O32" i="1"/>
  <c r="BG32" i="1"/>
  <c r="BI32" i="1"/>
  <c r="BG36" i="1"/>
  <c r="BI36" i="1"/>
  <c r="O39" i="1"/>
  <c r="O41" i="1"/>
  <c r="M41" i="1"/>
  <c r="O43" i="1"/>
  <c r="M43" i="1"/>
  <c r="O45" i="1"/>
  <c r="M45" i="1"/>
  <c r="BG48" i="1"/>
  <c r="BI48" i="1"/>
  <c r="L7" i="1"/>
  <c r="N12" i="1"/>
  <c r="N16" i="1"/>
  <c r="O20" i="1"/>
  <c r="BI20" i="1"/>
  <c r="O22" i="1"/>
  <c r="BI22" i="1"/>
  <c r="O23" i="1"/>
  <c r="BI23" i="1"/>
  <c r="O24" i="1"/>
  <c r="BI24" i="1"/>
  <c r="O25" i="1"/>
  <c r="BI25" i="1"/>
  <c r="O26" i="1"/>
  <c r="BI26" i="1"/>
  <c r="O27" i="1"/>
  <c r="M31" i="1"/>
  <c r="L32" i="1"/>
  <c r="O33" i="1"/>
  <c r="BG33" i="1"/>
  <c r="BI33" i="1"/>
  <c r="BG37" i="1"/>
  <c r="BI37" i="1"/>
  <c r="M38" i="1"/>
  <c r="L39" i="1"/>
  <c r="O40" i="1"/>
  <c r="BI41" i="1"/>
  <c r="BI43" i="1"/>
  <c r="BI45" i="1"/>
  <c r="P47" i="1"/>
  <c r="U47" i="1" s="1"/>
  <c r="O34" i="1"/>
  <c r="R37" i="1"/>
  <c r="N38" i="1"/>
  <c r="BG38" i="1"/>
  <c r="BI38" i="1"/>
  <c r="M39" i="1"/>
  <c r="L40" i="1"/>
  <c r="BG40" i="1"/>
  <c r="BG42" i="1"/>
  <c r="BG44" i="1"/>
  <c r="BG46" i="1"/>
  <c r="R6" i="1"/>
  <c r="R7" i="1"/>
  <c r="R8" i="1"/>
  <c r="L8" i="1"/>
  <c r="N13" i="1"/>
  <c r="N17" i="1"/>
  <c r="O21" i="1"/>
  <c r="BI21" i="1"/>
  <c r="M6" i="1"/>
  <c r="M8" i="1"/>
  <c r="BI12" i="1"/>
  <c r="BI14" i="1"/>
  <c r="BI16" i="1"/>
  <c r="N31" i="1"/>
  <c r="M32" i="1"/>
  <c r="L33" i="1"/>
  <c r="N6" i="1"/>
  <c r="N7" i="1"/>
  <c r="N8" i="1"/>
  <c r="N9" i="1"/>
  <c r="P11" i="1"/>
  <c r="U11" i="1" s="1"/>
  <c r="L12" i="1"/>
  <c r="L13" i="1"/>
  <c r="L15" i="1"/>
  <c r="L16" i="1"/>
  <c r="L17" i="1"/>
  <c r="M19" i="1"/>
  <c r="M20" i="1"/>
  <c r="M21" i="1"/>
  <c r="M22" i="1"/>
  <c r="M23" i="1"/>
  <c r="M24" i="1"/>
  <c r="M25" i="1"/>
  <c r="M26" i="1"/>
  <c r="M27" i="1"/>
  <c r="BG27" i="1"/>
  <c r="BI27" i="1"/>
  <c r="N32" i="1"/>
  <c r="M33" i="1"/>
  <c r="L34" i="1"/>
  <c r="R38" i="1"/>
  <c r="N39" i="1"/>
  <c r="BG39" i="1"/>
  <c r="BI39" i="1"/>
  <c r="M40" i="1"/>
  <c r="R41" i="1"/>
  <c r="L42" i="1"/>
  <c r="N42" i="1"/>
  <c r="R43" i="1"/>
  <c r="L44" i="1"/>
  <c r="N44" i="1"/>
  <c r="R45" i="1"/>
  <c r="L46" i="1"/>
  <c r="N46" i="1"/>
  <c r="M11" i="1"/>
  <c r="BG11" i="1"/>
  <c r="BG12" i="1"/>
  <c r="L9" i="1"/>
  <c r="N14" i="1"/>
  <c r="S15" i="1"/>
  <c r="T15" i="1" s="1"/>
  <c r="O18" i="1"/>
  <c r="BI18" i="1"/>
  <c r="M7" i="1"/>
  <c r="M9" i="1"/>
  <c r="R10" i="1"/>
  <c r="O11" i="1"/>
  <c r="BI11" i="1"/>
  <c r="BI13" i="1"/>
  <c r="BI15" i="1"/>
  <c r="BI17" i="1"/>
  <c r="L18" i="1"/>
  <c r="L19" i="1"/>
  <c r="L20" i="1"/>
  <c r="L21" i="1"/>
  <c r="L22" i="1"/>
  <c r="L23" i="1"/>
  <c r="L24" i="1"/>
  <c r="L25" i="1"/>
  <c r="L26" i="1"/>
  <c r="L27" i="1"/>
  <c r="O6" i="1"/>
  <c r="BG6" i="1"/>
  <c r="O7" i="1"/>
  <c r="BG7" i="1"/>
  <c r="O8" i="1"/>
  <c r="BG8" i="1"/>
  <c r="O9" i="1"/>
  <c r="BG9" i="1"/>
  <c r="L10" i="1"/>
  <c r="M12" i="1"/>
  <c r="M13" i="1"/>
  <c r="M14" i="1"/>
  <c r="M15" i="1"/>
  <c r="M16" i="1"/>
  <c r="M17" i="1"/>
  <c r="N19" i="1"/>
  <c r="N20" i="1"/>
  <c r="N21" i="1"/>
  <c r="N22" i="1"/>
  <c r="N23" i="1"/>
  <c r="N24" i="1"/>
  <c r="N25" i="1"/>
  <c r="N26" i="1"/>
  <c r="N27" i="1"/>
  <c r="O28" i="1"/>
  <c r="BG28" i="1"/>
  <c r="BI28" i="1"/>
  <c r="R31" i="1"/>
  <c r="N33" i="1"/>
  <c r="M34" i="1"/>
  <c r="O35" i="1"/>
  <c r="R39" i="1"/>
  <c r="N40" i="1"/>
  <c r="O42" i="1"/>
  <c r="M42" i="1"/>
  <c r="O44" i="1"/>
  <c r="M44" i="1"/>
  <c r="O46" i="1"/>
  <c r="M46" i="1"/>
  <c r="L6" i="1"/>
  <c r="Q10" i="1"/>
  <c r="V10" i="1" s="1"/>
  <c r="N15" i="1"/>
  <c r="O19" i="1"/>
  <c r="BI19" i="1"/>
  <c r="R11" i="1"/>
  <c r="X17" i="1"/>
  <c r="O29" i="1"/>
  <c r="BG29" i="1"/>
  <c r="BI29" i="1"/>
  <c r="R32" i="1"/>
  <c r="N34" i="1"/>
  <c r="L35" i="1"/>
  <c r="O36" i="1"/>
  <c r="R40" i="1"/>
  <c r="BI40" i="1"/>
  <c r="BI42" i="1"/>
  <c r="BI44" i="1"/>
  <c r="BI46" i="1"/>
  <c r="Z51" i="1"/>
  <c r="BG51" i="1"/>
  <c r="BG49" i="1"/>
  <c r="X62" i="1"/>
  <c r="O50" i="1"/>
  <c r="L54" i="1"/>
  <c r="N54" i="1"/>
  <c r="R54" i="1"/>
  <c r="Q55" i="1"/>
  <c r="V55" i="1" s="1"/>
  <c r="P64" i="1"/>
  <c r="U64" i="1" s="1"/>
  <c r="M50" i="1"/>
  <c r="BI51" i="1"/>
  <c r="Q52" i="1"/>
  <c r="V52" i="1" s="1"/>
  <c r="O53" i="1"/>
  <c r="R53" i="1"/>
  <c r="O47" i="1"/>
  <c r="O48" i="1"/>
  <c r="O49" i="1"/>
  <c r="BI49" i="1"/>
  <c r="M53" i="1"/>
  <c r="Q59" i="1"/>
  <c r="V59" i="1" s="1"/>
  <c r="L47" i="1"/>
  <c r="L48" i="1"/>
  <c r="L49" i="1"/>
  <c r="BG50" i="1"/>
  <c r="O51" i="1"/>
  <c r="L56" i="1"/>
  <c r="L60" i="1"/>
  <c r="BI63" i="1"/>
  <c r="P65" i="1"/>
  <c r="U65" i="1" s="1"/>
  <c r="N55" i="1"/>
  <c r="Q58" i="1"/>
  <c r="V58" i="1" s="1"/>
  <c r="N59" i="1"/>
  <c r="BI67" i="1"/>
  <c r="L68" i="1"/>
  <c r="N68" i="1"/>
  <c r="R68" i="1"/>
  <c r="L53" i="1"/>
  <c r="M56" i="1"/>
  <c r="L57" i="1"/>
  <c r="M60" i="1"/>
  <c r="BG61" i="1"/>
  <c r="Q64" i="1"/>
  <c r="V64" i="1" s="1"/>
  <c r="M68" i="1"/>
  <c r="O68" i="1"/>
  <c r="N56" i="1"/>
  <c r="N60" i="1"/>
  <c r="L63" i="1"/>
  <c r="BG67" i="1"/>
  <c r="BG68" i="1"/>
  <c r="BI68" i="1"/>
  <c r="O56" i="1"/>
  <c r="M57" i="1"/>
  <c r="L58" i="1"/>
  <c r="O60" i="1"/>
  <c r="M61" i="1"/>
  <c r="O63" i="1"/>
  <c r="L66" i="1"/>
  <c r="R66" i="1"/>
  <c r="O67" i="1"/>
  <c r="R67" i="1"/>
  <c r="Q69" i="1"/>
  <c r="V69" i="1" s="1"/>
  <c r="R50" i="1"/>
  <c r="R51" i="1"/>
  <c r="N53" i="1"/>
  <c r="BG53" i="1"/>
  <c r="N57" i="1"/>
  <c r="BG57" i="1"/>
  <c r="Z61" i="1"/>
  <c r="M63" i="1"/>
  <c r="M66" i="1"/>
  <c r="M67" i="1"/>
  <c r="BI53" i="1"/>
  <c r="L55" i="1"/>
  <c r="R56" i="1"/>
  <c r="O57" i="1"/>
  <c r="BI57" i="1"/>
  <c r="L59" i="1"/>
  <c r="R60" i="1"/>
  <c r="O61" i="1"/>
  <c r="BG62" i="1"/>
  <c r="L64" i="1"/>
  <c r="R64" i="1"/>
  <c r="O65" i="1"/>
  <c r="N66" i="1"/>
  <c r="P67" i="1"/>
  <c r="U67" i="1" s="1"/>
  <c r="L50" i="1"/>
  <c r="L51" i="1"/>
  <c r="L52" i="1"/>
  <c r="N58" i="1"/>
  <c r="L62" i="1"/>
  <c r="R62" i="1"/>
  <c r="BI62" i="1"/>
  <c r="M64" i="1"/>
  <c r="M65" i="1"/>
  <c r="O66" i="1"/>
  <c r="O71" i="1"/>
  <c r="M76" i="1"/>
  <c r="L78" i="1"/>
  <c r="R78" i="1"/>
  <c r="L83" i="1"/>
  <c r="L87" i="1"/>
  <c r="R87" i="1"/>
  <c r="O88" i="1"/>
  <c r="M88" i="1"/>
  <c r="P79" i="1"/>
  <c r="U79" i="1" s="1"/>
  <c r="O83" i="1"/>
  <c r="L84" i="1"/>
  <c r="N84" i="1"/>
  <c r="Q89" i="1"/>
  <c r="V89" i="1" s="1"/>
  <c r="BG93" i="1"/>
  <c r="M94" i="1"/>
  <c r="O94" i="1"/>
  <c r="R95" i="1"/>
  <c r="BI65" i="1"/>
  <c r="L67" i="1"/>
  <c r="BG70" i="1"/>
  <c r="P71" i="1"/>
  <c r="U71" i="1" s="1"/>
  <c r="BG72" i="1"/>
  <c r="L75" i="1"/>
  <c r="O76" i="1"/>
  <c r="M78" i="1"/>
  <c r="Q81" i="1"/>
  <c r="V81" i="1" s="1"/>
  <c r="M83" i="1"/>
  <c r="M84" i="1"/>
  <c r="BI93" i="1"/>
  <c r="BI94" i="1"/>
  <c r="BG94" i="1"/>
  <c r="M95" i="1"/>
  <c r="O95" i="1"/>
  <c r="L70" i="1"/>
  <c r="R70" i="1"/>
  <c r="BI70" i="1"/>
  <c r="BI72" i="1"/>
  <c r="O75" i="1"/>
  <c r="N78" i="1"/>
  <c r="BG78" i="1"/>
  <c r="P83" i="1"/>
  <c r="U83" i="1" s="1"/>
  <c r="Q84" i="1"/>
  <c r="V84" i="1" s="1"/>
  <c r="P87" i="1"/>
  <c r="U87" i="1" s="1"/>
  <c r="L91" i="1"/>
  <c r="R91" i="1"/>
  <c r="O92" i="1"/>
  <c r="M92" i="1"/>
  <c r="R71" i="1"/>
  <c r="BI71" i="1"/>
  <c r="L72" i="1"/>
  <c r="Z73" i="1"/>
  <c r="M75" i="1"/>
  <c r="R76" i="1"/>
  <c r="O78" i="1"/>
  <c r="BI78" i="1"/>
  <c r="R83" i="1"/>
  <c r="R84" i="1"/>
  <c r="BG84" i="1"/>
  <c r="BI88" i="1"/>
  <c r="BG88" i="1"/>
  <c r="R92" i="1"/>
  <c r="BI92" i="1"/>
  <c r="BG92" i="1"/>
  <c r="M72" i="1"/>
  <c r="O73" i="1"/>
  <c r="BG74" i="1"/>
  <c r="N75" i="1"/>
  <c r="BG76" i="1"/>
  <c r="L80" i="1"/>
  <c r="N80" i="1"/>
  <c r="BI83" i="1"/>
  <c r="BI84" i="1"/>
  <c r="L97" i="1"/>
  <c r="R97" i="1"/>
  <c r="N97" i="1"/>
  <c r="L61" i="1"/>
  <c r="L65" i="1"/>
  <c r="BG69" i="1"/>
  <c r="N70" i="1"/>
  <c r="BG71" i="1"/>
  <c r="N72" i="1"/>
  <c r="L74" i="1"/>
  <c r="R74" i="1"/>
  <c r="BI74" i="1"/>
  <c r="BI76" i="1"/>
  <c r="L79" i="1"/>
  <c r="M80" i="1"/>
  <c r="BG80" i="1"/>
  <c r="L82" i="1"/>
  <c r="R82" i="1"/>
  <c r="Q90" i="1"/>
  <c r="V90" i="1" s="1"/>
  <c r="N91" i="1"/>
  <c r="Q96" i="1"/>
  <c r="V96" i="1" s="1"/>
  <c r="R99" i="1"/>
  <c r="N99" i="1"/>
  <c r="L99" i="1"/>
  <c r="BI69" i="1"/>
  <c r="O70" i="1"/>
  <c r="L71" i="1"/>
  <c r="O72" i="1"/>
  <c r="R73" i="1"/>
  <c r="W74" i="1"/>
  <c r="R75" i="1"/>
  <c r="BI75" i="1"/>
  <c r="L76" i="1"/>
  <c r="O79" i="1"/>
  <c r="BI79" i="1"/>
  <c r="O80" i="1"/>
  <c r="BI80" i="1"/>
  <c r="BG83" i="1"/>
  <c r="L88" i="1"/>
  <c r="N88" i="1"/>
  <c r="Q97" i="1"/>
  <c r="V97" i="1" s="1"/>
  <c r="L94" i="1"/>
  <c r="W94" i="1"/>
  <c r="Z96" i="1"/>
  <c r="R107" i="1"/>
  <c r="N107" i="1"/>
  <c r="L107" i="1"/>
  <c r="O107" i="1"/>
  <c r="M107" i="1"/>
  <c r="N86" i="1"/>
  <c r="Z94" i="1"/>
  <c r="M97" i="1"/>
  <c r="M99" i="1"/>
  <c r="L92" i="1"/>
  <c r="L95" i="1"/>
  <c r="Q99" i="1"/>
  <c r="V99" i="1" s="1"/>
  <c r="BI99" i="1"/>
  <c r="BI102" i="1"/>
  <c r="BG102" i="1"/>
  <c r="L103" i="1"/>
  <c r="R103" i="1"/>
  <c r="N103" i="1"/>
  <c r="R105" i="1"/>
  <c r="M105" i="1"/>
  <c r="O105" i="1"/>
  <c r="L98" i="1"/>
  <c r="BI98" i="1"/>
  <c r="O103" i="1"/>
  <c r="L69" i="1"/>
  <c r="L73" i="1"/>
  <c r="L77" i="1"/>
  <c r="L81" i="1"/>
  <c r="L85" i="1"/>
  <c r="O87" i="1"/>
  <c r="BI87" i="1"/>
  <c r="L89" i="1"/>
  <c r="O91" i="1"/>
  <c r="BI91" i="1"/>
  <c r="L93" i="1"/>
  <c r="R94" i="1"/>
  <c r="N95" i="1"/>
  <c r="BI96" i="1"/>
  <c r="BG99" i="1"/>
  <c r="M103" i="1"/>
  <c r="BI107" i="1"/>
  <c r="BG107" i="1"/>
  <c r="N92" i="1"/>
  <c r="M93" i="1"/>
  <c r="L96" i="1"/>
  <c r="W96" i="1"/>
  <c r="N98" i="1"/>
  <c r="BG98" i="1"/>
  <c r="BI100" i="1"/>
  <c r="BG100" i="1"/>
  <c r="N101" i="1"/>
  <c r="R101" i="1"/>
  <c r="Q102" i="1"/>
  <c r="V102" i="1" s="1"/>
  <c r="L86" i="1"/>
  <c r="M89" i="1"/>
  <c r="L90" i="1"/>
  <c r="M96" i="1"/>
  <c r="BG97" i="1"/>
  <c r="O101" i="1"/>
  <c r="M101" i="1"/>
  <c r="BI105" i="1"/>
  <c r="O100" i="1"/>
  <c r="BI106" i="1"/>
  <c r="BI108" i="1"/>
  <c r="R106" i="1"/>
  <c r="O106" i="1"/>
  <c r="BG108" i="1"/>
  <c r="L106" i="1"/>
  <c r="M98" i="1"/>
  <c r="BI101" i="1"/>
  <c r="M102" i="1"/>
  <c r="BI103" i="1"/>
  <c r="L104" i="1"/>
  <c r="M106" i="1"/>
  <c r="P108" i="1"/>
  <c r="U108" i="1" s="1"/>
  <c r="BI104" i="1"/>
  <c r="R108" i="1"/>
  <c r="Y93" i="1" l="1"/>
  <c r="Z62" i="1"/>
  <c r="Z49" i="1"/>
  <c r="Z93" i="1"/>
  <c r="AB93" i="1" s="1"/>
  <c r="J11" i="4"/>
  <c r="J75" i="4"/>
  <c r="J61" i="4"/>
  <c r="J59" i="4"/>
  <c r="J29" i="4"/>
  <c r="J93" i="4"/>
  <c r="J83" i="4"/>
  <c r="J6" i="4"/>
  <c r="J3" i="4"/>
  <c r="J2" i="4"/>
  <c r="J66" i="4"/>
  <c r="J94" i="4"/>
  <c r="J50" i="4"/>
  <c r="J30" i="4"/>
  <c r="J13" i="4"/>
  <c r="J77" i="4"/>
  <c r="J97" i="4"/>
  <c r="J33" i="4"/>
  <c r="J89" i="4"/>
  <c r="J25" i="4"/>
  <c r="J65" i="4"/>
  <c r="J105" i="4"/>
  <c r="J41" i="4"/>
  <c r="J62" i="4"/>
  <c r="J57" i="4"/>
  <c r="J37" i="4"/>
  <c r="J101" i="4"/>
  <c r="J44" i="4"/>
  <c r="J4" i="4"/>
  <c r="J68" i="4"/>
  <c r="J73" i="4"/>
  <c r="J9" i="4"/>
  <c r="J42" i="4"/>
  <c r="J28" i="4"/>
  <c r="J92" i="4"/>
  <c r="J54" i="4"/>
  <c r="J49" i="4"/>
  <c r="J45" i="4"/>
  <c r="J52" i="4"/>
  <c r="J12" i="4"/>
  <c r="J76" i="4"/>
  <c r="J36" i="4"/>
  <c r="J100" i="4"/>
  <c r="J60" i="4"/>
  <c r="J86" i="4"/>
  <c r="J22" i="4"/>
  <c r="J81" i="4"/>
  <c r="J17" i="4"/>
  <c r="J34" i="4"/>
  <c r="J98" i="4"/>
  <c r="J20" i="4"/>
  <c r="J84" i="4"/>
  <c r="T96" i="1"/>
  <c r="T102" i="1"/>
  <c r="X74" i="1"/>
  <c r="Z74" i="1" s="1"/>
  <c r="AB74" i="1" s="1"/>
  <c r="W52" i="1"/>
  <c r="T89" i="1"/>
  <c r="T88" i="1"/>
  <c r="Y74" i="1"/>
  <c r="AA74" i="1" s="1"/>
  <c r="Z63" i="1"/>
  <c r="W30" i="1"/>
  <c r="W36" i="1"/>
  <c r="Z67" i="1"/>
  <c r="Z102" i="1"/>
  <c r="Z104" i="1"/>
  <c r="AB104" i="1" s="1"/>
  <c r="Z100" i="1"/>
  <c r="Z10" i="1"/>
  <c r="W28" i="1"/>
  <c r="Z18" i="1"/>
  <c r="W37" i="1"/>
  <c r="W90" i="1"/>
  <c r="Y90" i="1" s="1"/>
  <c r="Z65" i="1"/>
  <c r="Z64" i="1"/>
  <c r="AB64" i="1" s="1"/>
  <c r="Z11" i="1"/>
  <c r="X14" i="1"/>
  <c r="Z83" i="1"/>
  <c r="Z87" i="1"/>
  <c r="Z47" i="1"/>
  <c r="X16" i="1"/>
  <c r="Y85" i="1"/>
  <c r="Z71" i="1"/>
  <c r="Y89" i="1"/>
  <c r="W29" i="1"/>
  <c r="Y77" i="1"/>
  <c r="W35" i="1"/>
  <c r="W105" i="1"/>
  <c r="W69" i="1"/>
  <c r="T69" i="1"/>
  <c r="AB62" i="1"/>
  <c r="Y62" i="1"/>
  <c r="AA62" i="1" s="1"/>
  <c r="Z30" i="1"/>
  <c r="T104" i="1"/>
  <c r="T81" i="1"/>
  <c r="Z28" i="1"/>
  <c r="Y69" i="1"/>
  <c r="Z37" i="1"/>
  <c r="Z69" i="1"/>
  <c r="S93" i="1"/>
  <c r="T93" i="1" s="1"/>
  <c r="Y14" i="1"/>
  <c r="Z105" i="1"/>
  <c r="Z29" i="1"/>
  <c r="S19" i="1"/>
  <c r="T19" i="1" s="1"/>
  <c r="X77" i="1"/>
  <c r="Z77" i="1" s="1"/>
  <c r="T14" i="1"/>
  <c r="Y16" i="1"/>
  <c r="Z35" i="1"/>
  <c r="Q82" i="1"/>
  <c r="V82" i="1" s="1"/>
  <c r="AA93" i="1"/>
  <c r="S108" i="1"/>
  <c r="T108" i="1" s="1"/>
  <c r="Q100" i="1"/>
  <c r="V100" i="1" s="1"/>
  <c r="X102" i="1"/>
  <c r="Q87" i="1"/>
  <c r="V87" i="1" s="1"/>
  <c r="P107" i="1"/>
  <c r="U107" i="1" s="1"/>
  <c r="X90" i="1"/>
  <c r="Z90" i="1" s="1"/>
  <c r="Q73" i="1"/>
  <c r="V73" i="1" s="1"/>
  <c r="Q75" i="1"/>
  <c r="V75" i="1" s="1"/>
  <c r="S70" i="1"/>
  <c r="T70" i="1" s="1"/>
  <c r="S87" i="1"/>
  <c r="T87" i="1" s="1"/>
  <c r="S64" i="1"/>
  <c r="T64" i="1" s="1"/>
  <c r="S60" i="1"/>
  <c r="T60" i="1" s="1"/>
  <c r="S56" i="1"/>
  <c r="T56" i="1" s="1"/>
  <c r="S66" i="1"/>
  <c r="T66" i="1" s="1"/>
  <c r="Q68" i="1"/>
  <c r="V68" i="1" s="1"/>
  <c r="S68" i="1"/>
  <c r="T68" i="1" s="1"/>
  <c r="Q51" i="1"/>
  <c r="V51" i="1" s="1"/>
  <c r="Q48" i="1"/>
  <c r="V48" i="1" s="1"/>
  <c r="Q50" i="1"/>
  <c r="V50" i="1" s="1"/>
  <c r="S40" i="1"/>
  <c r="T40" i="1" s="1"/>
  <c r="P20" i="1"/>
  <c r="U20" i="1" s="1"/>
  <c r="P46" i="1"/>
  <c r="U46" i="1" s="1"/>
  <c r="P13" i="1"/>
  <c r="U13" i="1" s="1"/>
  <c r="S6" i="1"/>
  <c r="T6" i="1" s="1"/>
  <c r="Q23" i="1"/>
  <c r="V23" i="1" s="1"/>
  <c r="P12" i="1"/>
  <c r="U12" i="1" s="1"/>
  <c r="Q45" i="1"/>
  <c r="V45" i="1" s="1"/>
  <c r="P27" i="1"/>
  <c r="U27" i="1" s="1"/>
  <c r="S43" i="1"/>
  <c r="T43" i="1" s="1"/>
  <c r="P31" i="1"/>
  <c r="U31" i="1" s="1"/>
  <c r="Q37" i="1"/>
  <c r="V37" i="1" s="1"/>
  <c r="Q83" i="1"/>
  <c r="V83" i="1" s="1"/>
  <c r="P66" i="1"/>
  <c r="U66" i="1" s="1"/>
  <c r="P53" i="1"/>
  <c r="U53" i="1" s="1"/>
  <c r="Q60" i="1"/>
  <c r="V60" i="1" s="1"/>
  <c r="Q56" i="1"/>
  <c r="V56" i="1" s="1"/>
  <c r="P56" i="1"/>
  <c r="U56" i="1" s="1"/>
  <c r="X54" i="1"/>
  <c r="Q47" i="1"/>
  <c r="V47" i="1" s="1"/>
  <c r="X52" i="1"/>
  <c r="Z52" i="1" s="1"/>
  <c r="AB52" i="1" s="1"/>
  <c r="S54" i="1"/>
  <c r="T54" i="1" s="1"/>
  <c r="P34" i="1"/>
  <c r="U34" i="1" s="1"/>
  <c r="X10" i="1"/>
  <c r="P26" i="1"/>
  <c r="U26" i="1" s="1"/>
  <c r="Q7" i="1"/>
  <c r="V7" i="1" s="1"/>
  <c r="P42" i="1"/>
  <c r="U42" i="1" s="1"/>
  <c r="P32" i="1"/>
  <c r="U32" i="1" s="1"/>
  <c r="P9" i="1"/>
  <c r="U9" i="1" s="1"/>
  <c r="Q25" i="1"/>
  <c r="V25" i="1" s="1"/>
  <c r="Q41" i="1"/>
  <c r="V41" i="1" s="1"/>
  <c r="P43" i="1"/>
  <c r="U43" i="1" s="1"/>
  <c r="Q31" i="1"/>
  <c r="V31" i="1" s="1"/>
  <c r="W18" i="1"/>
  <c r="P54" i="1"/>
  <c r="U54" i="1" s="1"/>
  <c r="Y52" i="1"/>
  <c r="S32" i="1"/>
  <c r="T32" i="1" s="1"/>
  <c r="Q42" i="1"/>
  <c r="V42" i="1" s="1"/>
  <c r="Q35" i="1"/>
  <c r="V35" i="1" s="1"/>
  <c r="P25" i="1"/>
  <c r="U25" i="1" s="1"/>
  <c r="P39" i="1"/>
  <c r="U39" i="1" s="1"/>
  <c r="P8" i="1"/>
  <c r="U8" i="1" s="1"/>
  <c r="P17" i="1"/>
  <c r="U17" i="1" s="1"/>
  <c r="Q22" i="1"/>
  <c r="V22" i="1" s="1"/>
  <c r="P16" i="1"/>
  <c r="U16" i="1" s="1"/>
  <c r="S9" i="1"/>
  <c r="T9" i="1" s="1"/>
  <c r="S92" i="1"/>
  <c r="T92" i="1" s="1"/>
  <c r="S71" i="1"/>
  <c r="T71" i="1" s="1"/>
  <c r="W67" i="1"/>
  <c r="S50" i="1"/>
  <c r="T50" i="1" s="1"/>
  <c r="P68" i="1"/>
  <c r="U68" i="1" s="1"/>
  <c r="X108" i="1"/>
  <c r="Z108" i="1" s="1"/>
  <c r="AB108" i="1" s="1"/>
  <c r="Q70" i="1"/>
  <c r="V70" i="1" s="1"/>
  <c r="W100" i="1"/>
  <c r="S84" i="1"/>
  <c r="T84" i="1" s="1"/>
  <c r="W102" i="1"/>
  <c r="Y102" i="1" s="1"/>
  <c r="P103" i="1"/>
  <c r="U103" i="1" s="1"/>
  <c r="X97" i="1"/>
  <c r="S73" i="1"/>
  <c r="T73" i="1" s="1"/>
  <c r="Q76" i="1"/>
  <c r="V76" i="1" s="1"/>
  <c r="Q94" i="1"/>
  <c r="V94" i="1" s="1"/>
  <c r="Q19" i="1"/>
  <c r="V19" i="1" s="1"/>
  <c r="P101" i="1"/>
  <c r="U101" i="1" s="1"/>
  <c r="P7" i="1"/>
  <c r="U7" i="1" s="1"/>
  <c r="Q91" i="1"/>
  <c r="V91" i="1" s="1"/>
  <c r="S107" i="1"/>
  <c r="T107" i="1" s="1"/>
  <c r="Q46" i="1"/>
  <c r="V46" i="1" s="1"/>
  <c r="S99" i="1"/>
  <c r="T99" i="1" s="1"/>
  <c r="S91" i="1"/>
  <c r="T91" i="1" s="1"/>
  <c r="S101" i="1"/>
  <c r="T101" i="1" s="1"/>
  <c r="S94" i="1"/>
  <c r="T94" i="1" s="1"/>
  <c r="P92" i="1"/>
  <c r="U92" i="1" s="1"/>
  <c r="Q103" i="1"/>
  <c r="V103" i="1" s="1"/>
  <c r="Q105" i="1"/>
  <c r="V105" i="1" s="1"/>
  <c r="W106" i="1"/>
  <c r="Q79" i="1"/>
  <c r="V79" i="1" s="1"/>
  <c r="Q72" i="1"/>
  <c r="V72" i="1" s="1"/>
  <c r="X96" i="1"/>
  <c r="AB96" i="1"/>
  <c r="P70" i="1"/>
  <c r="U70" i="1" s="1"/>
  <c r="W83" i="1"/>
  <c r="X89" i="1"/>
  <c r="Z89" i="1" s="1"/>
  <c r="S78" i="1"/>
  <c r="T78" i="1" s="1"/>
  <c r="S67" i="1"/>
  <c r="T67" i="1" s="1"/>
  <c r="Q63" i="1"/>
  <c r="V63" i="1" s="1"/>
  <c r="P59" i="1"/>
  <c r="U59" i="1" s="1"/>
  <c r="W50" i="1"/>
  <c r="Z50" i="1"/>
  <c r="W64" i="1"/>
  <c r="Y64" i="1" s="1"/>
  <c r="Q36" i="1"/>
  <c r="V36" i="1" s="1"/>
  <c r="P24" i="1"/>
  <c r="U24" i="1" s="1"/>
  <c r="Q9" i="1"/>
  <c r="V9" i="1" s="1"/>
  <c r="P14" i="1"/>
  <c r="U14" i="1" s="1"/>
  <c r="S45" i="1"/>
  <c r="T45" i="1" s="1"/>
  <c r="S38" i="1"/>
  <c r="T38" i="1" s="1"/>
  <c r="Q27" i="1"/>
  <c r="V27" i="1" s="1"/>
  <c r="Q32" i="1"/>
  <c r="V32" i="1" s="1"/>
  <c r="W108" i="1"/>
  <c r="Y108" i="1" s="1"/>
  <c r="Q106" i="1"/>
  <c r="V106" i="1" s="1"/>
  <c r="S103" i="1"/>
  <c r="T103" i="1" s="1"/>
  <c r="X99" i="1"/>
  <c r="Y96" i="1"/>
  <c r="P97" i="1"/>
  <c r="U97" i="1" s="1"/>
  <c r="S83" i="1"/>
  <c r="T83" i="1" s="1"/>
  <c r="P78" i="1"/>
  <c r="U78" i="1" s="1"/>
  <c r="Q95" i="1"/>
  <c r="V95" i="1" s="1"/>
  <c r="Q88" i="1"/>
  <c r="V88" i="1" s="1"/>
  <c r="Q71" i="1"/>
  <c r="V71" i="1" s="1"/>
  <c r="P58" i="1"/>
  <c r="U58" i="1" s="1"/>
  <c r="W63" i="1"/>
  <c r="P57" i="1"/>
  <c r="U57" i="1" s="1"/>
  <c r="S51" i="1"/>
  <c r="T51" i="1" s="1"/>
  <c r="Q67" i="1"/>
  <c r="V67" i="1" s="1"/>
  <c r="X64" i="1"/>
  <c r="X58" i="1"/>
  <c r="X59" i="1"/>
  <c r="S11" i="1"/>
  <c r="T11" i="1" s="1"/>
  <c r="P23" i="1"/>
  <c r="U23" i="1" s="1"/>
  <c r="Q6" i="1"/>
  <c r="V6" i="1" s="1"/>
  <c r="Q11" i="1"/>
  <c r="V11" i="1" s="1"/>
  <c r="W10" i="1"/>
  <c r="Y10" i="1" s="1"/>
  <c r="P44" i="1"/>
  <c r="U44" i="1" s="1"/>
  <c r="P6" i="1"/>
  <c r="U6" i="1" s="1"/>
  <c r="P38" i="1"/>
  <c r="U38" i="1" s="1"/>
  <c r="W47" i="1"/>
  <c r="Q40" i="1"/>
  <c r="V40" i="1" s="1"/>
  <c r="Q33" i="1"/>
  <c r="V33" i="1" s="1"/>
  <c r="Q24" i="1"/>
  <c r="V24" i="1" s="1"/>
  <c r="Q43" i="1"/>
  <c r="V43" i="1" s="1"/>
  <c r="Q38" i="1"/>
  <c r="V38" i="1" s="1"/>
  <c r="S18" i="1"/>
  <c r="T18" i="1" s="1"/>
  <c r="P86" i="1"/>
  <c r="U86" i="1" s="1"/>
  <c r="Q80" i="1"/>
  <c r="V80" i="1" s="1"/>
  <c r="P99" i="1"/>
  <c r="U99" i="1" s="1"/>
  <c r="X84" i="1"/>
  <c r="W65" i="1"/>
  <c r="Q34" i="1"/>
  <c r="V34" i="1" s="1"/>
  <c r="W104" i="1"/>
  <c r="S82" i="1"/>
  <c r="T82" i="1" s="1"/>
  <c r="P72" i="1"/>
  <c r="U72" i="1" s="1"/>
  <c r="S95" i="1"/>
  <c r="T95" i="1" s="1"/>
  <c r="Q107" i="1"/>
  <c r="V107" i="1" s="1"/>
  <c r="S105" i="1"/>
  <c r="T105" i="1" s="1"/>
  <c r="P88" i="1"/>
  <c r="U88" i="1" s="1"/>
  <c r="Z88" i="1" s="1"/>
  <c r="S75" i="1"/>
  <c r="T75" i="1" s="1"/>
  <c r="S74" i="1"/>
  <c r="T74" i="1" s="1"/>
  <c r="S97" i="1"/>
  <c r="T97" i="1" s="1"/>
  <c r="P80" i="1"/>
  <c r="U80" i="1" s="1"/>
  <c r="P75" i="1"/>
  <c r="U75" i="1" s="1"/>
  <c r="X85" i="1"/>
  <c r="Z85" i="1" s="1"/>
  <c r="X81" i="1"/>
  <c r="Z81" i="1" s="1"/>
  <c r="P84" i="1"/>
  <c r="U84" i="1" s="1"/>
  <c r="W79" i="1"/>
  <c r="Q66" i="1"/>
  <c r="V66" i="1" s="1"/>
  <c r="S62" i="1"/>
  <c r="T62" i="1" s="1"/>
  <c r="P60" i="1"/>
  <c r="U60" i="1" s="1"/>
  <c r="Q49" i="1"/>
  <c r="V49" i="1" s="1"/>
  <c r="S53" i="1"/>
  <c r="T53" i="1" s="1"/>
  <c r="Q44" i="1"/>
  <c r="V44" i="1" s="1"/>
  <c r="P40" i="1"/>
  <c r="U40" i="1" s="1"/>
  <c r="P33" i="1"/>
  <c r="U33" i="1" s="1"/>
  <c r="P22" i="1"/>
  <c r="U22" i="1" s="1"/>
  <c r="S10" i="1"/>
  <c r="T10" i="1" s="1"/>
  <c r="S41" i="1"/>
  <c r="T41" i="1" s="1"/>
  <c r="Q21" i="1"/>
  <c r="V21" i="1" s="1"/>
  <c r="S8" i="1"/>
  <c r="T8" i="1" s="1"/>
  <c r="S37" i="1"/>
  <c r="T37" i="1" s="1"/>
  <c r="Q20" i="1"/>
  <c r="V20" i="1" s="1"/>
  <c r="P45" i="1"/>
  <c r="U45" i="1" s="1"/>
  <c r="P41" i="1"/>
  <c r="U41" i="1" s="1"/>
  <c r="S76" i="1"/>
  <c r="T76" i="1" s="1"/>
  <c r="W87" i="1"/>
  <c r="P55" i="1"/>
  <c r="U55" i="1" s="1"/>
  <c r="X55" i="1"/>
  <c r="P19" i="1"/>
  <c r="U19" i="1" s="1"/>
  <c r="P98" i="1"/>
  <c r="U98" i="1" s="1"/>
  <c r="P95" i="1"/>
  <c r="U95" i="1" s="1"/>
  <c r="X104" i="1"/>
  <c r="Y104" i="1"/>
  <c r="Q65" i="1"/>
  <c r="V65" i="1" s="1"/>
  <c r="X69" i="1"/>
  <c r="Q29" i="1"/>
  <c r="V29" i="1" s="1"/>
  <c r="S106" i="1"/>
  <c r="T106" i="1" s="1"/>
  <c r="Q101" i="1"/>
  <c r="V101" i="1" s="1"/>
  <c r="P91" i="1"/>
  <c r="U91" i="1" s="1"/>
  <c r="Q78" i="1"/>
  <c r="V78" i="1" s="1"/>
  <c r="Q92" i="1"/>
  <c r="V92" i="1" s="1"/>
  <c r="W71" i="1"/>
  <c r="Q61" i="1"/>
  <c r="V61" i="1" s="1"/>
  <c r="Q57" i="1"/>
  <c r="V57" i="1" s="1"/>
  <c r="Y81" i="1"/>
  <c r="Y54" i="1"/>
  <c r="Q53" i="1"/>
  <c r="V53" i="1" s="1"/>
  <c r="P15" i="1"/>
  <c r="U15" i="1" s="1"/>
  <c r="S39" i="1"/>
  <c r="T39" i="1" s="1"/>
  <c r="S31" i="1"/>
  <c r="T31" i="1" s="1"/>
  <c r="Q28" i="1"/>
  <c r="V28" i="1" s="1"/>
  <c r="P21" i="1"/>
  <c r="U21" i="1" s="1"/>
  <c r="Q8" i="1"/>
  <c r="V8" i="1" s="1"/>
  <c r="Q18" i="1"/>
  <c r="V18" i="1" s="1"/>
  <c r="W11" i="1"/>
  <c r="S7" i="1"/>
  <c r="T7" i="1" s="1"/>
  <c r="Q26" i="1"/>
  <c r="V26" i="1" s="1"/>
  <c r="Q39" i="1"/>
  <c r="V39" i="1" s="1"/>
  <c r="Q30" i="1"/>
  <c r="V30" i="1" s="1"/>
  <c r="Z16" i="1" l="1"/>
  <c r="Y73" i="1"/>
  <c r="Z8" i="1"/>
  <c r="AB89" i="1"/>
  <c r="Z39" i="1"/>
  <c r="AB39" i="1" s="1"/>
  <c r="AA85" i="1"/>
  <c r="AB102" i="1"/>
  <c r="Z33" i="1"/>
  <c r="AB33" i="1" s="1"/>
  <c r="Z44" i="1"/>
  <c r="AB44" i="1" s="1"/>
  <c r="Y88" i="1"/>
  <c r="Y19" i="1"/>
  <c r="Y37" i="1"/>
  <c r="AA37" i="1" s="1"/>
  <c r="AB90" i="1"/>
  <c r="AA77" i="1"/>
  <c r="Y87" i="1"/>
  <c r="Z26" i="1"/>
  <c r="AB26" i="1" s="1"/>
  <c r="Z31" i="1"/>
  <c r="Y29" i="1"/>
  <c r="Y46" i="1"/>
  <c r="Y56" i="1"/>
  <c r="AB77" i="1"/>
  <c r="Y65" i="1"/>
  <c r="Y21" i="1"/>
  <c r="Z57" i="1"/>
  <c r="AA104" i="1"/>
  <c r="AC104" i="1" s="1"/>
  <c r="AE104" i="1" s="1"/>
  <c r="AQ104" i="1" s="1"/>
  <c r="Z97" i="1"/>
  <c r="Z70" i="1"/>
  <c r="Y91" i="1"/>
  <c r="Z103" i="1"/>
  <c r="Z17" i="1"/>
  <c r="Z9" i="1"/>
  <c r="Y48" i="1"/>
  <c r="Z98" i="1"/>
  <c r="Z84" i="1"/>
  <c r="Y79" i="1"/>
  <c r="Y70" i="1"/>
  <c r="Y76" i="1"/>
  <c r="AA76" i="1" s="1"/>
  <c r="Z25" i="1"/>
  <c r="AB25" i="1" s="1"/>
  <c r="Y30" i="1"/>
  <c r="Z27" i="1"/>
  <c r="AA69" i="1"/>
  <c r="Y49" i="1"/>
  <c r="Y22" i="1"/>
  <c r="Y50" i="1"/>
  <c r="Z15" i="1"/>
  <c r="Z86" i="1"/>
  <c r="AB86" i="1" s="1"/>
  <c r="Z38" i="1"/>
  <c r="AA89" i="1"/>
  <c r="AA102" i="1"/>
  <c r="Z32" i="1"/>
  <c r="Y23" i="1"/>
  <c r="AB69" i="1"/>
  <c r="AD69" i="1" s="1"/>
  <c r="AF69" i="1" s="1"/>
  <c r="AR69" i="1" s="1"/>
  <c r="Y57" i="1"/>
  <c r="AA57" i="1" s="1"/>
  <c r="Z56" i="1"/>
  <c r="Y61" i="1"/>
  <c r="AB10" i="1"/>
  <c r="Z68" i="1"/>
  <c r="Y25" i="1"/>
  <c r="AA25" i="1" s="1"/>
  <c r="Y45" i="1"/>
  <c r="Y78" i="1"/>
  <c r="AA78" i="1" s="1"/>
  <c r="Z22" i="1"/>
  <c r="Y66" i="1"/>
  <c r="Z6" i="1"/>
  <c r="Z14" i="1"/>
  <c r="AB14" i="1" s="1"/>
  <c r="Z101" i="1"/>
  <c r="Z54" i="1"/>
  <c r="Z42" i="1"/>
  <c r="AB42" i="1" s="1"/>
  <c r="Y83" i="1"/>
  <c r="X82" i="1"/>
  <c r="Z82" i="1" s="1"/>
  <c r="Y63" i="1"/>
  <c r="Y100" i="1"/>
  <c r="Z58" i="1"/>
  <c r="Y67" i="1"/>
  <c r="Y47" i="1"/>
  <c r="Z59" i="1"/>
  <c r="Y82" i="1"/>
  <c r="AA108" i="1"/>
  <c r="AD108" i="1" s="1"/>
  <c r="AF108" i="1" s="1"/>
  <c r="AR108" i="1" s="1"/>
  <c r="AD74" i="1"/>
  <c r="AF74" i="1" s="1"/>
  <c r="AR74" i="1" s="1"/>
  <c r="AC74" i="1"/>
  <c r="AE74" i="1" s="1"/>
  <c r="AQ74" i="1" s="1"/>
  <c r="W80" i="1"/>
  <c r="Y80" i="1" s="1"/>
  <c r="X56" i="1"/>
  <c r="W84" i="1"/>
  <c r="Y84" i="1" s="1"/>
  <c r="W70" i="1"/>
  <c r="W68" i="1"/>
  <c r="Y68" i="1" s="1"/>
  <c r="X42" i="1"/>
  <c r="X57" i="1"/>
  <c r="X11" i="1"/>
  <c r="AB11" i="1"/>
  <c r="W92" i="1"/>
  <c r="Y92" i="1" s="1"/>
  <c r="X8" i="1"/>
  <c r="AB8" i="1"/>
  <c r="X101" i="1"/>
  <c r="W95" i="1"/>
  <c r="Y95" i="1" s="1"/>
  <c r="W19" i="1"/>
  <c r="W55" i="1"/>
  <c r="Y55" i="1" s="1"/>
  <c r="W45" i="1"/>
  <c r="W40" i="1"/>
  <c r="Y40" i="1" s="1"/>
  <c r="AA49" i="1"/>
  <c r="W60" i="1"/>
  <c r="Y60" i="1" s="1"/>
  <c r="AD62" i="1"/>
  <c r="AF62" i="1" s="1"/>
  <c r="AR62" i="1" s="1"/>
  <c r="AC62" i="1"/>
  <c r="AE62" i="1" s="1"/>
  <c r="AQ62" i="1" s="1"/>
  <c r="X71" i="1"/>
  <c r="AB71" i="1"/>
  <c r="W78" i="1"/>
  <c r="AA90" i="1"/>
  <c r="W24" i="1"/>
  <c r="X103" i="1"/>
  <c r="W7" i="1"/>
  <c r="Y7" i="1" s="1"/>
  <c r="X19" i="1"/>
  <c r="X31" i="1"/>
  <c r="X37" i="1"/>
  <c r="AB37" i="1"/>
  <c r="X23" i="1"/>
  <c r="Z23" i="1" s="1"/>
  <c r="W13" i="1"/>
  <c r="Y13" i="1" s="1"/>
  <c r="AB50" i="1"/>
  <c r="X50" i="1"/>
  <c r="AB51" i="1"/>
  <c r="X51" i="1"/>
  <c r="X100" i="1"/>
  <c r="AB100" i="1"/>
  <c r="X70" i="1"/>
  <c r="X35" i="1"/>
  <c r="AB35" i="1"/>
  <c r="AA52" i="1"/>
  <c r="W9" i="1"/>
  <c r="Y9" i="1" s="1"/>
  <c r="W66" i="1"/>
  <c r="W107" i="1"/>
  <c r="Y107" i="1" s="1"/>
  <c r="X20" i="1"/>
  <c r="Z20" i="1" s="1"/>
  <c r="X44" i="1"/>
  <c r="W98" i="1"/>
  <c r="Y98" i="1" s="1"/>
  <c r="Y44" i="1"/>
  <c r="X38" i="1"/>
  <c r="X36" i="1"/>
  <c r="Z36" i="1" s="1"/>
  <c r="Y35" i="1"/>
  <c r="W22" i="1"/>
  <c r="W44" i="1"/>
  <c r="W14" i="1"/>
  <c r="AA14" i="1"/>
  <c r="W17" i="1"/>
  <c r="AA17" i="1"/>
  <c r="W43" i="1"/>
  <c r="Y43" i="1" s="1"/>
  <c r="AB28" i="1"/>
  <c r="X28" i="1"/>
  <c r="AA81" i="1"/>
  <c r="W103" i="1"/>
  <c r="Y103" i="1" s="1"/>
  <c r="AB18" i="1"/>
  <c r="X18" i="1"/>
  <c r="Y28" i="1"/>
  <c r="X21" i="1"/>
  <c r="Z21" i="1" s="1"/>
  <c r="AB81" i="1"/>
  <c r="AB85" i="1"/>
  <c r="W88" i="1"/>
  <c r="X33" i="1"/>
  <c r="Y11" i="1"/>
  <c r="W57" i="1"/>
  <c r="X106" i="1"/>
  <c r="Z106" i="1" s="1"/>
  <c r="X27" i="1"/>
  <c r="X79" i="1"/>
  <c r="Z79" i="1" s="1"/>
  <c r="W8" i="1"/>
  <c r="Y8" i="1" s="1"/>
  <c r="W25" i="1"/>
  <c r="W26" i="1"/>
  <c r="Y26" i="1" s="1"/>
  <c r="W31" i="1"/>
  <c r="Y31" i="1" s="1"/>
  <c r="X45" i="1"/>
  <c r="X24" i="1"/>
  <c r="W23" i="1"/>
  <c r="W59" i="1"/>
  <c r="Y59" i="1" s="1"/>
  <c r="X72" i="1"/>
  <c r="Z72" i="1" s="1"/>
  <c r="X76" i="1"/>
  <c r="Z76" i="1" s="1"/>
  <c r="X92" i="1"/>
  <c r="Z92" i="1" s="1"/>
  <c r="X107" i="1"/>
  <c r="Z107" i="1" s="1"/>
  <c r="W97" i="1"/>
  <c r="Y97" i="1" s="1"/>
  <c r="X63" i="1"/>
  <c r="AB63" i="1"/>
  <c r="X7" i="1"/>
  <c r="X80" i="1"/>
  <c r="Z80" i="1" s="1"/>
  <c r="W16" i="1"/>
  <c r="AA16" i="1"/>
  <c r="W54" i="1"/>
  <c r="AA54" i="1"/>
  <c r="AA73" i="1"/>
  <c r="X87" i="1"/>
  <c r="AB87" i="1"/>
  <c r="AD93" i="1"/>
  <c r="AF93" i="1" s="1"/>
  <c r="AR93" i="1" s="1"/>
  <c r="AC93" i="1"/>
  <c r="AE93" i="1" s="1"/>
  <c r="AQ93" i="1" s="1"/>
  <c r="X32" i="1"/>
  <c r="X61" i="1"/>
  <c r="AB61" i="1"/>
  <c r="AA91" i="1"/>
  <c r="W91" i="1"/>
  <c r="W41" i="1"/>
  <c r="Y41" i="1" s="1"/>
  <c r="W33" i="1"/>
  <c r="Y33" i="1" s="1"/>
  <c r="X34" i="1"/>
  <c r="W86" i="1"/>
  <c r="Y86" i="1" s="1"/>
  <c r="W38" i="1"/>
  <c r="Y38" i="1" s="1"/>
  <c r="W6" i="1"/>
  <c r="Y6" i="1" s="1"/>
  <c r="AA10" i="1"/>
  <c r="X95" i="1"/>
  <c r="Y106" i="1"/>
  <c r="X9" i="1"/>
  <c r="X105" i="1"/>
  <c r="AB105" i="1"/>
  <c r="X91" i="1"/>
  <c r="Z91" i="1" s="1"/>
  <c r="W101" i="1"/>
  <c r="Y101" i="1" s="1"/>
  <c r="X94" i="1"/>
  <c r="AB94" i="1"/>
  <c r="W34" i="1"/>
  <c r="Y34" i="1" s="1"/>
  <c r="W56" i="1"/>
  <c r="W12" i="1"/>
  <c r="Y12" i="1" s="1"/>
  <c r="AB48" i="1"/>
  <c r="X48" i="1"/>
  <c r="X68" i="1"/>
  <c r="AB29" i="1"/>
  <c r="X29" i="1"/>
  <c r="X66" i="1"/>
  <c r="Z66" i="1" s="1"/>
  <c r="W99" i="1"/>
  <c r="Y99" i="1" s="1"/>
  <c r="X67" i="1"/>
  <c r="AB67" i="1"/>
  <c r="X88" i="1"/>
  <c r="AB88" i="1"/>
  <c r="Z99" i="1"/>
  <c r="Y24" i="1"/>
  <c r="AB16" i="1"/>
  <c r="W21" i="1"/>
  <c r="W72" i="1"/>
  <c r="Y72" i="1" s="1"/>
  <c r="W58" i="1"/>
  <c r="Y58" i="1" s="1"/>
  <c r="Y36" i="1"/>
  <c r="W15" i="1"/>
  <c r="Y15" i="1" s="1"/>
  <c r="X22" i="1"/>
  <c r="Y42" i="1"/>
  <c r="X41" i="1"/>
  <c r="Z41" i="1" s="1"/>
  <c r="W32" i="1"/>
  <c r="Y32" i="1" s="1"/>
  <c r="AB47" i="1"/>
  <c r="X47" i="1"/>
  <c r="X60" i="1"/>
  <c r="W27" i="1"/>
  <c r="Y27" i="1" s="1"/>
  <c r="W20" i="1"/>
  <c r="Y20" i="1" s="1"/>
  <c r="X73" i="1"/>
  <c r="AB73" i="1"/>
  <c r="X26" i="1"/>
  <c r="Y18" i="1"/>
  <c r="X53" i="1"/>
  <c r="Z53" i="1" s="1"/>
  <c r="X78" i="1"/>
  <c r="Z78" i="1" s="1"/>
  <c r="AB30" i="1"/>
  <c r="X30" i="1"/>
  <c r="X39" i="1"/>
  <c r="X65" i="1"/>
  <c r="AB65" i="1"/>
  <c r="Z95" i="1"/>
  <c r="Z19" i="1"/>
  <c r="Z55" i="1"/>
  <c r="Z45" i="1"/>
  <c r="AB49" i="1"/>
  <c r="X49" i="1"/>
  <c r="Z60" i="1"/>
  <c r="W75" i="1"/>
  <c r="Y75" i="1" s="1"/>
  <c r="X43" i="1"/>
  <c r="Z43" i="1" s="1"/>
  <c r="X40" i="1"/>
  <c r="Z40" i="1" s="1"/>
  <c r="X6" i="1"/>
  <c r="Y71" i="1"/>
  <c r="AA96" i="1"/>
  <c r="Z24" i="1"/>
  <c r="AA64" i="1"/>
  <c r="AD64" i="1" s="1"/>
  <c r="AF64" i="1" s="1"/>
  <c r="AR64" i="1" s="1"/>
  <c r="Y105" i="1"/>
  <c r="X46" i="1"/>
  <c r="Z46" i="1" s="1"/>
  <c r="Z7" i="1"/>
  <c r="Y94" i="1"/>
  <c r="W39" i="1"/>
  <c r="Y39" i="1" s="1"/>
  <c r="X25" i="1"/>
  <c r="W42" i="1"/>
  <c r="Z34" i="1"/>
  <c r="W53" i="1"/>
  <c r="Y53" i="1" s="1"/>
  <c r="X83" i="1"/>
  <c r="AB83" i="1"/>
  <c r="Z12" i="1"/>
  <c r="Z13" i="1"/>
  <c r="W46" i="1"/>
  <c r="Y51" i="1"/>
  <c r="X75" i="1"/>
  <c r="Z75" i="1" s="1"/>
  <c r="AC89" i="1" l="1"/>
  <c r="AE89" i="1" s="1"/>
  <c r="AQ89" i="1" s="1"/>
  <c r="AD89" i="1"/>
  <c r="AF89" i="1" s="1"/>
  <c r="AR89" i="1" s="1"/>
  <c r="AD10" i="1"/>
  <c r="AF10" i="1" s="1"/>
  <c r="AR10" i="1" s="1"/>
  <c r="AD102" i="1"/>
  <c r="AF102" i="1" s="1"/>
  <c r="AR102" i="1" s="1"/>
  <c r="AC69" i="1"/>
  <c r="AE69" i="1" s="1"/>
  <c r="AQ69" i="1" s="1"/>
  <c r="AB70" i="1"/>
  <c r="AB97" i="1"/>
  <c r="AC97" i="1" s="1"/>
  <c r="AA46" i="1"/>
  <c r="AA88" i="1"/>
  <c r="AD88" i="1" s="1"/>
  <c r="AF88" i="1" s="1"/>
  <c r="AR88" i="1" s="1"/>
  <c r="AA29" i="1"/>
  <c r="AC29" i="1" s="1"/>
  <c r="AE29" i="1" s="1"/>
  <c r="AQ29" i="1" s="1"/>
  <c r="AA100" i="1"/>
  <c r="AC100" i="1" s="1"/>
  <c r="AE100" i="1" s="1"/>
  <c r="AQ100" i="1" s="1"/>
  <c r="AA61" i="1"/>
  <c r="AC61" i="1" s="1"/>
  <c r="AE61" i="1" s="1"/>
  <c r="AQ61" i="1" s="1"/>
  <c r="AB38" i="1"/>
  <c r="AA30" i="1"/>
  <c r="AC30" i="1" s="1"/>
  <c r="AE30" i="1" s="1"/>
  <c r="AQ30" i="1" s="1"/>
  <c r="AB9" i="1"/>
  <c r="AA21" i="1"/>
  <c r="AA87" i="1"/>
  <c r="AD87" i="1" s="1"/>
  <c r="AF87" i="1" s="1"/>
  <c r="AR87" i="1" s="1"/>
  <c r="AA44" i="1"/>
  <c r="AC44" i="1" s="1"/>
  <c r="AE44" i="1" s="1"/>
  <c r="AQ44" i="1" s="1"/>
  <c r="AB98" i="1"/>
  <c r="AB31" i="1"/>
  <c r="AA22" i="1"/>
  <c r="AD22" i="1" s="1"/>
  <c r="AF22" i="1" s="1"/>
  <c r="AR22" i="1" s="1"/>
  <c r="AA19" i="1"/>
  <c r="AA66" i="1"/>
  <c r="AB17" i="1"/>
  <c r="AC17" i="1" s="1"/>
  <c r="AE17" i="1" s="1"/>
  <c r="AQ17" i="1" s="1"/>
  <c r="AA65" i="1"/>
  <c r="AC65" i="1" s="1"/>
  <c r="AE65" i="1" s="1"/>
  <c r="AQ65" i="1" s="1"/>
  <c r="AA45" i="1"/>
  <c r="AB27" i="1"/>
  <c r="AA56" i="1"/>
  <c r="AA50" i="1"/>
  <c r="AD50" i="1" s="1"/>
  <c r="AF50" i="1" s="1"/>
  <c r="AR50" i="1" s="1"/>
  <c r="AB32" i="1"/>
  <c r="AB20" i="1"/>
  <c r="AB15" i="1"/>
  <c r="AB103" i="1"/>
  <c r="AD77" i="1"/>
  <c r="AF77" i="1" s="1"/>
  <c r="AR77" i="1" s="1"/>
  <c r="AG104" i="1"/>
  <c r="AS104" i="1" s="1"/>
  <c r="AH89" i="1"/>
  <c r="AT89" i="1" s="1"/>
  <c r="AB43" i="1"/>
  <c r="AA39" i="1"/>
  <c r="AC39" i="1" s="1"/>
  <c r="AE39" i="1" s="1"/>
  <c r="AQ39" i="1" s="1"/>
  <c r="AA33" i="1"/>
  <c r="AD33" i="1" s="1"/>
  <c r="AF33" i="1" s="1"/>
  <c r="AR33" i="1" s="1"/>
  <c r="AB92" i="1"/>
  <c r="AA31" i="1"/>
  <c r="AB106" i="1"/>
  <c r="AA103" i="1"/>
  <c r="AH74" i="1"/>
  <c r="AT74" i="1" s="1"/>
  <c r="AB59" i="1"/>
  <c r="AA83" i="1"/>
  <c r="AC83" i="1" s="1"/>
  <c r="AE83" i="1" s="1"/>
  <c r="AQ83" i="1" s="1"/>
  <c r="AA47" i="1"/>
  <c r="AD47" i="1" s="1"/>
  <c r="AF47" i="1" s="1"/>
  <c r="AR47" i="1" s="1"/>
  <c r="AA79" i="1"/>
  <c r="AA15" i="1"/>
  <c r="AA86" i="1"/>
  <c r="AD86" i="1" s="1"/>
  <c r="AF86" i="1" s="1"/>
  <c r="AR86" i="1" s="1"/>
  <c r="AA75" i="1"/>
  <c r="AA82" i="1"/>
  <c r="AA101" i="1"/>
  <c r="AB76" i="1"/>
  <c r="AC76" i="1" s="1"/>
  <c r="AE76" i="1" s="1"/>
  <c r="AQ76" i="1" s="1"/>
  <c r="AA107" i="1"/>
  <c r="AA55" i="1"/>
  <c r="AB72" i="1"/>
  <c r="AB23" i="1"/>
  <c r="AB7" i="1"/>
  <c r="AB45" i="1"/>
  <c r="AA42" i="1"/>
  <c r="AD42" i="1" s="1"/>
  <c r="AF42" i="1" s="1"/>
  <c r="AR42" i="1" s="1"/>
  <c r="AA99" i="1"/>
  <c r="AA12" i="1"/>
  <c r="AA59" i="1"/>
  <c r="AB21" i="1"/>
  <c r="AA70" i="1"/>
  <c r="AD104" i="1"/>
  <c r="AF104" i="1" s="1"/>
  <c r="AR104" i="1" s="1"/>
  <c r="AB36" i="1"/>
  <c r="AA13" i="1"/>
  <c r="AB6" i="1"/>
  <c r="AB34" i="1"/>
  <c r="AB66" i="1"/>
  <c r="AA23" i="1"/>
  <c r="AA8" i="1"/>
  <c r="AD8" i="1" s="1"/>
  <c r="AF8" i="1" s="1"/>
  <c r="AR8" i="1" s="1"/>
  <c r="AA43" i="1"/>
  <c r="AA9" i="1"/>
  <c r="AA60" i="1"/>
  <c r="AA84" i="1"/>
  <c r="AC102" i="1"/>
  <c r="AE102" i="1" s="1"/>
  <c r="AC77" i="1"/>
  <c r="AE77" i="1" s="1"/>
  <c r="AQ77" i="1" s="1"/>
  <c r="AB84" i="1"/>
  <c r="AA97" i="1"/>
  <c r="AB58" i="1"/>
  <c r="AB68" i="1"/>
  <c r="AG74" i="1"/>
  <c r="AS74" i="1" s="1"/>
  <c r="AD83" i="1"/>
  <c r="AF83" i="1" s="1"/>
  <c r="AR83" i="1" s="1"/>
  <c r="AA41" i="1"/>
  <c r="AA63" i="1"/>
  <c r="AC63" i="1" s="1"/>
  <c r="AE63" i="1" s="1"/>
  <c r="AQ63" i="1" s="1"/>
  <c r="AG62" i="1"/>
  <c r="AS62" i="1" s="1"/>
  <c r="AB46" i="1"/>
  <c r="AB22" i="1"/>
  <c r="AB19" i="1"/>
  <c r="AB78" i="1"/>
  <c r="AD78" i="1" s="1"/>
  <c r="AF78" i="1" s="1"/>
  <c r="AR78" i="1" s="1"/>
  <c r="AA27" i="1"/>
  <c r="AC27" i="1" s="1"/>
  <c r="AE27" i="1" s="1"/>
  <c r="AQ27" i="1" s="1"/>
  <c r="AB79" i="1"/>
  <c r="AB101" i="1"/>
  <c r="AB57" i="1"/>
  <c r="AC57" i="1" s="1"/>
  <c r="AE57" i="1" s="1"/>
  <c r="AQ57" i="1" s="1"/>
  <c r="AB56" i="1"/>
  <c r="AA48" i="1"/>
  <c r="AD48" i="1" s="1"/>
  <c r="AF48" i="1" s="1"/>
  <c r="AR48" i="1" s="1"/>
  <c r="AA67" i="1"/>
  <c r="AD67" i="1" s="1"/>
  <c r="AF67" i="1" s="1"/>
  <c r="AR67" i="1" s="1"/>
  <c r="AB82" i="1"/>
  <c r="AC82" i="1" s="1"/>
  <c r="AE82" i="1" s="1"/>
  <c r="AQ82" i="1" s="1"/>
  <c r="AB54" i="1"/>
  <c r="AC54" i="1" s="1"/>
  <c r="AE54" i="1" s="1"/>
  <c r="AQ54" i="1" s="1"/>
  <c r="AC108" i="1"/>
  <c r="AE108" i="1" s="1"/>
  <c r="AQ108" i="1" s="1"/>
  <c r="AC73" i="1"/>
  <c r="AE73" i="1" s="1"/>
  <c r="AQ73" i="1" s="1"/>
  <c r="AD73" i="1"/>
  <c r="AF73" i="1" s="1"/>
  <c r="AR73" i="1" s="1"/>
  <c r="AA7" i="1"/>
  <c r="AH108" i="1"/>
  <c r="AT108" i="1" s="1"/>
  <c r="AJ104" i="1"/>
  <c r="AA53" i="1"/>
  <c r="AH64" i="1"/>
  <c r="AT64" i="1" s="1"/>
  <c r="AB41" i="1"/>
  <c r="AG93" i="1"/>
  <c r="AS93" i="1" s="1"/>
  <c r="AB80" i="1"/>
  <c r="AA80" i="1"/>
  <c r="AB40" i="1"/>
  <c r="AB91" i="1"/>
  <c r="AA95" i="1"/>
  <c r="AA34" i="1"/>
  <c r="AH93" i="1"/>
  <c r="AT93" i="1" s="1"/>
  <c r="AA72" i="1"/>
  <c r="AA38" i="1"/>
  <c r="AH69" i="1"/>
  <c r="AT69" i="1" s="1"/>
  <c r="AA92" i="1"/>
  <c r="AD85" i="1"/>
  <c r="AF85" i="1" s="1"/>
  <c r="AR85" i="1" s="1"/>
  <c r="AC85" i="1"/>
  <c r="AE85" i="1" s="1"/>
  <c r="AQ85" i="1" s="1"/>
  <c r="AB60" i="1"/>
  <c r="AB24" i="1"/>
  <c r="AA71" i="1"/>
  <c r="AA58" i="1"/>
  <c r="AD16" i="1"/>
  <c r="AF16" i="1" s="1"/>
  <c r="AR16" i="1" s="1"/>
  <c r="AC16" i="1"/>
  <c r="AE16" i="1" s="1"/>
  <c r="AQ16" i="1" s="1"/>
  <c r="AA28" i="1"/>
  <c r="AC81" i="1"/>
  <c r="AE81" i="1" s="1"/>
  <c r="AQ81" i="1" s="1"/>
  <c r="AD81" i="1"/>
  <c r="AF81" i="1" s="1"/>
  <c r="AR81" i="1" s="1"/>
  <c r="AD52" i="1"/>
  <c r="AF52" i="1" s="1"/>
  <c r="AR52" i="1" s="1"/>
  <c r="AC52" i="1"/>
  <c r="AE52" i="1" s="1"/>
  <c r="AQ52" i="1" s="1"/>
  <c r="AA68" i="1"/>
  <c r="AB13" i="1"/>
  <c r="AD25" i="1"/>
  <c r="AF25" i="1" s="1"/>
  <c r="AR25" i="1" s="1"/>
  <c r="AC25" i="1"/>
  <c r="AE25" i="1" s="1"/>
  <c r="AQ25" i="1" s="1"/>
  <c r="AA51" i="1"/>
  <c r="AA18" i="1"/>
  <c r="AA11" i="1"/>
  <c r="AA98" i="1"/>
  <c r="AC64" i="1"/>
  <c r="AE64" i="1" s="1"/>
  <c r="AQ64" i="1" s="1"/>
  <c r="AA32" i="1"/>
  <c r="AA106" i="1"/>
  <c r="AD96" i="1"/>
  <c r="AF96" i="1" s="1"/>
  <c r="AR96" i="1" s="1"/>
  <c r="AC96" i="1"/>
  <c r="AE96" i="1" s="1"/>
  <c r="AQ96" i="1" s="1"/>
  <c r="AB99" i="1"/>
  <c r="AA26" i="1"/>
  <c r="AD90" i="1"/>
  <c r="AF90" i="1" s="1"/>
  <c r="AR90" i="1" s="1"/>
  <c r="AC90" i="1"/>
  <c r="AE90" i="1" s="1"/>
  <c r="AQ90" i="1" s="1"/>
  <c r="AC14" i="1"/>
  <c r="AE14" i="1" s="1"/>
  <c r="AQ14" i="1" s="1"/>
  <c r="AD14" i="1"/>
  <c r="AF14" i="1" s="1"/>
  <c r="AR14" i="1" s="1"/>
  <c r="AB12" i="1"/>
  <c r="AH10" i="1"/>
  <c r="AT10" i="1" s="1"/>
  <c r="AC10" i="1"/>
  <c r="AE10" i="1" s="1"/>
  <c r="AQ10" i="1" s="1"/>
  <c r="AD49" i="1"/>
  <c r="AF49" i="1" s="1"/>
  <c r="AR49" i="1" s="1"/>
  <c r="AC49" i="1"/>
  <c r="AE49" i="1" s="1"/>
  <c r="AQ49" i="1" s="1"/>
  <c r="AA20" i="1"/>
  <c r="AA35" i="1"/>
  <c r="AA24" i="1"/>
  <c r="AB75" i="1"/>
  <c r="AC75" i="1" s="1"/>
  <c r="AE75" i="1" s="1"/>
  <c r="AQ75" i="1" s="1"/>
  <c r="AB55" i="1"/>
  <c r="AB53" i="1"/>
  <c r="AA6" i="1"/>
  <c r="AG89" i="1"/>
  <c r="AS89" i="1" s="1"/>
  <c r="AH62" i="1"/>
  <c r="AT62" i="1" s="1"/>
  <c r="AC37" i="1"/>
  <c r="AE37" i="1" s="1"/>
  <c r="AQ37" i="1" s="1"/>
  <c r="AA94" i="1"/>
  <c r="AA105" i="1"/>
  <c r="AA36" i="1"/>
  <c r="AB95" i="1"/>
  <c r="AB107" i="1"/>
  <c r="AA40" i="1"/>
  <c r="AD37" i="1"/>
  <c r="AF37" i="1" s="1"/>
  <c r="AR37" i="1" s="1"/>
  <c r="AC48" i="1" l="1"/>
  <c r="AE48" i="1" s="1"/>
  <c r="AQ48" i="1" s="1"/>
  <c r="AD101" i="1"/>
  <c r="AF101" i="1" s="1"/>
  <c r="AR101" i="1" s="1"/>
  <c r="AC66" i="1"/>
  <c r="AE66" i="1" s="1"/>
  <c r="AQ66" i="1" s="1"/>
  <c r="AD59" i="1"/>
  <c r="AF59" i="1" s="1"/>
  <c r="AR59" i="1" s="1"/>
  <c r="AD103" i="1"/>
  <c r="AF103" i="1" s="1"/>
  <c r="AR103" i="1" s="1"/>
  <c r="AD61" i="1"/>
  <c r="AF61" i="1" s="1"/>
  <c r="AR61" i="1" s="1"/>
  <c r="AJ74" i="1"/>
  <c r="AN74" i="1" s="1"/>
  <c r="AG69" i="1"/>
  <c r="AS69" i="1" s="1"/>
  <c r="AC19" i="1"/>
  <c r="AE19" i="1" s="1"/>
  <c r="AQ19" i="1" s="1"/>
  <c r="AI74" i="1"/>
  <c r="AK74" i="1" s="1"/>
  <c r="AC56" i="1"/>
  <c r="AE56" i="1" s="1"/>
  <c r="AQ56" i="1" s="1"/>
  <c r="AH102" i="1"/>
  <c r="AT102" i="1" s="1"/>
  <c r="AD65" i="1"/>
  <c r="AF65" i="1" s="1"/>
  <c r="AR65" i="1" s="1"/>
  <c r="AC9" i="1"/>
  <c r="AE9" i="1" s="1"/>
  <c r="AQ9" i="1" s="1"/>
  <c r="AD30" i="1"/>
  <c r="AF30" i="1" s="1"/>
  <c r="AR30" i="1" s="1"/>
  <c r="AC50" i="1"/>
  <c r="AE50" i="1" s="1"/>
  <c r="AQ50" i="1" s="1"/>
  <c r="AC21" i="1"/>
  <c r="AE21" i="1" s="1"/>
  <c r="AQ21" i="1" s="1"/>
  <c r="AC31" i="1"/>
  <c r="AE31" i="1" s="1"/>
  <c r="AQ31" i="1" s="1"/>
  <c r="AC78" i="1"/>
  <c r="AE78" i="1" s="1"/>
  <c r="AQ78" i="1" s="1"/>
  <c r="AC67" i="1"/>
  <c r="AE67" i="1" s="1"/>
  <c r="AQ67" i="1" s="1"/>
  <c r="AC22" i="1"/>
  <c r="AE22" i="1" s="1"/>
  <c r="AQ22" i="1" s="1"/>
  <c r="AI89" i="1"/>
  <c r="AK89" i="1" s="1"/>
  <c r="AC79" i="1"/>
  <c r="AE79" i="1" s="1"/>
  <c r="AQ79" i="1" s="1"/>
  <c r="AD76" i="1"/>
  <c r="AF76" i="1" s="1"/>
  <c r="AR76" i="1" s="1"/>
  <c r="AC87" i="1"/>
  <c r="AE87" i="1" s="1"/>
  <c r="AQ87" i="1" s="1"/>
  <c r="AD46" i="1"/>
  <c r="AF46" i="1" s="1"/>
  <c r="AR46" i="1" s="1"/>
  <c r="AC70" i="1"/>
  <c r="AE70" i="1" s="1"/>
  <c r="AQ70" i="1" s="1"/>
  <c r="AD23" i="1"/>
  <c r="AF23" i="1" s="1"/>
  <c r="AR23" i="1" s="1"/>
  <c r="AC15" i="1"/>
  <c r="AE15" i="1" s="1"/>
  <c r="AQ15" i="1" s="1"/>
  <c r="AD21" i="1"/>
  <c r="AF21" i="1" s="1"/>
  <c r="AR21" i="1" s="1"/>
  <c r="AD57" i="1"/>
  <c r="AF57" i="1" s="1"/>
  <c r="AR57" i="1" s="1"/>
  <c r="AD9" i="1"/>
  <c r="AF9" i="1" s="1"/>
  <c r="AR9" i="1" s="1"/>
  <c r="AD17" i="1"/>
  <c r="AF17" i="1" s="1"/>
  <c r="AR17" i="1" s="1"/>
  <c r="AC88" i="1"/>
  <c r="AE88" i="1" s="1"/>
  <c r="AQ88" i="1" s="1"/>
  <c r="AD29" i="1"/>
  <c r="AF29" i="1" s="1"/>
  <c r="AR29" i="1" s="1"/>
  <c r="AD31" i="1"/>
  <c r="AF31" i="1" s="1"/>
  <c r="AR31" i="1" s="1"/>
  <c r="AD100" i="1"/>
  <c r="AF100" i="1" s="1"/>
  <c r="AR100" i="1" s="1"/>
  <c r="AD79" i="1"/>
  <c r="AF79" i="1" s="1"/>
  <c r="AR79" i="1" s="1"/>
  <c r="AD27" i="1"/>
  <c r="AF27" i="1" s="1"/>
  <c r="AR27" i="1" s="1"/>
  <c r="AD66" i="1"/>
  <c r="AF66" i="1" s="1"/>
  <c r="AR66" i="1" s="1"/>
  <c r="AC41" i="1"/>
  <c r="AE41" i="1" s="1"/>
  <c r="AQ41" i="1" s="1"/>
  <c r="AD43" i="1"/>
  <c r="AF43" i="1" s="1"/>
  <c r="AR43" i="1" s="1"/>
  <c r="AC23" i="1"/>
  <c r="AE23" i="1" s="1"/>
  <c r="AQ23" i="1" s="1"/>
  <c r="AD63" i="1"/>
  <c r="AF63" i="1" s="1"/>
  <c r="AR63" i="1" s="1"/>
  <c r="AD15" i="1"/>
  <c r="AF15" i="1" s="1"/>
  <c r="AR15" i="1" s="1"/>
  <c r="AQ102" i="1"/>
  <c r="AJ62" i="1"/>
  <c r="AL62" i="1" s="1"/>
  <c r="AC84" i="1"/>
  <c r="AE84" i="1" s="1"/>
  <c r="AQ84" i="1" s="1"/>
  <c r="AD12" i="1"/>
  <c r="AF12" i="1" s="1"/>
  <c r="AR12" i="1" s="1"/>
  <c r="AC86" i="1"/>
  <c r="AE86" i="1" s="1"/>
  <c r="AQ86" i="1" s="1"/>
  <c r="AC101" i="1"/>
  <c r="AE101" i="1" s="1"/>
  <c r="AQ101" i="1" s="1"/>
  <c r="AC43" i="1"/>
  <c r="AE43" i="1" s="1"/>
  <c r="AQ43" i="1" s="1"/>
  <c r="AD44" i="1"/>
  <c r="AF44" i="1" s="1"/>
  <c r="AR44" i="1" s="1"/>
  <c r="AD70" i="1"/>
  <c r="AF70" i="1" s="1"/>
  <c r="AR70" i="1" s="1"/>
  <c r="AC33" i="1"/>
  <c r="AE33" i="1" s="1"/>
  <c r="AQ33" i="1" s="1"/>
  <c r="AC45" i="1"/>
  <c r="AE45" i="1" s="1"/>
  <c r="AQ45" i="1" s="1"/>
  <c r="AD56" i="1"/>
  <c r="AF56" i="1" s="1"/>
  <c r="AR56" i="1" s="1"/>
  <c r="AC46" i="1"/>
  <c r="AE46" i="1" s="1"/>
  <c r="AQ46" i="1" s="1"/>
  <c r="AC103" i="1"/>
  <c r="AE103" i="1" s="1"/>
  <c r="AQ103" i="1" s="1"/>
  <c r="AG102" i="1"/>
  <c r="AS102" i="1" s="1"/>
  <c r="AC59" i="1"/>
  <c r="AE59" i="1" s="1"/>
  <c r="AQ59" i="1" s="1"/>
  <c r="AD54" i="1"/>
  <c r="AF54" i="1" s="1"/>
  <c r="AR54" i="1" s="1"/>
  <c r="AD107" i="1"/>
  <c r="AF107" i="1" s="1"/>
  <c r="AR107" i="1" s="1"/>
  <c r="AE97" i="1"/>
  <c r="AD39" i="1"/>
  <c r="AF39" i="1" s="1"/>
  <c r="AD19" i="1"/>
  <c r="AF19" i="1" s="1"/>
  <c r="AC42" i="1"/>
  <c r="AE42" i="1" s="1"/>
  <c r="AQ42" i="1" s="1"/>
  <c r="AD97" i="1"/>
  <c r="AF97" i="1" s="1"/>
  <c r="AR97" i="1" s="1"/>
  <c r="AH47" i="1"/>
  <c r="AT47" i="1" s="1"/>
  <c r="AH73" i="1"/>
  <c r="AT73" i="1" s="1"/>
  <c r="AG37" i="1"/>
  <c r="AG90" i="1"/>
  <c r="AS90" i="1" s="1"/>
  <c r="AH77" i="1"/>
  <c r="AT77" i="1" s="1"/>
  <c r="AC8" i="1"/>
  <c r="AE8" i="1" s="1"/>
  <c r="AC47" i="1"/>
  <c r="AE47" i="1" s="1"/>
  <c r="AQ47" i="1" s="1"/>
  <c r="AD13" i="1"/>
  <c r="AF13" i="1" s="1"/>
  <c r="AR13" i="1" s="1"/>
  <c r="AG65" i="1"/>
  <c r="AS65" i="1" s="1"/>
  <c r="AD45" i="1"/>
  <c r="AF45" i="1" s="1"/>
  <c r="AR45" i="1" s="1"/>
  <c r="AG77" i="1"/>
  <c r="AH22" i="1"/>
  <c r="AT22" i="1" s="1"/>
  <c r="AG30" i="1"/>
  <c r="AS30" i="1" s="1"/>
  <c r="AD84" i="1"/>
  <c r="AF84" i="1" s="1"/>
  <c r="AR84" i="1" s="1"/>
  <c r="AH104" i="1"/>
  <c r="AT104" i="1" s="1"/>
  <c r="AG39" i="1"/>
  <c r="AS39" i="1" s="1"/>
  <c r="AG25" i="1"/>
  <c r="AS25" i="1" s="1"/>
  <c r="AG73" i="1"/>
  <c r="AS73" i="1" s="1"/>
  <c r="AH49" i="1"/>
  <c r="AT49" i="1" s="1"/>
  <c r="AG61" i="1"/>
  <c r="AG100" i="1"/>
  <c r="AD82" i="1"/>
  <c r="AF82" i="1" s="1"/>
  <c r="AR82" i="1" s="1"/>
  <c r="AG82" i="1"/>
  <c r="AS82" i="1" s="1"/>
  <c r="AJ93" i="1"/>
  <c r="AL93" i="1" s="1"/>
  <c r="AI69" i="1"/>
  <c r="AM69" i="1" s="1"/>
  <c r="AH42" i="1"/>
  <c r="AT42" i="1" s="1"/>
  <c r="AJ89" i="1"/>
  <c r="AL89" i="1" s="1"/>
  <c r="AI93" i="1"/>
  <c r="AM93" i="1" s="1"/>
  <c r="AC107" i="1"/>
  <c r="AE107" i="1" s="1"/>
  <c r="AQ107" i="1" s="1"/>
  <c r="AC13" i="1"/>
  <c r="AE13" i="1" s="1"/>
  <c r="AQ13" i="1" s="1"/>
  <c r="AG83" i="1"/>
  <c r="AS83" i="1" s="1"/>
  <c r="AH48" i="1"/>
  <c r="AT48" i="1" s="1"/>
  <c r="AG63" i="1"/>
  <c r="AS63" i="1" s="1"/>
  <c r="AH37" i="1"/>
  <c r="AT37" i="1" s="1"/>
  <c r="AG48" i="1"/>
  <c r="AS48" i="1" s="1"/>
  <c r="AG81" i="1"/>
  <c r="AS81" i="1" s="1"/>
  <c r="AG17" i="1"/>
  <c r="AS17" i="1" s="1"/>
  <c r="AH33" i="1"/>
  <c r="AT33" i="1" s="1"/>
  <c r="AI64" i="1"/>
  <c r="AG64" i="1"/>
  <c r="AS64" i="1" s="1"/>
  <c r="AH59" i="1"/>
  <c r="AH86" i="1"/>
  <c r="AT86" i="1" s="1"/>
  <c r="AG76" i="1"/>
  <c r="AS76" i="1" s="1"/>
  <c r="AI10" i="1"/>
  <c r="AG10" i="1"/>
  <c r="AS10" i="1" s="1"/>
  <c r="AG54" i="1"/>
  <c r="AS54" i="1" s="1"/>
  <c r="AG52" i="1"/>
  <c r="AS52" i="1" s="1"/>
  <c r="AH87" i="1"/>
  <c r="AT87" i="1" s="1"/>
  <c r="AH88" i="1"/>
  <c r="AT88" i="1" s="1"/>
  <c r="AH16" i="1"/>
  <c r="AT16" i="1" s="1"/>
  <c r="AH67" i="1"/>
  <c r="AT67" i="1" s="1"/>
  <c r="AH14" i="1"/>
  <c r="AT14" i="1" s="1"/>
  <c r="AH101" i="1"/>
  <c r="AT101" i="1" s="1"/>
  <c r="AH78" i="1"/>
  <c r="AT78" i="1" s="1"/>
  <c r="AG14" i="1"/>
  <c r="AS14" i="1" s="1"/>
  <c r="AG29" i="1"/>
  <c r="AS29" i="1" s="1"/>
  <c r="AH81" i="1"/>
  <c r="AT81" i="1" s="1"/>
  <c r="AD40" i="1"/>
  <c r="AF40" i="1" s="1"/>
  <c r="AR40" i="1" s="1"/>
  <c r="AC40" i="1"/>
  <c r="AE40" i="1" s="1"/>
  <c r="AQ40" i="1" s="1"/>
  <c r="AD105" i="1"/>
  <c r="AF105" i="1" s="1"/>
  <c r="AR105" i="1" s="1"/>
  <c r="AC105" i="1"/>
  <c r="AE105" i="1" s="1"/>
  <c r="AQ105" i="1" s="1"/>
  <c r="AG66" i="1"/>
  <c r="AS66" i="1" s="1"/>
  <c r="AD20" i="1"/>
  <c r="AF20" i="1" s="1"/>
  <c r="AR20" i="1" s="1"/>
  <c r="AC20" i="1"/>
  <c r="AE20" i="1" s="1"/>
  <c r="AQ20" i="1" s="1"/>
  <c r="AD32" i="1"/>
  <c r="AF32" i="1" s="1"/>
  <c r="AR32" i="1" s="1"/>
  <c r="AC32" i="1"/>
  <c r="AE32" i="1" s="1"/>
  <c r="AQ32" i="1" s="1"/>
  <c r="AC11" i="1"/>
  <c r="AE11" i="1" s="1"/>
  <c r="AQ11" i="1" s="1"/>
  <c r="AD11" i="1"/>
  <c r="AF11" i="1" s="1"/>
  <c r="AR11" i="1" s="1"/>
  <c r="AD36" i="1"/>
  <c r="AF36" i="1" s="1"/>
  <c r="AR36" i="1" s="1"/>
  <c r="AC36" i="1"/>
  <c r="AE36" i="1" s="1"/>
  <c r="AQ36" i="1" s="1"/>
  <c r="AH8" i="1"/>
  <c r="AT8" i="1" s="1"/>
  <c r="AG27" i="1"/>
  <c r="AS27" i="1" s="1"/>
  <c r="AD26" i="1"/>
  <c r="AF26" i="1" s="1"/>
  <c r="AR26" i="1" s="1"/>
  <c r="AC26" i="1"/>
  <c r="AE26" i="1" s="1"/>
  <c r="AQ26" i="1" s="1"/>
  <c r="AG96" i="1"/>
  <c r="AS96" i="1" s="1"/>
  <c r="AD58" i="1"/>
  <c r="AF58" i="1" s="1"/>
  <c r="AR58" i="1" s="1"/>
  <c r="AC58" i="1"/>
  <c r="AE58" i="1" s="1"/>
  <c r="AQ58" i="1" s="1"/>
  <c r="AD34" i="1"/>
  <c r="AF34" i="1" s="1"/>
  <c r="AR34" i="1" s="1"/>
  <c r="AC34" i="1"/>
  <c r="AE34" i="1" s="1"/>
  <c r="AQ34" i="1" s="1"/>
  <c r="AD91" i="1"/>
  <c r="AF91" i="1" s="1"/>
  <c r="AR91" i="1" s="1"/>
  <c r="AC91" i="1"/>
  <c r="AE91" i="1" s="1"/>
  <c r="AQ91" i="1" s="1"/>
  <c r="AD71" i="1"/>
  <c r="AF71" i="1" s="1"/>
  <c r="AR71" i="1" s="1"/>
  <c r="AC71" i="1"/>
  <c r="AE71" i="1" s="1"/>
  <c r="AQ71" i="1" s="1"/>
  <c r="AD60" i="1"/>
  <c r="AF60" i="1" s="1"/>
  <c r="AR60" i="1" s="1"/>
  <c r="AC38" i="1"/>
  <c r="AE38" i="1" s="1"/>
  <c r="AQ38" i="1" s="1"/>
  <c r="AD38" i="1"/>
  <c r="AF38" i="1" s="1"/>
  <c r="AR38" i="1" s="1"/>
  <c r="AL104" i="1"/>
  <c r="AN104" i="1"/>
  <c r="AH50" i="1"/>
  <c r="AT50" i="1" s="1"/>
  <c r="AC12" i="1"/>
  <c r="AE12" i="1" s="1"/>
  <c r="AQ12" i="1" s="1"/>
  <c r="AC7" i="1"/>
  <c r="AE7" i="1" s="1"/>
  <c r="AQ7" i="1" s="1"/>
  <c r="AD7" i="1"/>
  <c r="AF7" i="1" s="1"/>
  <c r="AR7" i="1" s="1"/>
  <c r="AC95" i="1"/>
  <c r="AE95" i="1" s="1"/>
  <c r="AQ95" i="1" s="1"/>
  <c r="AD95" i="1"/>
  <c r="AF95" i="1" s="1"/>
  <c r="AR95" i="1" s="1"/>
  <c r="AD98" i="1"/>
  <c r="AF98" i="1" s="1"/>
  <c r="AR98" i="1" s="1"/>
  <c r="AC98" i="1"/>
  <c r="AE98" i="1" s="1"/>
  <c r="AQ98" i="1" s="1"/>
  <c r="AG75" i="1"/>
  <c r="AS75" i="1" s="1"/>
  <c r="AC94" i="1"/>
  <c r="AE94" i="1" s="1"/>
  <c r="AQ94" i="1" s="1"/>
  <c r="AD94" i="1"/>
  <c r="AF94" i="1" s="1"/>
  <c r="AR94" i="1" s="1"/>
  <c r="AI108" i="1"/>
  <c r="AC106" i="1"/>
  <c r="AE106" i="1" s="1"/>
  <c r="AQ106" i="1" s="1"/>
  <c r="AD106" i="1"/>
  <c r="AF106" i="1" s="1"/>
  <c r="AR106" i="1" s="1"/>
  <c r="AI62" i="1"/>
  <c r="AC68" i="1"/>
  <c r="AE68" i="1" s="1"/>
  <c r="AQ68" i="1" s="1"/>
  <c r="AD68" i="1"/>
  <c r="AF68" i="1" s="1"/>
  <c r="AR68" i="1" s="1"/>
  <c r="AH52" i="1"/>
  <c r="AT52" i="1" s="1"/>
  <c r="AD55" i="1"/>
  <c r="AF55" i="1" s="1"/>
  <c r="AR55" i="1" s="1"/>
  <c r="AG85" i="1"/>
  <c r="AS85" i="1" s="1"/>
  <c r="AD72" i="1"/>
  <c r="AF72" i="1" s="1"/>
  <c r="AR72" i="1" s="1"/>
  <c r="AC72" i="1"/>
  <c r="AE72" i="1" s="1"/>
  <c r="AQ72" i="1" s="1"/>
  <c r="AD99" i="1"/>
  <c r="AF99" i="1" s="1"/>
  <c r="AR99" i="1" s="1"/>
  <c r="AH25" i="1"/>
  <c r="AT25" i="1" s="1"/>
  <c r="AG16" i="1"/>
  <c r="AS16" i="1" s="1"/>
  <c r="AG108" i="1"/>
  <c r="AS108" i="1" s="1"/>
  <c r="AD6" i="1"/>
  <c r="AF6" i="1" s="1"/>
  <c r="AR6" i="1" s="1"/>
  <c r="AC6" i="1"/>
  <c r="AE6" i="1" s="1"/>
  <c r="AQ6" i="1" s="1"/>
  <c r="AD35" i="1"/>
  <c r="AF35" i="1" s="1"/>
  <c r="AR35" i="1" s="1"/>
  <c r="AC35" i="1"/>
  <c r="AE35" i="1" s="1"/>
  <c r="AQ35" i="1" s="1"/>
  <c r="AC28" i="1"/>
  <c r="AE28" i="1" s="1"/>
  <c r="AQ28" i="1" s="1"/>
  <c r="AD28" i="1"/>
  <c r="AF28" i="1" s="1"/>
  <c r="AR28" i="1" s="1"/>
  <c r="AC55" i="1"/>
  <c r="AE55" i="1" s="1"/>
  <c r="AQ55" i="1" s="1"/>
  <c r="AD92" i="1"/>
  <c r="AF92" i="1" s="1"/>
  <c r="AR92" i="1" s="1"/>
  <c r="AC92" i="1"/>
  <c r="AE92" i="1" s="1"/>
  <c r="AQ92" i="1" s="1"/>
  <c r="AC80" i="1"/>
  <c r="AE80" i="1" s="1"/>
  <c r="AQ80" i="1" s="1"/>
  <c r="AD80" i="1"/>
  <c r="AF80" i="1" s="1"/>
  <c r="AR80" i="1" s="1"/>
  <c r="AD75" i="1"/>
  <c r="AF75" i="1" s="1"/>
  <c r="AR75" i="1" s="1"/>
  <c r="AC53" i="1"/>
  <c r="AE53" i="1" s="1"/>
  <c r="AQ53" i="1" s="1"/>
  <c r="AD53" i="1"/>
  <c r="AF53" i="1" s="1"/>
  <c r="AR53" i="1" s="1"/>
  <c r="AD51" i="1"/>
  <c r="AF51" i="1" s="1"/>
  <c r="AR51" i="1" s="1"/>
  <c r="AC51" i="1"/>
  <c r="AE51" i="1" s="1"/>
  <c r="AQ51" i="1" s="1"/>
  <c r="AD24" i="1"/>
  <c r="AF24" i="1" s="1"/>
  <c r="AR24" i="1" s="1"/>
  <c r="AC24" i="1"/>
  <c r="AE24" i="1" s="1"/>
  <c r="AQ24" i="1" s="1"/>
  <c r="AG57" i="1"/>
  <c r="AS57" i="1" s="1"/>
  <c r="AC99" i="1"/>
  <c r="AE99" i="1" s="1"/>
  <c r="AQ99" i="1" s="1"/>
  <c r="AD41" i="1"/>
  <c r="AF41" i="1" s="1"/>
  <c r="AR41" i="1" s="1"/>
  <c r="AH83" i="1"/>
  <c r="AT83" i="1" s="1"/>
  <c r="AG44" i="1"/>
  <c r="AS44" i="1" s="1"/>
  <c r="AG49" i="1"/>
  <c r="AS49" i="1" s="1"/>
  <c r="AH103" i="1"/>
  <c r="AT103" i="1" s="1"/>
  <c r="AH90" i="1"/>
  <c r="AT90" i="1" s="1"/>
  <c r="AH96" i="1"/>
  <c r="AT96" i="1" s="1"/>
  <c r="AD18" i="1"/>
  <c r="AF18" i="1" s="1"/>
  <c r="AR18" i="1" s="1"/>
  <c r="AC18" i="1"/>
  <c r="AE18" i="1" s="1"/>
  <c r="AQ18" i="1" s="1"/>
  <c r="AH85" i="1"/>
  <c r="AT85" i="1" s="1"/>
  <c r="AC60" i="1"/>
  <c r="AE60" i="1" s="1"/>
  <c r="AQ60" i="1" s="1"/>
  <c r="AL74" i="1" l="1"/>
  <c r="AJ69" i="1"/>
  <c r="AH61" i="1"/>
  <c r="AT61" i="1" s="1"/>
  <c r="AG19" i="1"/>
  <c r="AS19" i="1" s="1"/>
  <c r="AM74" i="1"/>
  <c r="AP74" i="1" s="1"/>
  <c r="AV74" i="1" s="1"/>
  <c r="AG103" i="1"/>
  <c r="AS103" i="1" s="1"/>
  <c r="AI102" i="1"/>
  <c r="AM102" i="1" s="1"/>
  <c r="AG21" i="1"/>
  <c r="AS21" i="1" s="1"/>
  <c r="AH65" i="1"/>
  <c r="AT65" i="1" s="1"/>
  <c r="AG43" i="1"/>
  <c r="AS43" i="1" s="1"/>
  <c r="AG56" i="1"/>
  <c r="AS56" i="1" s="1"/>
  <c r="AG9" i="1"/>
  <c r="AS9" i="1" s="1"/>
  <c r="AM89" i="1"/>
  <c r="AP89" i="1" s="1"/>
  <c r="AH31" i="1"/>
  <c r="AT31" i="1" s="1"/>
  <c r="AH63" i="1"/>
  <c r="AT63" i="1" s="1"/>
  <c r="AG79" i="1"/>
  <c r="AS79" i="1" s="1"/>
  <c r="AH30" i="1"/>
  <c r="AT30" i="1" s="1"/>
  <c r="AG22" i="1"/>
  <c r="AS22" i="1" s="1"/>
  <c r="AG31" i="1"/>
  <c r="AS31" i="1" s="1"/>
  <c r="AG50" i="1"/>
  <c r="AS50" i="1" s="1"/>
  <c r="AJ73" i="1"/>
  <c r="AL73" i="1" s="1"/>
  <c r="AG78" i="1"/>
  <c r="AS78" i="1" s="1"/>
  <c r="AG42" i="1"/>
  <c r="AS42" i="1" s="1"/>
  <c r="AH23" i="1"/>
  <c r="AT23" i="1" s="1"/>
  <c r="AG101" i="1"/>
  <c r="AS101" i="1" s="1"/>
  <c r="AG87" i="1"/>
  <c r="AS87" i="1" s="1"/>
  <c r="AG70" i="1"/>
  <c r="AS70" i="1" s="1"/>
  <c r="AH76" i="1"/>
  <c r="AT76" i="1" s="1"/>
  <c r="AG67" i="1"/>
  <c r="AS67" i="1" s="1"/>
  <c r="AH100" i="1"/>
  <c r="AT100" i="1" s="1"/>
  <c r="AH17" i="1"/>
  <c r="AT17" i="1" s="1"/>
  <c r="AG59" i="1"/>
  <c r="AS59" i="1" s="1"/>
  <c r="AJ102" i="1"/>
  <c r="AL102" i="1" s="1"/>
  <c r="AJ39" i="1"/>
  <c r="AN39" i="1" s="1"/>
  <c r="AH15" i="1"/>
  <c r="AT15" i="1" s="1"/>
  <c r="AG15" i="1"/>
  <c r="AS15" i="1" s="1"/>
  <c r="AH97" i="1"/>
  <c r="AT97" i="1" s="1"/>
  <c r="AH21" i="1"/>
  <c r="AT21" i="1" s="1"/>
  <c r="AH46" i="1"/>
  <c r="AT46" i="1" s="1"/>
  <c r="AG23" i="1"/>
  <c r="AS23" i="1" s="1"/>
  <c r="AK69" i="1"/>
  <c r="AH9" i="1"/>
  <c r="AT9" i="1" s="1"/>
  <c r="AH57" i="1"/>
  <c r="AT57" i="1" s="1"/>
  <c r="AG33" i="1"/>
  <c r="AS33" i="1" s="1"/>
  <c r="AG46" i="1"/>
  <c r="AS46" i="1" s="1"/>
  <c r="AG41" i="1"/>
  <c r="AS41" i="1" s="1"/>
  <c r="AG88" i="1"/>
  <c r="AJ88" i="1" s="1"/>
  <c r="AL88" i="1" s="1"/>
  <c r="AN93" i="1"/>
  <c r="AJ25" i="1"/>
  <c r="AN25" i="1" s="1"/>
  <c r="AH29" i="1"/>
  <c r="AT29" i="1" s="1"/>
  <c r="AG86" i="1"/>
  <c r="AS86" i="1" s="1"/>
  <c r="AG45" i="1"/>
  <c r="AS45" i="1" s="1"/>
  <c r="AH43" i="1"/>
  <c r="AI73" i="1"/>
  <c r="AK73" i="1" s="1"/>
  <c r="AN89" i="1"/>
  <c r="AO89" i="1" s="1"/>
  <c r="AU89" i="1" s="1"/>
  <c r="AH27" i="1"/>
  <c r="AT27" i="1" s="1"/>
  <c r="AH79" i="1"/>
  <c r="AT79" i="1" s="1"/>
  <c r="AH45" i="1"/>
  <c r="AT45" i="1" s="1"/>
  <c r="AH70" i="1"/>
  <c r="AI70" i="1" s="1"/>
  <c r="AJ65" i="1"/>
  <c r="AL65" i="1" s="1"/>
  <c r="AH56" i="1"/>
  <c r="AT56" i="1" s="1"/>
  <c r="AH66" i="1"/>
  <c r="AH39" i="1"/>
  <c r="AR39" i="1"/>
  <c r="AJ37" i="1"/>
  <c r="AL37" i="1" s="1"/>
  <c r="AS37" i="1"/>
  <c r="AG97" i="1"/>
  <c r="AQ97" i="1"/>
  <c r="AG84" i="1"/>
  <c r="AS84" i="1" s="1"/>
  <c r="AJ61" i="1"/>
  <c r="AL61" i="1" s="1"/>
  <c r="AS61" i="1"/>
  <c r="AH44" i="1"/>
  <c r="AT44" i="1" s="1"/>
  <c r="AG8" i="1"/>
  <c r="AS8" i="1" s="1"/>
  <c r="AQ8" i="1"/>
  <c r="AI104" i="1"/>
  <c r="AJ90" i="1"/>
  <c r="AL90" i="1" s="1"/>
  <c r="AJ82" i="1"/>
  <c r="AL82" i="1" s="1"/>
  <c r="AN62" i="1"/>
  <c r="AJ77" i="1"/>
  <c r="AL77" i="1" s="1"/>
  <c r="AS77" i="1"/>
  <c r="AI59" i="1"/>
  <c r="AK59" i="1" s="1"/>
  <c r="AT59" i="1"/>
  <c r="AJ100" i="1"/>
  <c r="AN100" i="1" s="1"/>
  <c r="AS100" i="1"/>
  <c r="AH54" i="1"/>
  <c r="AT54" i="1" s="1"/>
  <c r="AJ30" i="1"/>
  <c r="AL30" i="1" s="1"/>
  <c r="AH19" i="1"/>
  <c r="AR19" i="1"/>
  <c r="AN102" i="1"/>
  <c r="AG36" i="1"/>
  <c r="AS36" i="1" s="1"/>
  <c r="AH55" i="1"/>
  <c r="AT55" i="1" s="1"/>
  <c r="AG71" i="1"/>
  <c r="AS71" i="1" s="1"/>
  <c r="AH41" i="1"/>
  <c r="AT41" i="1" s="1"/>
  <c r="AH99" i="1"/>
  <c r="AG32" i="1"/>
  <c r="AS32" i="1" s="1"/>
  <c r="AH80" i="1"/>
  <c r="AT80" i="1" s="1"/>
  <c r="AH24" i="1"/>
  <c r="AT24" i="1" s="1"/>
  <c r="AG98" i="1"/>
  <c r="AH107" i="1"/>
  <c r="AT107" i="1" s="1"/>
  <c r="AH84" i="1"/>
  <c r="AT84" i="1" s="1"/>
  <c r="AG72" i="1"/>
  <c r="AS72" i="1" s="1"/>
  <c r="AI49" i="1"/>
  <c r="AM49" i="1" s="1"/>
  <c r="AG47" i="1"/>
  <c r="AS47" i="1" s="1"/>
  <c r="AG35" i="1"/>
  <c r="AS35" i="1" s="1"/>
  <c r="AH95" i="1"/>
  <c r="AT95" i="1" s="1"/>
  <c r="AI47" i="1"/>
  <c r="AK47" i="1" s="1"/>
  <c r="AG40" i="1"/>
  <c r="AH13" i="1"/>
  <c r="AT13" i="1" s="1"/>
  <c r="AH12" i="1"/>
  <c r="AT12" i="1" s="1"/>
  <c r="AH53" i="1"/>
  <c r="AT53" i="1" s="1"/>
  <c r="AK93" i="1"/>
  <c r="AI22" i="1"/>
  <c r="AM22" i="1" s="1"/>
  <c r="AH82" i="1"/>
  <c r="AT82" i="1" s="1"/>
  <c r="AI77" i="1"/>
  <c r="AI37" i="1"/>
  <c r="AK37" i="1" s="1"/>
  <c r="AI14" i="1"/>
  <c r="AK14" i="1" s="1"/>
  <c r="AI42" i="1"/>
  <c r="AM42" i="1" s="1"/>
  <c r="AG13" i="1"/>
  <c r="AS13" i="1" s="1"/>
  <c r="AI52" i="1"/>
  <c r="AK52" i="1" s="1"/>
  <c r="AI78" i="1"/>
  <c r="AK78" i="1" s="1"/>
  <c r="AJ57" i="1"/>
  <c r="AL57" i="1" s="1"/>
  <c r="AI33" i="1"/>
  <c r="AK33" i="1" s="1"/>
  <c r="AJ81" i="1"/>
  <c r="AL81" i="1" s="1"/>
  <c r="AI16" i="1"/>
  <c r="AK16" i="1" s="1"/>
  <c r="AI85" i="1"/>
  <c r="AK85" i="1" s="1"/>
  <c r="AJ44" i="1"/>
  <c r="AL44" i="1" s="1"/>
  <c r="AJ14" i="1"/>
  <c r="AL14" i="1" s="1"/>
  <c r="AI48" i="1"/>
  <c r="AK48" i="1" s="1"/>
  <c r="AO74" i="1"/>
  <c r="AU74" i="1" s="1"/>
  <c r="AI88" i="1"/>
  <c r="AK88" i="1" s="1"/>
  <c r="AI67" i="1"/>
  <c r="AK67" i="1" s="1"/>
  <c r="AI25" i="1"/>
  <c r="AK25" i="1" s="1"/>
  <c r="AJ63" i="1"/>
  <c r="AL63" i="1" s="1"/>
  <c r="AJ27" i="1"/>
  <c r="AL27" i="1" s="1"/>
  <c r="AG107" i="1"/>
  <c r="AS107" i="1" s="1"/>
  <c r="AJ83" i="1"/>
  <c r="AL83" i="1" s="1"/>
  <c r="AI87" i="1"/>
  <c r="AK87" i="1" s="1"/>
  <c r="AJ76" i="1"/>
  <c r="AL76" i="1" s="1"/>
  <c r="AI96" i="1"/>
  <c r="AK96" i="1" s="1"/>
  <c r="AI84" i="1"/>
  <c r="AK84" i="1" s="1"/>
  <c r="AG38" i="1"/>
  <c r="AS38" i="1" s="1"/>
  <c r="AH40" i="1"/>
  <c r="AT40" i="1" s="1"/>
  <c r="AG53" i="1"/>
  <c r="AS53" i="1" s="1"/>
  <c r="AG94" i="1"/>
  <c r="AS94" i="1" s="1"/>
  <c r="AG7" i="1"/>
  <c r="AS7" i="1" s="1"/>
  <c r="AH60" i="1"/>
  <c r="AT60" i="1" s="1"/>
  <c r="AG58" i="1"/>
  <c r="AS58" i="1" s="1"/>
  <c r="AG11" i="1"/>
  <c r="AS11" i="1" s="1"/>
  <c r="AG51" i="1"/>
  <c r="AS51" i="1" s="1"/>
  <c r="AG18" i="1"/>
  <c r="AS18" i="1" s="1"/>
  <c r="AG24" i="1"/>
  <c r="AS24" i="1" s="1"/>
  <c r="AG106" i="1"/>
  <c r="AS106" i="1" s="1"/>
  <c r="AH91" i="1"/>
  <c r="AT91" i="1" s="1"/>
  <c r="AJ75" i="1"/>
  <c r="AH75" i="1"/>
  <c r="AT75" i="1" s="1"/>
  <c r="AG68" i="1"/>
  <c r="AS68" i="1" s="1"/>
  <c r="AG6" i="1"/>
  <c r="AS6" i="1" s="1"/>
  <c r="AG26" i="1"/>
  <c r="AS26" i="1" s="1"/>
  <c r="AG105" i="1"/>
  <c r="AS105" i="1" s="1"/>
  <c r="AG55" i="1"/>
  <c r="AS55" i="1" s="1"/>
  <c r="AG60" i="1"/>
  <c r="AS60" i="1" s="1"/>
  <c r="AJ85" i="1"/>
  <c r="AJ108" i="1"/>
  <c r="AH94" i="1"/>
  <c r="AT94" i="1" s="1"/>
  <c r="AH98" i="1"/>
  <c r="AT98" i="1" s="1"/>
  <c r="AH32" i="1"/>
  <c r="AT32" i="1" s="1"/>
  <c r="AJ29" i="1"/>
  <c r="AK64" i="1"/>
  <c r="AM64" i="1"/>
  <c r="AG80" i="1"/>
  <c r="AS80" i="1" s="1"/>
  <c r="AJ49" i="1"/>
  <c r="AI86" i="1"/>
  <c r="AJ10" i="1"/>
  <c r="AH38" i="1"/>
  <c r="AT38" i="1" s="1"/>
  <c r="AI50" i="1"/>
  <c r="AI83" i="1"/>
  <c r="AG99" i="1"/>
  <c r="AS99" i="1" s="1"/>
  <c r="AI61" i="1"/>
  <c r="AH28" i="1"/>
  <c r="AT28" i="1" s="1"/>
  <c r="AH6" i="1"/>
  <c r="AT6" i="1" s="1"/>
  <c r="AJ66" i="1"/>
  <c r="AJ19" i="1"/>
  <c r="AP93" i="1"/>
  <c r="AV93" i="1" s="1"/>
  <c r="AH105" i="1"/>
  <c r="AT105" i="1" s="1"/>
  <c r="AK10" i="1"/>
  <c r="AM10" i="1"/>
  <c r="AH35" i="1"/>
  <c r="AT35" i="1" s="1"/>
  <c r="AG91" i="1"/>
  <c r="AS91" i="1" s="1"/>
  <c r="AH18" i="1"/>
  <c r="AT18" i="1" s="1"/>
  <c r="AH68" i="1"/>
  <c r="AT68" i="1" s="1"/>
  <c r="AH26" i="1"/>
  <c r="AT26" i="1" s="1"/>
  <c r="AH11" i="1"/>
  <c r="AT11" i="1" s="1"/>
  <c r="AH51" i="1"/>
  <c r="AT51" i="1" s="1"/>
  <c r="AH92" i="1"/>
  <c r="AT92" i="1" s="1"/>
  <c r="AH72" i="1"/>
  <c r="AT72" i="1" s="1"/>
  <c r="AJ52" i="1"/>
  <c r="AK108" i="1"/>
  <c r="AM108" i="1"/>
  <c r="AL69" i="1"/>
  <c r="AP69" i="1" s="1"/>
  <c r="AV69" i="1" s="1"/>
  <c r="AN69" i="1"/>
  <c r="AH34" i="1"/>
  <c r="AT34" i="1" s="1"/>
  <c r="AH58" i="1"/>
  <c r="AT58" i="1" s="1"/>
  <c r="AJ54" i="1"/>
  <c r="AH20" i="1"/>
  <c r="AT20" i="1" s="1"/>
  <c r="AJ16" i="1"/>
  <c r="AJ64" i="1"/>
  <c r="AI8" i="1"/>
  <c r="AK62" i="1"/>
  <c r="AM62" i="1"/>
  <c r="AP62" i="1" s="1"/>
  <c r="AV62" i="1" s="1"/>
  <c r="AH106" i="1"/>
  <c r="AT106" i="1" s="1"/>
  <c r="AH7" i="1"/>
  <c r="AT7" i="1" s="1"/>
  <c r="AI101" i="1"/>
  <c r="AJ96" i="1"/>
  <c r="AI90" i="1"/>
  <c r="AG92" i="1"/>
  <c r="AS92" i="1" s="1"/>
  <c r="AG28" i="1"/>
  <c r="AS28" i="1" s="1"/>
  <c r="AI103" i="1"/>
  <c r="AG95" i="1"/>
  <c r="AS95" i="1" s="1"/>
  <c r="AG12" i="1"/>
  <c r="AS12" i="1" s="1"/>
  <c r="AH71" i="1"/>
  <c r="AT71" i="1" s="1"/>
  <c r="AG34" i="1"/>
  <c r="AS34" i="1" s="1"/>
  <c r="AH36" i="1"/>
  <c r="AT36" i="1" s="1"/>
  <c r="AG20" i="1"/>
  <c r="AS20" i="1" s="1"/>
  <c r="AI81" i="1"/>
  <c r="AJ17" i="1"/>
  <c r="AJ48" i="1"/>
  <c r="AO93" i="1" l="1"/>
  <c r="AU93" i="1" s="1"/>
  <c r="AJ21" i="1"/>
  <c r="AI17" i="1"/>
  <c r="AK17" i="1" s="1"/>
  <c r="AJ56" i="1"/>
  <c r="AN56" i="1" s="1"/>
  <c r="AI65" i="1"/>
  <c r="AK65" i="1" s="1"/>
  <c r="AP102" i="1"/>
  <c r="AV102" i="1" s="1"/>
  <c r="AI27" i="1"/>
  <c r="AK27" i="1" s="1"/>
  <c r="AI21" i="1"/>
  <c r="AK21" i="1" s="1"/>
  <c r="AL39" i="1"/>
  <c r="AK102" i="1"/>
  <c r="AO102" i="1" s="1"/>
  <c r="AU102" i="1" s="1"/>
  <c r="AJ23" i="1"/>
  <c r="AL23" i="1" s="1"/>
  <c r="AJ43" i="1"/>
  <c r="AL43" i="1" s="1"/>
  <c r="AJ59" i="1"/>
  <c r="AL59" i="1" s="1"/>
  <c r="AN73" i="1"/>
  <c r="AO73" i="1" s="1"/>
  <c r="AU73" i="1" s="1"/>
  <c r="AJ67" i="1"/>
  <c r="AL67" i="1" s="1"/>
  <c r="AJ22" i="1"/>
  <c r="AN22" i="1" s="1"/>
  <c r="AI30" i="1"/>
  <c r="AM30" i="1" s="1"/>
  <c r="AP30" i="1" s="1"/>
  <c r="AV30" i="1" s="1"/>
  <c r="AJ101" i="1"/>
  <c r="AL101" i="1" s="1"/>
  <c r="AJ103" i="1"/>
  <c r="AL103" i="1" s="1"/>
  <c r="AJ79" i="1"/>
  <c r="AL79" i="1" s="1"/>
  <c r="AN81" i="1"/>
  <c r="AI63" i="1"/>
  <c r="AM63" i="1" s="1"/>
  <c r="AP63" i="1" s="1"/>
  <c r="AV63" i="1" s="1"/>
  <c r="AI31" i="1"/>
  <c r="AK31" i="1" s="1"/>
  <c r="AJ9" i="1"/>
  <c r="AL9" i="1" s="1"/>
  <c r="AI100" i="1"/>
  <c r="AK100" i="1" s="1"/>
  <c r="AO100" i="1" s="1"/>
  <c r="AU100" i="1" s="1"/>
  <c r="AJ78" i="1"/>
  <c r="AL78" i="1" s="1"/>
  <c r="AJ42" i="1"/>
  <c r="AL42" i="1" s="1"/>
  <c r="AP42" i="1" s="1"/>
  <c r="AV42" i="1" s="1"/>
  <c r="AJ46" i="1"/>
  <c r="AL46" i="1" s="1"/>
  <c r="AJ15" i="1"/>
  <c r="AN15" i="1" s="1"/>
  <c r="AJ13" i="1"/>
  <c r="AL13" i="1" s="1"/>
  <c r="AJ31" i="1"/>
  <c r="AN31" i="1" s="1"/>
  <c r="AJ50" i="1"/>
  <c r="AN50" i="1" s="1"/>
  <c r="AJ107" i="1"/>
  <c r="AL107" i="1" s="1"/>
  <c r="AJ70" i="1"/>
  <c r="AL70" i="1" s="1"/>
  <c r="AL25" i="1"/>
  <c r="AI29" i="1"/>
  <c r="AK29" i="1" s="1"/>
  <c r="AK22" i="1"/>
  <c r="AJ86" i="1"/>
  <c r="AL86" i="1" s="1"/>
  <c r="AI76" i="1"/>
  <c r="AK76" i="1" s="1"/>
  <c r="AN77" i="1"/>
  <c r="AI79" i="1"/>
  <c r="AM79" i="1" s="1"/>
  <c r="AO69" i="1"/>
  <c r="AU69" i="1" s="1"/>
  <c r="AX69" i="1" s="1"/>
  <c r="BU69" i="1" s="1"/>
  <c r="AJ87" i="1"/>
  <c r="AN87" i="1" s="1"/>
  <c r="AO87" i="1" s="1"/>
  <c r="AU87" i="1" s="1"/>
  <c r="AI23" i="1"/>
  <c r="AM23" i="1" s="1"/>
  <c r="AS88" i="1"/>
  <c r="AI13" i="1"/>
  <c r="AK13" i="1" s="1"/>
  <c r="AK49" i="1"/>
  <c r="AJ33" i="1"/>
  <c r="AN33" i="1" s="1"/>
  <c r="AO33" i="1" s="1"/>
  <c r="AU33" i="1" s="1"/>
  <c r="AI97" i="1"/>
  <c r="AK97" i="1" s="1"/>
  <c r="AO62" i="1"/>
  <c r="AU62" i="1" s="1"/>
  <c r="AW62" i="1" s="1"/>
  <c r="BB62" i="1" s="1"/>
  <c r="AN83" i="1"/>
  <c r="AI56" i="1"/>
  <c r="AK56" i="1" s="1"/>
  <c r="AJ45" i="1"/>
  <c r="AI55" i="1"/>
  <c r="AK55" i="1" s="1"/>
  <c r="AI15" i="1"/>
  <c r="AK15" i="1" s="1"/>
  <c r="AO15" i="1" s="1"/>
  <c r="AU15" i="1" s="1"/>
  <c r="AI46" i="1"/>
  <c r="AK46" i="1" s="1"/>
  <c r="AM73" i="1"/>
  <c r="AP73" i="1" s="1"/>
  <c r="AV73" i="1" s="1"/>
  <c r="AI54" i="1"/>
  <c r="AK54" i="1" s="1"/>
  <c r="AI57" i="1"/>
  <c r="AK57" i="1" s="1"/>
  <c r="AL100" i="1"/>
  <c r="AM48" i="1"/>
  <c r="AN65" i="1"/>
  <c r="AO65" i="1" s="1"/>
  <c r="AU65" i="1" s="1"/>
  <c r="AN90" i="1"/>
  <c r="AJ41" i="1"/>
  <c r="AL41" i="1" s="1"/>
  <c r="AI9" i="1"/>
  <c r="AK9" i="1" s="1"/>
  <c r="AI44" i="1"/>
  <c r="AK70" i="1"/>
  <c r="AM70" i="1"/>
  <c r="AN30" i="1"/>
  <c r="AT70" i="1"/>
  <c r="AJ71" i="1"/>
  <c r="AN71" i="1" s="1"/>
  <c r="AN37" i="1"/>
  <c r="AO37" i="1" s="1"/>
  <c r="AU37" i="1" s="1"/>
  <c r="AN82" i="1"/>
  <c r="AT66" i="1"/>
  <c r="AI66" i="1"/>
  <c r="AN61" i="1"/>
  <c r="AI53" i="1"/>
  <c r="AK53" i="1" s="1"/>
  <c r="AT43" i="1"/>
  <c r="AI43" i="1"/>
  <c r="AJ84" i="1"/>
  <c r="AN84" i="1" s="1"/>
  <c r="AO84" i="1" s="1"/>
  <c r="AU84" i="1" s="1"/>
  <c r="AJ36" i="1"/>
  <c r="AL36" i="1" s="1"/>
  <c r="AI45" i="1"/>
  <c r="AM45" i="1" s="1"/>
  <c r="AN27" i="1"/>
  <c r="AI95" i="1"/>
  <c r="AM95" i="1" s="1"/>
  <c r="AJ72" i="1"/>
  <c r="AL72" i="1" s="1"/>
  <c r="AJ8" i="1"/>
  <c r="AJ40" i="1"/>
  <c r="AN40" i="1" s="1"/>
  <c r="AS40" i="1"/>
  <c r="AI99" i="1"/>
  <c r="AK99" i="1" s="1"/>
  <c r="AT99" i="1"/>
  <c r="AI19" i="1"/>
  <c r="AT19" i="1"/>
  <c r="AJ97" i="1"/>
  <c r="AS97" i="1"/>
  <c r="AJ98" i="1"/>
  <c r="AL98" i="1" s="1"/>
  <c r="AS98" i="1"/>
  <c r="AM59" i="1"/>
  <c r="AN88" i="1"/>
  <c r="AO88" i="1" s="1"/>
  <c r="AU88" i="1" s="1"/>
  <c r="AM47" i="1"/>
  <c r="AI41" i="1"/>
  <c r="AK41" i="1" s="1"/>
  <c r="AV89" i="1"/>
  <c r="AW89" i="1" s="1"/>
  <c r="BB89" i="1" s="1"/>
  <c r="AK104" i="1"/>
  <c r="AO104" i="1" s="1"/>
  <c r="AU104" i="1" s="1"/>
  <c r="AM104" i="1"/>
  <c r="AP104" i="1" s="1"/>
  <c r="AV104" i="1" s="1"/>
  <c r="AI39" i="1"/>
  <c r="AT39" i="1"/>
  <c r="AM84" i="1"/>
  <c r="AM37" i="1"/>
  <c r="AP37" i="1" s="1"/>
  <c r="AV37" i="1" s="1"/>
  <c r="AI82" i="1"/>
  <c r="AJ11" i="1"/>
  <c r="AL11" i="1" s="1"/>
  <c r="AJ58" i="1"/>
  <c r="AL58" i="1" s="1"/>
  <c r="AJ47" i="1"/>
  <c r="AL47" i="1" s="1"/>
  <c r="AJ99" i="1"/>
  <c r="AL99" i="1" s="1"/>
  <c r="AI107" i="1"/>
  <c r="AK107" i="1" s="1"/>
  <c r="AJ55" i="1"/>
  <c r="AL55" i="1" s="1"/>
  <c r="AM16" i="1"/>
  <c r="AI24" i="1"/>
  <c r="AK24" i="1" s="1"/>
  <c r="AI12" i="1"/>
  <c r="AK12" i="1" s="1"/>
  <c r="AJ35" i="1"/>
  <c r="AN35" i="1" s="1"/>
  <c r="AI80" i="1"/>
  <c r="AK80" i="1" s="1"/>
  <c r="AJ32" i="1"/>
  <c r="AL32" i="1" s="1"/>
  <c r="AM77" i="1"/>
  <c r="AP77" i="1" s="1"/>
  <c r="AV77" i="1" s="1"/>
  <c r="AK77" i="1"/>
  <c r="AM52" i="1"/>
  <c r="AM14" i="1"/>
  <c r="AP14" i="1" s="1"/>
  <c r="AV14" i="1" s="1"/>
  <c r="AK42" i="1"/>
  <c r="AM78" i="1"/>
  <c r="AN44" i="1"/>
  <c r="AM87" i="1"/>
  <c r="AN14" i="1"/>
  <c r="AO14" i="1" s="1"/>
  <c r="AU14" i="1" s="1"/>
  <c r="AN63" i="1"/>
  <c r="AI40" i="1"/>
  <c r="AM40" i="1" s="1"/>
  <c r="AI35" i="1"/>
  <c r="AM35" i="1" s="1"/>
  <c r="AL56" i="1"/>
  <c r="AM96" i="1"/>
  <c r="AM25" i="1"/>
  <c r="AI34" i="1"/>
  <c r="AK34" i="1" s="1"/>
  <c r="AX74" i="1"/>
  <c r="BU74" i="1" s="1"/>
  <c r="CA74" i="1" s="1"/>
  <c r="AJ92" i="1"/>
  <c r="AL92" i="1" s="1"/>
  <c r="AJ95" i="1"/>
  <c r="AL95" i="1" s="1"/>
  <c r="AM85" i="1"/>
  <c r="AN57" i="1"/>
  <c r="AM33" i="1"/>
  <c r="AJ51" i="1"/>
  <c r="AN51" i="1" s="1"/>
  <c r="AJ24" i="1"/>
  <c r="AN24" i="1" s="1"/>
  <c r="AI7" i="1"/>
  <c r="AK7" i="1" s="1"/>
  <c r="AI28" i="1"/>
  <c r="AK28" i="1" s="1"/>
  <c r="AJ34" i="1"/>
  <c r="AL34" i="1" s="1"/>
  <c r="AJ94" i="1"/>
  <c r="AN94" i="1" s="1"/>
  <c r="AM88" i="1"/>
  <c r="AP88" i="1" s="1"/>
  <c r="AV88" i="1" s="1"/>
  <c r="AM67" i="1"/>
  <c r="AJ18" i="1"/>
  <c r="AL18" i="1" s="1"/>
  <c r="AJ38" i="1"/>
  <c r="AL38" i="1" s="1"/>
  <c r="AN76" i="1"/>
  <c r="AI32" i="1"/>
  <c r="AM32" i="1" s="1"/>
  <c r="AJ106" i="1"/>
  <c r="AL106" i="1" s="1"/>
  <c r="AW74" i="1"/>
  <c r="BB74" i="1" s="1"/>
  <c r="BF74" i="1" s="1"/>
  <c r="BJ74" i="1" s="1"/>
  <c r="AJ6" i="1"/>
  <c r="AL6" i="1" s="1"/>
  <c r="AL17" i="1"/>
  <c r="AN17" i="1"/>
  <c r="AO17" i="1" s="1"/>
  <c r="AU17" i="1" s="1"/>
  <c r="AK8" i="1"/>
  <c r="AM8" i="1"/>
  <c r="AJ7" i="1"/>
  <c r="AL85" i="1"/>
  <c r="AN85" i="1"/>
  <c r="AO85" i="1" s="1"/>
  <c r="AU85" i="1" s="1"/>
  <c r="AL48" i="1"/>
  <c r="AN48" i="1"/>
  <c r="AO48" i="1" s="1"/>
  <c r="AU48" i="1" s="1"/>
  <c r="AO25" i="1"/>
  <c r="AU25" i="1" s="1"/>
  <c r="AJ80" i="1"/>
  <c r="AI91" i="1"/>
  <c r="AL66" i="1"/>
  <c r="AN66" i="1"/>
  <c r="AJ12" i="1"/>
  <c r="AL75" i="1"/>
  <c r="AN75" i="1"/>
  <c r="AI6" i="1"/>
  <c r="AK101" i="1"/>
  <c r="AM101" i="1"/>
  <c r="AL16" i="1"/>
  <c r="AN16" i="1"/>
  <c r="AO16" i="1" s="1"/>
  <c r="AU16" i="1" s="1"/>
  <c r="AI11" i="1"/>
  <c r="AJ53" i="1"/>
  <c r="AI92" i="1"/>
  <c r="AL96" i="1"/>
  <c r="AN96" i="1"/>
  <c r="AO96" i="1" s="1"/>
  <c r="AU96" i="1" s="1"/>
  <c r="AL54" i="1"/>
  <c r="AN54" i="1"/>
  <c r="AL21" i="1"/>
  <c r="AN21" i="1"/>
  <c r="AI98" i="1"/>
  <c r="AJ26" i="1"/>
  <c r="AL29" i="1"/>
  <c r="AN29" i="1"/>
  <c r="AI26" i="1"/>
  <c r="AI68" i="1"/>
  <c r="AI18" i="1"/>
  <c r="AJ105" i="1"/>
  <c r="AI20" i="1"/>
  <c r="AI36" i="1"/>
  <c r="AN10" i="1"/>
  <c r="AO10" i="1" s="1"/>
  <c r="AU10" i="1" s="1"/>
  <c r="AL10" i="1"/>
  <c r="AP10" i="1" s="1"/>
  <c r="AV10" i="1" s="1"/>
  <c r="AI71" i="1"/>
  <c r="AK103" i="1"/>
  <c r="AM103" i="1"/>
  <c r="AK90" i="1"/>
  <c r="AM90" i="1"/>
  <c r="AP90" i="1" s="1"/>
  <c r="AV90" i="1" s="1"/>
  <c r="AL52" i="1"/>
  <c r="AN52" i="1"/>
  <c r="AO52" i="1" s="1"/>
  <c r="AU52" i="1" s="1"/>
  <c r="AJ28" i="1"/>
  <c r="AK50" i="1"/>
  <c r="AM50" i="1"/>
  <c r="AK86" i="1"/>
  <c r="AM86" i="1"/>
  <c r="AL49" i="1"/>
  <c r="AP49" i="1" s="1"/>
  <c r="AV49" i="1" s="1"/>
  <c r="AN49" i="1"/>
  <c r="AI106" i="1"/>
  <c r="AJ60" i="1"/>
  <c r="AI38" i="1"/>
  <c r="AJ20" i="1"/>
  <c r="AI105" i="1"/>
  <c r="AK83" i="1"/>
  <c r="AM83" i="1"/>
  <c r="AP83" i="1" s="1"/>
  <c r="AV83" i="1" s="1"/>
  <c r="AK81" i="1"/>
  <c r="AM81" i="1"/>
  <c r="AP81" i="1" s="1"/>
  <c r="AV81" i="1" s="1"/>
  <c r="AL64" i="1"/>
  <c r="AP64" i="1" s="1"/>
  <c r="AV64" i="1" s="1"/>
  <c r="AN64" i="1"/>
  <c r="AO64" i="1" s="1"/>
  <c r="AU64" i="1" s="1"/>
  <c r="AI60" i="1"/>
  <c r="AJ91" i="1"/>
  <c r="AI72" i="1"/>
  <c r="AJ68" i="1"/>
  <c r="AX93" i="1"/>
  <c r="BU93" i="1" s="1"/>
  <c r="AW93" i="1"/>
  <c r="BB93" i="1" s="1"/>
  <c r="AL19" i="1"/>
  <c r="AN19" i="1"/>
  <c r="AK61" i="1"/>
  <c r="AM61" i="1"/>
  <c r="AP61" i="1" s="1"/>
  <c r="AV61" i="1" s="1"/>
  <c r="AL108" i="1"/>
  <c r="AP108" i="1" s="1"/>
  <c r="AV108" i="1" s="1"/>
  <c r="AN108" i="1"/>
  <c r="AO108" i="1" s="1"/>
  <c r="AU108" i="1" s="1"/>
  <c r="AI75" i="1"/>
  <c r="AI51" i="1"/>
  <c r="AI58" i="1"/>
  <c r="AI94" i="1"/>
  <c r="AO22" i="1" l="1"/>
  <c r="AU22" i="1" s="1"/>
  <c r="AL31" i="1"/>
  <c r="AO90" i="1"/>
  <c r="AU90" i="1" s="1"/>
  <c r="AN23" i="1"/>
  <c r="AM17" i="1"/>
  <c r="AP17" i="1" s="1"/>
  <c r="AV17" i="1" s="1"/>
  <c r="AX17" i="1" s="1"/>
  <c r="BU17" i="1" s="1"/>
  <c r="AO56" i="1"/>
  <c r="AU56" i="1" s="1"/>
  <c r="AN43" i="1"/>
  <c r="AL35" i="1"/>
  <c r="AP35" i="1" s="1"/>
  <c r="AV35" i="1" s="1"/>
  <c r="AM21" i="1"/>
  <c r="AP21" i="1" s="1"/>
  <c r="AV21" i="1" s="1"/>
  <c r="AM31" i="1"/>
  <c r="AM97" i="1"/>
  <c r="AX102" i="1"/>
  <c r="BU102" i="1" s="1"/>
  <c r="CA102" i="1" s="1"/>
  <c r="AM27" i="1"/>
  <c r="AP27" i="1" s="1"/>
  <c r="AV27" i="1" s="1"/>
  <c r="AL84" i="1"/>
  <c r="AK63" i="1"/>
  <c r="AO63" i="1" s="1"/>
  <c r="AU63" i="1" s="1"/>
  <c r="AW63" i="1" s="1"/>
  <c r="BB63" i="1" s="1"/>
  <c r="AN9" i="1"/>
  <c r="AO9" i="1" s="1"/>
  <c r="AU9" i="1" s="1"/>
  <c r="AM76" i="1"/>
  <c r="AP76" i="1" s="1"/>
  <c r="AV76" i="1" s="1"/>
  <c r="AO49" i="1"/>
  <c r="AU49" i="1" s="1"/>
  <c r="AW49" i="1" s="1"/>
  <c r="BB49" i="1" s="1"/>
  <c r="BH49" i="1" s="1"/>
  <c r="BK49" i="1" s="1"/>
  <c r="AN13" i="1"/>
  <c r="AO13" i="1" s="1"/>
  <c r="AU13" i="1" s="1"/>
  <c r="AM65" i="1"/>
  <c r="AP65" i="1" s="1"/>
  <c r="AV65" i="1" s="1"/>
  <c r="AP23" i="1"/>
  <c r="AV23" i="1" s="1"/>
  <c r="AN78" i="1"/>
  <c r="AO78" i="1" s="1"/>
  <c r="AU78" i="1" s="1"/>
  <c r="AW69" i="1"/>
  <c r="BB69" i="1" s="1"/>
  <c r="BF69" i="1" s="1"/>
  <c r="BJ69" i="1" s="1"/>
  <c r="AN103" i="1"/>
  <c r="AO103" i="1" s="1"/>
  <c r="AU103" i="1" s="1"/>
  <c r="AN59" i="1"/>
  <c r="AO59" i="1" s="1"/>
  <c r="AU59" i="1" s="1"/>
  <c r="AK23" i="1"/>
  <c r="AL33" i="1"/>
  <c r="AP33" i="1" s="1"/>
  <c r="AV33" i="1" s="1"/>
  <c r="AX33" i="1" s="1"/>
  <c r="BU33" i="1" s="1"/>
  <c r="CA33" i="1" s="1"/>
  <c r="AN101" i="1"/>
  <c r="AO101" i="1" s="1"/>
  <c r="AM15" i="1"/>
  <c r="AW102" i="1"/>
  <c r="BB102" i="1" s="1"/>
  <c r="BH102" i="1" s="1"/>
  <c r="BK102" i="1" s="1"/>
  <c r="AN67" i="1"/>
  <c r="AO67" i="1" s="1"/>
  <c r="AU67" i="1" s="1"/>
  <c r="AP101" i="1"/>
  <c r="AV101" i="1" s="1"/>
  <c r="AK30" i="1"/>
  <c r="AO30" i="1" s="1"/>
  <c r="AU30" i="1" s="1"/>
  <c r="AL50" i="1"/>
  <c r="AP50" i="1" s="1"/>
  <c r="AV50" i="1" s="1"/>
  <c r="AL15" i="1"/>
  <c r="AO50" i="1"/>
  <c r="AU50" i="1" s="1"/>
  <c r="AM57" i="1"/>
  <c r="AP57" i="1" s="1"/>
  <c r="AV57" i="1" s="1"/>
  <c r="AN86" i="1"/>
  <c r="AO86" i="1" s="1"/>
  <c r="AU86" i="1" s="1"/>
  <c r="AN47" i="1"/>
  <c r="AO47" i="1" s="1"/>
  <c r="AU47" i="1" s="1"/>
  <c r="AO77" i="1"/>
  <c r="AU77" i="1" s="1"/>
  <c r="AX77" i="1" s="1"/>
  <c r="BU77" i="1" s="1"/>
  <c r="CA77" i="1" s="1"/>
  <c r="AX62" i="1"/>
  <c r="BU62" i="1" s="1"/>
  <c r="CA62" i="1" s="1"/>
  <c r="AL87" i="1"/>
  <c r="AP87" i="1" s="1"/>
  <c r="AV87" i="1" s="1"/>
  <c r="AW87" i="1" s="1"/>
  <c r="BB87" i="1" s="1"/>
  <c r="AP79" i="1"/>
  <c r="AV79" i="1" s="1"/>
  <c r="AO81" i="1"/>
  <c r="AU81" i="1" s="1"/>
  <c r="AX81" i="1" s="1"/>
  <c r="BU81" i="1" s="1"/>
  <c r="AK79" i="1"/>
  <c r="AM100" i="1"/>
  <c r="AP100" i="1" s="1"/>
  <c r="AV100" i="1" s="1"/>
  <c r="AX100" i="1" s="1"/>
  <c r="BU100" i="1" s="1"/>
  <c r="CA100" i="1" s="1"/>
  <c r="AN79" i="1"/>
  <c r="AL22" i="1"/>
  <c r="AP22" i="1" s="1"/>
  <c r="AV22" i="1" s="1"/>
  <c r="AW22" i="1" s="1"/>
  <c r="BB22" i="1" s="1"/>
  <c r="AN107" i="1"/>
  <c r="AO107" i="1" s="1"/>
  <c r="AU107" i="1" s="1"/>
  <c r="AP70" i="1"/>
  <c r="AV70" i="1" s="1"/>
  <c r="AP47" i="1"/>
  <c r="AV47" i="1" s="1"/>
  <c r="AK45" i="1"/>
  <c r="AN42" i="1"/>
  <c r="AO42" i="1" s="1"/>
  <c r="AU42" i="1" s="1"/>
  <c r="AP25" i="1"/>
  <c r="AV25" i="1" s="1"/>
  <c r="AW25" i="1" s="1"/>
  <c r="BB25" i="1" s="1"/>
  <c r="BH25" i="1" s="1"/>
  <c r="BK25" i="1" s="1"/>
  <c r="AN98" i="1"/>
  <c r="AN46" i="1"/>
  <c r="AO46" i="1" s="1"/>
  <c r="AU46" i="1" s="1"/>
  <c r="AN70" i="1"/>
  <c r="AO70" i="1" s="1"/>
  <c r="AU70" i="1" s="1"/>
  <c r="AL71" i="1"/>
  <c r="AM29" i="1"/>
  <c r="AP29" i="1" s="1"/>
  <c r="AV29" i="1" s="1"/>
  <c r="AO29" i="1"/>
  <c r="AU29" i="1" s="1"/>
  <c r="AO27" i="1"/>
  <c r="AU27" i="1" s="1"/>
  <c r="AX27" i="1" s="1"/>
  <c r="BU27" i="1" s="1"/>
  <c r="CA27" i="1" s="1"/>
  <c r="AP84" i="1"/>
  <c r="AV84" i="1" s="1"/>
  <c r="AX84" i="1" s="1"/>
  <c r="BU84" i="1" s="1"/>
  <c r="AM53" i="1"/>
  <c r="AM55" i="1"/>
  <c r="AP55" i="1" s="1"/>
  <c r="AV55" i="1" s="1"/>
  <c r="AM13" i="1"/>
  <c r="AP13" i="1" s="1"/>
  <c r="AV13" i="1" s="1"/>
  <c r="AP48" i="1"/>
  <c r="AV48" i="1" s="1"/>
  <c r="AW48" i="1" s="1"/>
  <c r="BB48" i="1" s="1"/>
  <c r="BF48" i="1" s="1"/>
  <c r="BJ48" i="1" s="1"/>
  <c r="AN106" i="1"/>
  <c r="AW104" i="1"/>
  <c r="BB104" i="1" s="1"/>
  <c r="BF104" i="1" s="1"/>
  <c r="BJ104" i="1" s="1"/>
  <c r="AM54" i="1"/>
  <c r="AP54" i="1" s="1"/>
  <c r="AV54" i="1" s="1"/>
  <c r="AL40" i="1"/>
  <c r="AP40" i="1" s="1"/>
  <c r="AV40" i="1" s="1"/>
  <c r="AO61" i="1"/>
  <c r="AU61" i="1" s="1"/>
  <c r="AX61" i="1" s="1"/>
  <c r="BU61" i="1" s="1"/>
  <c r="CA61" i="1" s="1"/>
  <c r="AK95" i="1"/>
  <c r="AM46" i="1"/>
  <c r="AP46" i="1" s="1"/>
  <c r="AV46" i="1" s="1"/>
  <c r="AN41" i="1"/>
  <c r="AO41" i="1" s="1"/>
  <c r="AU41" i="1" s="1"/>
  <c r="AO83" i="1"/>
  <c r="AU83" i="1" s="1"/>
  <c r="AW83" i="1" s="1"/>
  <c r="BB83" i="1" s="1"/>
  <c r="AN45" i="1"/>
  <c r="AL45" i="1"/>
  <c r="AP45" i="1" s="1"/>
  <c r="AV45" i="1" s="1"/>
  <c r="AX89" i="1"/>
  <c r="BU89" i="1" s="1"/>
  <c r="CA89" i="1" s="1"/>
  <c r="AN99" i="1"/>
  <c r="AO99" i="1" s="1"/>
  <c r="AU99" i="1" s="1"/>
  <c r="AM12" i="1"/>
  <c r="AM99" i="1"/>
  <c r="AP99" i="1" s="1"/>
  <c r="AV99" i="1" s="1"/>
  <c r="AM56" i="1"/>
  <c r="AP56" i="1" s="1"/>
  <c r="AV56" i="1" s="1"/>
  <c r="AN72" i="1"/>
  <c r="AM44" i="1"/>
  <c r="AP44" i="1" s="1"/>
  <c r="AV44" i="1" s="1"/>
  <c r="AK44" i="1"/>
  <c r="AO44" i="1" s="1"/>
  <c r="AU44" i="1" s="1"/>
  <c r="AK40" i="1"/>
  <c r="AO40" i="1" s="1"/>
  <c r="AU40" i="1" s="1"/>
  <c r="AN32" i="1"/>
  <c r="AM80" i="1"/>
  <c r="AM9" i="1"/>
  <c r="AP9" i="1" s="1"/>
  <c r="AV9" i="1" s="1"/>
  <c r="AM34" i="1"/>
  <c r="AP34" i="1" s="1"/>
  <c r="AV34" i="1" s="1"/>
  <c r="AK43" i="1"/>
  <c r="AM43" i="1"/>
  <c r="AP43" i="1" s="1"/>
  <c r="AV43" i="1" s="1"/>
  <c r="AX104" i="1"/>
  <c r="BU104" i="1" s="1"/>
  <c r="CA104" i="1" s="1"/>
  <c r="AN58" i="1"/>
  <c r="AN36" i="1"/>
  <c r="AK66" i="1"/>
  <c r="AO66" i="1" s="1"/>
  <c r="AU66" i="1" s="1"/>
  <c r="AM66" i="1"/>
  <c r="AP66" i="1" s="1"/>
  <c r="AV66" i="1" s="1"/>
  <c r="AL24" i="1"/>
  <c r="AP59" i="1"/>
  <c r="AV59" i="1" s="1"/>
  <c r="BF89" i="1"/>
  <c r="BJ89" i="1" s="1"/>
  <c r="BH89" i="1"/>
  <c r="BK89" i="1" s="1"/>
  <c r="AK19" i="1"/>
  <c r="AO19" i="1" s="1"/>
  <c r="AU19" i="1" s="1"/>
  <c r="AM19" i="1"/>
  <c r="AP19" i="1" s="1"/>
  <c r="AV19" i="1" s="1"/>
  <c r="AK39" i="1"/>
  <c r="AO39" i="1" s="1"/>
  <c r="AU39" i="1" s="1"/>
  <c r="AM39" i="1"/>
  <c r="AP39" i="1" s="1"/>
  <c r="AV39" i="1" s="1"/>
  <c r="AM41" i="1"/>
  <c r="AP41" i="1" s="1"/>
  <c r="AM24" i="1"/>
  <c r="AN11" i="1"/>
  <c r="AL8" i="1"/>
  <c r="AP8" i="1" s="1"/>
  <c r="AV8" i="1" s="1"/>
  <c r="AN8" i="1"/>
  <c r="AO8" i="1" s="1"/>
  <c r="AU8" i="1" s="1"/>
  <c r="AL94" i="1"/>
  <c r="AL97" i="1"/>
  <c r="AN97" i="1"/>
  <c r="AO97" i="1" s="1"/>
  <c r="AU97" i="1" s="1"/>
  <c r="AP52" i="1"/>
  <c r="AV52" i="1" s="1"/>
  <c r="AW52" i="1" s="1"/>
  <c r="BB52" i="1" s="1"/>
  <c r="BH52" i="1" s="1"/>
  <c r="BK52" i="1" s="1"/>
  <c r="AP16" i="1"/>
  <c r="AV16" i="1" s="1"/>
  <c r="AW16" i="1" s="1"/>
  <c r="BB16" i="1" s="1"/>
  <c r="BH16" i="1" s="1"/>
  <c r="BK16" i="1" s="1"/>
  <c r="AK35" i="1"/>
  <c r="AO35" i="1" s="1"/>
  <c r="AU35" i="1" s="1"/>
  <c r="AM107" i="1"/>
  <c r="AP107" i="1" s="1"/>
  <c r="AV107" i="1" s="1"/>
  <c r="AP78" i="1"/>
  <c r="AN55" i="1"/>
  <c r="AO55" i="1" s="1"/>
  <c r="AU55" i="1" s="1"/>
  <c r="AK82" i="1"/>
  <c r="AO82" i="1" s="1"/>
  <c r="AM82" i="1"/>
  <c r="AP82" i="1" s="1"/>
  <c r="AV82" i="1" s="1"/>
  <c r="AW88" i="1"/>
  <c r="BB88" i="1" s="1"/>
  <c r="AM7" i="1"/>
  <c r="AP96" i="1"/>
  <c r="AP85" i="1"/>
  <c r="AO57" i="1"/>
  <c r="AW37" i="1"/>
  <c r="BB37" i="1" s="1"/>
  <c r="BF37" i="1" s="1"/>
  <c r="BJ37" i="1" s="1"/>
  <c r="AN92" i="1"/>
  <c r="AX73" i="1"/>
  <c r="BU73" i="1" s="1"/>
  <c r="CA73" i="1" s="1"/>
  <c r="AW65" i="1"/>
  <c r="BB65" i="1" s="1"/>
  <c r="BF65" i="1" s="1"/>
  <c r="BJ65" i="1" s="1"/>
  <c r="AN95" i="1"/>
  <c r="AX64" i="1"/>
  <c r="BU64" i="1" s="1"/>
  <c r="CA64" i="1" s="1"/>
  <c r="AP67" i="1"/>
  <c r="AV67" i="1" s="1"/>
  <c r="AX14" i="1"/>
  <c r="BU14" i="1" s="1"/>
  <c r="CA14" i="1" s="1"/>
  <c r="AO24" i="1"/>
  <c r="AU24" i="1" s="1"/>
  <c r="AL51" i="1"/>
  <c r="AO76" i="1"/>
  <c r="AU76" i="1" s="1"/>
  <c r="AP32" i="1"/>
  <c r="AV32" i="1" s="1"/>
  <c r="AN34" i="1"/>
  <c r="AO34" i="1" s="1"/>
  <c r="AU34" i="1" s="1"/>
  <c r="AN38" i="1"/>
  <c r="AK32" i="1"/>
  <c r="BH74" i="1"/>
  <c r="BK74" i="1" s="1"/>
  <c r="BL74" i="1" s="1"/>
  <c r="BM74" i="1" s="1"/>
  <c r="BV74" i="1" s="1"/>
  <c r="AW64" i="1"/>
  <c r="BB64" i="1" s="1"/>
  <c r="BH64" i="1" s="1"/>
  <c r="BK64" i="1" s="1"/>
  <c r="AN6" i="1"/>
  <c r="AM28" i="1"/>
  <c r="AP31" i="1"/>
  <c r="AV31" i="1" s="1"/>
  <c r="AX90" i="1"/>
  <c r="BU90" i="1" s="1"/>
  <c r="CA90" i="1" s="1"/>
  <c r="AP103" i="1"/>
  <c r="AV103" i="1" s="1"/>
  <c r="AN18" i="1"/>
  <c r="AO31" i="1"/>
  <c r="AU31" i="1" s="1"/>
  <c r="AW108" i="1"/>
  <c r="BB108" i="1" s="1"/>
  <c r="AX108" i="1"/>
  <c r="BU108" i="1" s="1"/>
  <c r="AW10" i="1"/>
  <c r="BB10" i="1" s="1"/>
  <c r="AX10" i="1"/>
  <c r="BU10" i="1" s="1"/>
  <c r="AK18" i="1"/>
  <c r="AM18" i="1"/>
  <c r="AP18" i="1" s="1"/>
  <c r="AV18" i="1" s="1"/>
  <c r="AK75" i="1"/>
  <c r="AO75" i="1" s="1"/>
  <c r="AU75" i="1" s="1"/>
  <c r="AM75" i="1"/>
  <c r="AP75" i="1" s="1"/>
  <c r="AV75" i="1" s="1"/>
  <c r="AK68" i="1"/>
  <c r="AM68" i="1"/>
  <c r="AK38" i="1"/>
  <c r="AM38" i="1"/>
  <c r="AP38" i="1" s="1"/>
  <c r="AV38" i="1" s="1"/>
  <c r="AM51" i="1"/>
  <c r="AK51" i="1"/>
  <c r="AO51" i="1" s="1"/>
  <c r="AU51" i="1" s="1"/>
  <c r="CA93" i="1"/>
  <c r="AM105" i="1"/>
  <c r="AK105" i="1"/>
  <c r="AP86" i="1"/>
  <c r="AV86" i="1" s="1"/>
  <c r="AL26" i="1"/>
  <c r="AN26" i="1"/>
  <c r="AO21" i="1"/>
  <c r="AU21" i="1" s="1"/>
  <c r="AL80" i="1"/>
  <c r="AN80" i="1"/>
  <c r="AO80" i="1" s="1"/>
  <c r="AU80" i="1" s="1"/>
  <c r="AK106" i="1"/>
  <c r="AM106" i="1"/>
  <c r="AP106" i="1" s="1"/>
  <c r="AV106" i="1" s="1"/>
  <c r="AK11" i="1"/>
  <c r="AM11" i="1"/>
  <c r="AP11" i="1" s="1"/>
  <c r="AV11" i="1" s="1"/>
  <c r="AL91" i="1"/>
  <c r="AN91" i="1"/>
  <c r="AK60" i="1"/>
  <c r="AM60" i="1"/>
  <c r="AL20" i="1"/>
  <c r="AN20" i="1"/>
  <c r="AP95" i="1"/>
  <c r="AV95" i="1" s="1"/>
  <c r="BF62" i="1"/>
  <c r="BJ62" i="1" s="1"/>
  <c r="BH62" i="1"/>
  <c r="BK62" i="1" s="1"/>
  <c r="AL7" i="1"/>
  <c r="AN7" i="1"/>
  <c r="AO7" i="1" s="1"/>
  <c r="AU7" i="1" s="1"/>
  <c r="AW73" i="1"/>
  <c r="BB73" i="1" s="1"/>
  <c r="AK6" i="1"/>
  <c r="AM6" i="1"/>
  <c r="AP6" i="1" s="1"/>
  <c r="AV6" i="1" s="1"/>
  <c r="AK20" i="1"/>
  <c r="AM20" i="1"/>
  <c r="AO54" i="1"/>
  <c r="AU54" i="1" s="1"/>
  <c r="AL68" i="1"/>
  <c r="AN68" i="1"/>
  <c r="AK36" i="1"/>
  <c r="AM36" i="1"/>
  <c r="AP36" i="1" s="1"/>
  <c r="AV36" i="1" s="1"/>
  <c r="AK72" i="1"/>
  <c r="AM72" i="1"/>
  <c r="AP72" i="1" s="1"/>
  <c r="AV72" i="1" s="1"/>
  <c r="AN28" i="1"/>
  <c r="AO28" i="1" s="1"/>
  <c r="AU28" i="1" s="1"/>
  <c r="AL28" i="1"/>
  <c r="AK26" i="1"/>
  <c r="AM26" i="1"/>
  <c r="AW14" i="1"/>
  <c r="BB14" i="1" s="1"/>
  <c r="AK94" i="1"/>
  <c r="AO94" i="1" s="1"/>
  <c r="AU94" i="1" s="1"/>
  <c r="AM94" i="1"/>
  <c r="AL60" i="1"/>
  <c r="AN60" i="1"/>
  <c r="AX49" i="1"/>
  <c r="BU49" i="1" s="1"/>
  <c r="AK71" i="1"/>
  <c r="AO71" i="1" s="1"/>
  <c r="AU71" i="1" s="1"/>
  <c r="AM71" i="1"/>
  <c r="AK98" i="1"/>
  <c r="AM98" i="1"/>
  <c r="AP98" i="1" s="1"/>
  <c r="AV98" i="1" s="1"/>
  <c r="AL53" i="1"/>
  <c r="AN53" i="1"/>
  <c r="AO53" i="1" s="1"/>
  <c r="AU53" i="1" s="1"/>
  <c r="AX37" i="1"/>
  <c r="BU37" i="1" s="1"/>
  <c r="AX65" i="1"/>
  <c r="BU65" i="1" s="1"/>
  <c r="AL105" i="1"/>
  <c r="AN105" i="1"/>
  <c r="AL12" i="1"/>
  <c r="AN12" i="1"/>
  <c r="AO12" i="1" s="1"/>
  <c r="AU12" i="1" s="1"/>
  <c r="AK92" i="1"/>
  <c r="AM92" i="1"/>
  <c r="AP92" i="1" s="1"/>
  <c r="AV92" i="1" s="1"/>
  <c r="CA69" i="1"/>
  <c r="AK58" i="1"/>
  <c r="AM58" i="1"/>
  <c r="AP58" i="1" s="1"/>
  <c r="AV58" i="1" s="1"/>
  <c r="BF93" i="1"/>
  <c r="BJ93" i="1" s="1"/>
  <c r="BH93" i="1"/>
  <c r="BK93" i="1" s="1"/>
  <c r="AW90" i="1"/>
  <c r="BB90" i="1" s="1"/>
  <c r="AK91" i="1"/>
  <c r="AM91" i="1"/>
  <c r="BF102" i="1" l="1"/>
  <c r="BJ102" i="1" s="1"/>
  <c r="AO23" i="1"/>
  <c r="AU23" i="1" s="1"/>
  <c r="AX22" i="1"/>
  <c r="BU22" i="1" s="1"/>
  <c r="AX56" i="1"/>
  <c r="BU56" i="1" s="1"/>
  <c r="CA56" i="1" s="1"/>
  <c r="BH69" i="1"/>
  <c r="BK69" i="1" s="1"/>
  <c r="BL69" i="1" s="1"/>
  <c r="BM69" i="1" s="1"/>
  <c r="BT69" i="1" s="1"/>
  <c r="BZ69" i="1" s="1"/>
  <c r="AW59" i="1"/>
  <c r="BB59" i="1" s="1"/>
  <c r="BF59" i="1" s="1"/>
  <c r="BJ59" i="1" s="1"/>
  <c r="AO43" i="1"/>
  <c r="AU43" i="1" s="1"/>
  <c r="AW43" i="1" s="1"/>
  <c r="BB43" i="1" s="1"/>
  <c r="BF43" i="1" s="1"/>
  <c r="BJ43" i="1" s="1"/>
  <c r="AP97" i="1"/>
  <c r="AV97" i="1" s="1"/>
  <c r="AX97" i="1" s="1"/>
  <c r="BU97" i="1" s="1"/>
  <c r="CA97" i="1" s="1"/>
  <c r="AW29" i="1"/>
  <c r="BB29" i="1" s="1"/>
  <c r="BH29" i="1" s="1"/>
  <c r="BK29" i="1" s="1"/>
  <c r="AX9" i="1"/>
  <c r="BU9" i="1" s="1"/>
  <c r="CA9" i="1" s="1"/>
  <c r="AW50" i="1"/>
  <c r="BB50" i="1" s="1"/>
  <c r="BH50" i="1" s="1"/>
  <c r="BK50" i="1" s="1"/>
  <c r="AW23" i="1"/>
  <c r="BB23" i="1" s="1"/>
  <c r="BF23" i="1" s="1"/>
  <c r="BJ23" i="1" s="1"/>
  <c r="AW70" i="1"/>
  <c r="BB70" i="1" s="1"/>
  <c r="BH70" i="1" s="1"/>
  <c r="BK70" i="1" s="1"/>
  <c r="AO45" i="1"/>
  <c r="AU45" i="1" s="1"/>
  <c r="AW45" i="1" s="1"/>
  <c r="BB45" i="1" s="1"/>
  <c r="AO79" i="1"/>
  <c r="AU79" i="1" s="1"/>
  <c r="AX79" i="1" s="1"/>
  <c r="BU79" i="1" s="1"/>
  <c r="CA79" i="1" s="1"/>
  <c r="AX47" i="1"/>
  <c r="BU47" i="1" s="1"/>
  <c r="CA47" i="1" s="1"/>
  <c r="AP15" i="1"/>
  <c r="AV15" i="1" s="1"/>
  <c r="AX15" i="1" s="1"/>
  <c r="BU15" i="1" s="1"/>
  <c r="CA15" i="1" s="1"/>
  <c r="AX30" i="1"/>
  <c r="BU30" i="1" s="1"/>
  <c r="CA30" i="1" s="1"/>
  <c r="AW30" i="1"/>
  <c r="BB30" i="1" s="1"/>
  <c r="BF30" i="1" s="1"/>
  <c r="BJ30" i="1" s="1"/>
  <c r="AW47" i="1"/>
  <c r="BB47" i="1" s="1"/>
  <c r="BF47" i="1" s="1"/>
  <c r="BJ47" i="1" s="1"/>
  <c r="AP71" i="1"/>
  <c r="AV71" i="1" s="1"/>
  <c r="AX71" i="1" s="1"/>
  <c r="BU71" i="1" s="1"/>
  <c r="CA71" i="1" s="1"/>
  <c r="AX42" i="1"/>
  <c r="BU42" i="1" s="1"/>
  <c r="CA42" i="1" s="1"/>
  <c r="AW42" i="1"/>
  <c r="BB42" i="1" s="1"/>
  <c r="BH42" i="1" s="1"/>
  <c r="BK42" i="1" s="1"/>
  <c r="AW81" i="1"/>
  <c r="BB81" i="1" s="1"/>
  <c r="BF81" i="1" s="1"/>
  <c r="BJ81" i="1" s="1"/>
  <c r="AX29" i="1"/>
  <c r="BU29" i="1" s="1"/>
  <c r="CA29" i="1" s="1"/>
  <c r="AX70" i="1"/>
  <c r="BU70" i="1" s="1"/>
  <c r="CA70" i="1" s="1"/>
  <c r="AO98" i="1"/>
  <c r="AU98" i="1" s="1"/>
  <c r="AW98" i="1" s="1"/>
  <c r="BB98" i="1" s="1"/>
  <c r="AW27" i="1"/>
  <c r="BB27" i="1" s="1"/>
  <c r="BF27" i="1" s="1"/>
  <c r="BJ27" i="1" s="1"/>
  <c r="AX25" i="1"/>
  <c r="BU25" i="1" s="1"/>
  <c r="CA25" i="1" s="1"/>
  <c r="AO11" i="1"/>
  <c r="AU11" i="1" s="1"/>
  <c r="AX11" i="1" s="1"/>
  <c r="BU11" i="1" s="1"/>
  <c r="CA11" i="1" s="1"/>
  <c r="BH104" i="1"/>
  <c r="BK104" i="1" s="1"/>
  <c r="BL104" i="1" s="1"/>
  <c r="BM104" i="1" s="1"/>
  <c r="BT104" i="1" s="1"/>
  <c r="AW61" i="1"/>
  <c r="BB61" i="1" s="1"/>
  <c r="BF61" i="1" s="1"/>
  <c r="BJ61" i="1" s="1"/>
  <c r="AW84" i="1"/>
  <c r="BB84" i="1" s="1"/>
  <c r="BF84" i="1" s="1"/>
  <c r="BJ84" i="1" s="1"/>
  <c r="AX83" i="1"/>
  <c r="BU83" i="1" s="1"/>
  <c r="CA83" i="1" s="1"/>
  <c r="AW77" i="1"/>
  <c r="BB77" i="1" s="1"/>
  <c r="BF77" i="1" s="1"/>
  <c r="BJ77" i="1" s="1"/>
  <c r="BF25" i="1"/>
  <c r="BJ25" i="1" s="1"/>
  <c r="BL25" i="1" s="1"/>
  <c r="BM25" i="1" s="1"/>
  <c r="BV25" i="1" s="1"/>
  <c r="AX48" i="1"/>
  <c r="BU48" i="1" s="1"/>
  <c r="CA48" i="1" s="1"/>
  <c r="AO95" i="1"/>
  <c r="AU95" i="1" s="1"/>
  <c r="AW95" i="1" s="1"/>
  <c r="BB95" i="1" s="1"/>
  <c r="BF95" i="1" s="1"/>
  <c r="BJ95" i="1" s="1"/>
  <c r="AP12" i="1"/>
  <c r="AV12" i="1" s="1"/>
  <c r="AX12" i="1" s="1"/>
  <c r="BU12" i="1" s="1"/>
  <c r="AW17" i="1"/>
  <c r="BB17" i="1" s="1"/>
  <c r="BH17" i="1" s="1"/>
  <c r="BK17" i="1" s="1"/>
  <c r="AO58" i="1"/>
  <c r="AU58" i="1" s="1"/>
  <c r="AX58" i="1" s="1"/>
  <c r="BU58" i="1" s="1"/>
  <c r="CA58" i="1" s="1"/>
  <c r="AP53" i="1"/>
  <c r="AV53" i="1" s="1"/>
  <c r="AW53" i="1" s="1"/>
  <c r="BB53" i="1" s="1"/>
  <c r="BF53" i="1" s="1"/>
  <c r="BJ53" i="1" s="1"/>
  <c r="AO36" i="1"/>
  <c r="AU36" i="1" s="1"/>
  <c r="AW36" i="1" s="1"/>
  <c r="BB36" i="1" s="1"/>
  <c r="AW9" i="1"/>
  <c r="BB9" i="1" s="1"/>
  <c r="BH9" i="1" s="1"/>
  <c r="BK9" i="1" s="1"/>
  <c r="AX50" i="1"/>
  <c r="BU50" i="1" s="1"/>
  <c r="CA50" i="1" s="1"/>
  <c r="AO106" i="1"/>
  <c r="AU106" i="1" s="1"/>
  <c r="AX106" i="1" s="1"/>
  <c r="BU106" i="1" s="1"/>
  <c r="CA106" i="1" s="1"/>
  <c r="AW56" i="1"/>
  <c r="BB56" i="1" s="1"/>
  <c r="BF56" i="1" s="1"/>
  <c r="BJ56" i="1" s="1"/>
  <c r="AO72" i="1"/>
  <c r="AU72" i="1" s="1"/>
  <c r="AX72" i="1" s="1"/>
  <c r="BU72" i="1" s="1"/>
  <c r="CA72" i="1" s="1"/>
  <c r="AW100" i="1"/>
  <c r="BB100" i="1" s="1"/>
  <c r="BH100" i="1" s="1"/>
  <c r="BK100" i="1" s="1"/>
  <c r="AX63" i="1"/>
  <c r="BU63" i="1" s="1"/>
  <c r="CA63" i="1" s="1"/>
  <c r="AW39" i="1"/>
  <c r="BB39" i="1" s="1"/>
  <c r="BF39" i="1" s="1"/>
  <c r="BJ39" i="1" s="1"/>
  <c r="AW33" i="1"/>
  <c r="BB33" i="1" s="1"/>
  <c r="BF33" i="1" s="1"/>
  <c r="BJ33" i="1" s="1"/>
  <c r="AW44" i="1"/>
  <c r="BB44" i="1" s="1"/>
  <c r="BF44" i="1" s="1"/>
  <c r="BJ44" i="1" s="1"/>
  <c r="AX44" i="1"/>
  <c r="BU44" i="1" s="1"/>
  <c r="CA44" i="1" s="1"/>
  <c r="BH37" i="1"/>
  <c r="BK37" i="1" s="1"/>
  <c r="BL37" i="1" s="1"/>
  <c r="BM37" i="1" s="1"/>
  <c r="BT37" i="1" s="1"/>
  <c r="AP80" i="1"/>
  <c r="AV80" i="1" s="1"/>
  <c r="AX80" i="1" s="1"/>
  <c r="BU80" i="1" s="1"/>
  <c r="AX39" i="1"/>
  <c r="BU39" i="1" s="1"/>
  <c r="CA39" i="1" s="1"/>
  <c r="AX59" i="1"/>
  <c r="BU59" i="1" s="1"/>
  <c r="CA59" i="1" s="1"/>
  <c r="AO32" i="1"/>
  <c r="AU32" i="1" s="1"/>
  <c r="AX32" i="1" s="1"/>
  <c r="BU32" i="1" s="1"/>
  <c r="CA32" i="1" s="1"/>
  <c r="AP24" i="1"/>
  <c r="AV24" i="1" s="1"/>
  <c r="AX24" i="1" s="1"/>
  <c r="BU24" i="1" s="1"/>
  <c r="AX66" i="1"/>
  <c r="BU66" i="1" s="1"/>
  <c r="CA66" i="1" s="1"/>
  <c r="AW66" i="1"/>
  <c r="BB66" i="1" s="1"/>
  <c r="BH66" i="1" s="1"/>
  <c r="BK66" i="1" s="1"/>
  <c r="BL89" i="1"/>
  <c r="BM89" i="1" s="1"/>
  <c r="BT89" i="1" s="1"/>
  <c r="BZ89" i="1" s="1"/>
  <c r="AP7" i="1"/>
  <c r="AV7" i="1" s="1"/>
  <c r="AX7" i="1" s="1"/>
  <c r="BU7" i="1" s="1"/>
  <c r="AP94" i="1"/>
  <c r="AV94" i="1" s="1"/>
  <c r="AW94" i="1" s="1"/>
  <c r="BB94" i="1" s="1"/>
  <c r="BF94" i="1" s="1"/>
  <c r="BJ94" i="1" s="1"/>
  <c r="AX16" i="1"/>
  <c r="BU16" i="1" s="1"/>
  <c r="CA16" i="1" s="1"/>
  <c r="AP51" i="1"/>
  <c r="AV51" i="1" s="1"/>
  <c r="AX51" i="1" s="1"/>
  <c r="BU51" i="1" s="1"/>
  <c r="CA51" i="1" s="1"/>
  <c r="AX87" i="1"/>
  <c r="BU87" i="1" s="1"/>
  <c r="CA87" i="1" s="1"/>
  <c r="AX23" i="1"/>
  <c r="BU23" i="1" s="1"/>
  <c r="CA23" i="1" s="1"/>
  <c r="BH65" i="1"/>
  <c r="BK65" i="1" s="1"/>
  <c r="BL65" i="1" s="1"/>
  <c r="BM65" i="1" s="1"/>
  <c r="BT65" i="1" s="1"/>
  <c r="BZ65" i="1" s="1"/>
  <c r="AX52" i="1"/>
  <c r="BU52" i="1" s="1"/>
  <c r="CA52" i="1" s="1"/>
  <c r="AX19" i="1"/>
  <c r="BU19" i="1" s="1"/>
  <c r="CA19" i="1" s="1"/>
  <c r="AW19" i="1"/>
  <c r="BB19" i="1" s="1"/>
  <c r="BH19" i="1" s="1"/>
  <c r="BK19" i="1" s="1"/>
  <c r="AV41" i="1"/>
  <c r="AX41" i="1" s="1"/>
  <c r="BU41" i="1" s="1"/>
  <c r="CA41" i="1" s="1"/>
  <c r="AW8" i="1"/>
  <c r="BB8" i="1" s="1"/>
  <c r="BH8" i="1" s="1"/>
  <c r="BK8" i="1" s="1"/>
  <c r="AX8" i="1"/>
  <c r="BU8" i="1" s="1"/>
  <c r="CA8" i="1" s="1"/>
  <c r="AV96" i="1"/>
  <c r="AW96" i="1" s="1"/>
  <c r="BB96" i="1" s="1"/>
  <c r="BF96" i="1" s="1"/>
  <c r="BJ96" i="1" s="1"/>
  <c r="AV78" i="1"/>
  <c r="AW78" i="1" s="1"/>
  <c r="BB78" i="1" s="1"/>
  <c r="AU101" i="1"/>
  <c r="AW101" i="1" s="1"/>
  <c r="BB101" i="1" s="1"/>
  <c r="BF101" i="1" s="1"/>
  <c r="BJ101" i="1" s="1"/>
  <c r="AU57" i="1"/>
  <c r="AW57" i="1" s="1"/>
  <c r="BB57" i="1" s="1"/>
  <c r="BF57" i="1" s="1"/>
  <c r="BJ57" i="1" s="1"/>
  <c r="AU82" i="1"/>
  <c r="AW82" i="1" s="1"/>
  <c r="BB82" i="1" s="1"/>
  <c r="AV85" i="1"/>
  <c r="AX85" i="1" s="1"/>
  <c r="BU85" i="1" s="1"/>
  <c r="CA85" i="1" s="1"/>
  <c r="AO60" i="1"/>
  <c r="AU60" i="1" s="1"/>
  <c r="BF52" i="1"/>
  <c r="BJ52" i="1" s="1"/>
  <c r="BL52" i="1" s="1"/>
  <c r="BM52" i="1" s="1"/>
  <c r="BT52" i="1" s="1"/>
  <c r="AP91" i="1"/>
  <c r="AV91" i="1" s="1"/>
  <c r="BF83" i="1"/>
  <c r="BJ83" i="1" s="1"/>
  <c r="BH83" i="1"/>
  <c r="BK83" i="1" s="1"/>
  <c r="BF87" i="1"/>
  <c r="BJ87" i="1" s="1"/>
  <c r="BH87" i="1"/>
  <c r="BK87" i="1" s="1"/>
  <c r="AW107" i="1"/>
  <c r="BB107" i="1" s="1"/>
  <c r="AW76" i="1"/>
  <c r="BB76" i="1" s="1"/>
  <c r="BF76" i="1" s="1"/>
  <c r="BJ76" i="1" s="1"/>
  <c r="AO38" i="1"/>
  <c r="AU38" i="1" s="1"/>
  <c r="AW38" i="1" s="1"/>
  <c r="BB38" i="1" s="1"/>
  <c r="AW55" i="1"/>
  <c r="BB55" i="1" s="1"/>
  <c r="BF55" i="1" s="1"/>
  <c r="BJ55" i="1" s="1"/>
  <c r="AX88" i="1"/>
  <c r="BU88" i="1" s="1"/>
  <c r="CA88" i="1" s="1"/>
  <c r="BH48" i="1"/>
  <c r="BK48" i="1" s="1"/>
  <c r="BL48" i="1" s="1"/>
  <c r="BM48" i="1" s="1"/>
  <c r="BV48" i="1" s="1"/>
  <c r="AO18" i="1"/>
  <c r="AU18" i="1" s="1"/>
  <c r="AW18" i="1" s="1"/>
  <c r="BB18" i="1" s="1"/>
  <c r="AW35" i="1"/>
  <c r="BB35" i="1" s="1"/>
  <c r="BF35" i="1" s="1"/>
  <c r="BJ35" i="1" s="1"/>
  <c r="AW67" i="1"/>
  <c r="BB67" i="1" s="1"/>
  <c r="BH88" i="1"/>
  <c r="BK88" i="1" s="1"/>
  <c r="BF88" i="1"/>
  <c r="BJ88" i="1" s="1"/>
  <c r="AX107" i="1"/>
  <c r="BU107" i="1" s="1"/>
  <c r="CA107" i="1" s="1"/>
  <c r="AW40" i="1"/>
  <c r="BB40" i="1" s="1"/>
  <c r="BF40" i="1" s="1"/>
  <c r="BJ40" i="1" s="1"/>
  <c r="AX67" i="1"/>
  <c r="BU67" i="1" s="1"/>
  <c r="CA67" i="1" s="1"/>
  <c r="BF49" i="1"/>
  <c r="BJ49" i="1" s="1"/>
  <c r="BL49" i="1" s="1"/>
  <c r="BM49" i="1" s="1"/>
  <c r="BT49" i="1" s="1"/>
  <c r="BZ49" i="1" s="1"/>
  <c r="AW21" i="1"/>
  <c r="BB21" i="1" s="1"/>
  <c r="BH21" i="1" s="1"/>
  <c r="BK21" i="1" s="1"/>
  <c r="AO92" i="1"/>
  <c r="AU92" i="1" s="1"/>
  <c r="AW92" i="1" s="1"/>
  <c r="BB92" i="1" s="1"/>
  <c r="AX31" i="1"/>
  <c r="BU31" i="1" s="1"/>
  <c r="CA31" i="1" s="1"/>
  <c r="BF16" i="1"/>
  <c r="BJ16" i="1" s="1"/>
  <c r="BL16" i="1" s="1"/>
  <c r="BM16" i="1" s="1"/>
  <c r="AO105" i="1"/>
  <c r="AU105" i="1" s="1"/>
  <c r="AX54" i="1"/>
  <c r="BU54" i="1" s="1"/>
  <c r="CA54" i="1" s="1"/>
  <c r="AO20" i="1"/>
  <c r="AU20" i="1" s="1"/>
  <c r="BT74" i="1"/>
  <c r="BZ74" i="1" s="1"/>
  <c r="BF64" i="1"/>
  <c r="BJ64" i="1" s="1"/>
  <c r="BL64" i="1" s="1"/>
  <c r="BM64" i="1" s="1"/>
  <c r="BT64" i="1" s="1"/>
  <c r="AW34" i="1"/>
  <c r="BB34" i="1" s="1"/>
  <c r="AX35" i="1"/>
  <c r="BU35" i="1" s="1"/>
  <c r="CA35" i="1" s="1"/>
  <c r="AP68" i="1"/>
  <c r="AV68" i="1" s="1"/>
  <c r="AX75" i="1"/>
  <c r="BU75" i="1" s="1"/>
  <c r="CA75" i="1" s="1"/>
  <c r="AP28" i="1"/>
  <c r="AV28" i="1" s="1"/>
  <c r="AO6" i="1"/>
  <c r="AU6" i="1" s="1"/>
  <c r="AX13" i="1"/>
  <c r="BU13" i="1" s="1"/>
  <c r="CA13" i="1" s="1"/>
  <c r="AW54" i="1"/>
  <c r="BB54" i="1" s="1"/>
  <c r="BH54" i="1" s="1"/>
  <c r="BK54" i="1" s="1"/>
  <c r="AX103" i="1"/>
  <c r="BU103" i="1" s="1"/>
  <c r="CA103" i="1" s="1"/>
  <c r="AX34" i="1"/>
  <c r="BU34" i="1" s="1"/>
  <c r="CA34" i="1" s="1"/>
  <c r="AW31" i="1"/>
  <c r="BB31" i="1" s="1"/>
  <c r="BF31" i="1" s="1"/>
  <c r="BJ31" i="1" s="1"/>
  <c r="BL102" i="1"/>
  <c r="BM102" i="1" s="1"/>
  <c r="BV102" i="1" s="1"/>
  <c r="CB102" i="1" s="1"/>
  <c r="AO68" i="1"/>
  <c r="AU68" i="1" s="1"/>
  <c r="AW86" i="1"/>
  <c r="BB86" i="1" s="1"/>
  <c r="BH86" i="1" s="1"/>
  <c r="BK86" i="1" s="1"/>
  <c r="AW46" i="1"/>
  <c r="BB46" i="1" s="1"/>
  <c r="BF46" i="1" s="1"/>
  <c r="BJ46" i="1" s="1"/>
  <c r="AP26" i="1"/>
  <c r="AV26" i="1" s="1"/>
  <c r="AX99" i="1"/>
  <c r="BU99" i="1" s="1"/>
  <c r="CA99" i="1" s="1"/>
  <c r="AX40" i="1"/>
  <c r="BU40" i="1" s="1"/>
  <c r="CA40" i="1" s="1"/>
  <c r="BF108" i="1"/>
  <c r="BJ108" i="1" s="1"/>
  <c r="BH108" i="1"/>
  <c r="BK108" i="1" s="1"/>
  <c r="BF73" i="1"/>
  <c r="BJ73" i="1" s="1"/>
  <c r="BH73" i="1"/>
  <c r="BK73" i="1" s="1"/>
  <c r="CA22" i="1"/>
  <c r="BF90" i="1"/>
  <c r="BJ90" i="1" s="1"/>
  <c r="BH90" i="1"/>
  <c r="BK90" i="1" s="1"/>
  <c r="CA37" i="1"/>
  <c r="AW75" i="1"/>
  <c r="BB75" i="1" s="1"/>
  <c r="BF63" i="1"/>
  <c r="BJ63" i="1" s="1"/>
  <c r="BH63" i="1"/>
  <c r="BK63" i="1" s="1"/>
  <c r="CB74" i="1"/>
  <c r="AX46" i="1"/>
  <c r="BU46" i="1" s="1"/>
  <c r="CA81" i="1"/>
  <c r="CA84" i="1"/>
  <c r="CA10" i="1"/>
  <c r="CA108" i="1"/>
  <c r="BH22" i="1"/>
  <c r="BK22" i="1" s="1"/>
  <c r="BF22" i="1"/>
  <c r="BJ22" i="1" s="1"/>
  <c r="AW13" i="1"/>
  <c r="BB13" i="1" s="1"/>
  <c r="CA65" i="1"/>
  <c r="BF14" i="1"/>
  <c r="BJ14" i="1" s="1"/>
  <c r="BH14" i="1"/>
  <c r="BK14" i="1" s="1"/>
  <c r="AP60" i="1"/>
  <c r="AV60" i="1" s="1"/>
  <c r="BL62" i="1"/>
  <c r="BM62" i="1" s="1"/>
  <c r="BV62" i="1" s="1"/>
  <c r="AW103" i="1"/>
  <c r="BB103" i="1" s="1"/>
  <c r="BL93" i="1"/>
  <c r="BM93" i="1" s="1"/>
  <c r="BV93" i="1" s="1"/>
  <c r="AP20" i="1"/>
  <c r="AV20" i="1" s="1"/>
  <c r="AO91" i="1"/>
  <c r="AU91" i="1" s="1"/>
  <c r="AX21" i="1"/>
  <c r="BU21" i="1" s="1"/>
  <c r="AP105" i="1"/>
  <c r="AV105" i="1" s="1"/>
  <c r="AX55" i="1"/>
  <c r="BU55" i="1" s="1"/>
  <c r="BH10" i="1"/>
  <c r="BK10" i="1" s="1"/>
  <c r="BF10" i="1"/>
  <c r="BJ10" i="1" s="1"/>
  <c r="CA49" i="1"/>
  <c r="CA17" i="1"/>
  <c r="AW99" i="1"/>
  <c r="BB99" i="1" s="1"/>
  <c r="AX86" i="1"/>
  <c r="BU86" i="1" s="1"/>
  <c r="AO26" i="1"/>
  <c r="AU26" i="1" s="1"/>
  <c r="BV69" i="1" l="1"/>
  <c r="CB69" i="1" s="1"/>
  <c r="BH59" i="1"/>
  <c r="BK59" i="1" s="1"/>
  <c r="BF29" i="1"/>
  <c r="BJ29" i="1" s="1"/>
  <c r="BL29" i="1" s="1"/>
  <c r="BM29" i="1" s="1"/>
  <c r="BT29" i="1" s="1"/>
  <c r="AX43" i="1"/>
  <c r="BU43" i="1" s="1"/>
  <c r="CA43" i="1" s="1"/>
  <c r="BH61" i="1"/>
  <c r="BK61" i="1" s="1"/>
  <c r="BL61" i="1" s="1"/>
  <c r="BM61" i="1" s="1"/>
  <c r="BT61" i="1" s="1"/>
  <c r="BH81" i="1"/>
  <c r="BK81" i="1" s="1"/>
  <c r="BL81" i="1" s="1"/>
  <c r="BM81" i="1" s="1"/>
  <c r="BV81" i="1" s="1"/>
  <c r="CB81" i="1" s="1"/>
  <c r="AW97" i="1"/>
  <c r="BB97" i="1" s="1"/>
  <c r="BF97" i="1" s="1"/>
  <c r="BJ97" i="1" s="1"/>
  <c r="BH23" i="1"/>
  <c r="BK23" i="1" s="1"/>
  <c r="BF50" i="1"/>
  <c r="BJ50" i="1" s="1"/>
  <c r="BL50" i="1" s="1"/>
  <c r="BM50" i="1" s="1"/>
  <c r="BT50" i="1" s="1"/>
  <c r="BF70" i="1"/>
  <c r="BJ70" i="1" s="1"/>
  <c r="BL70" i="1" s="1"/>
  <c r="BM70" i="1" s="1"/>
  <c r="BV70" i="1" s="1"/>
  <c r="AX45" i="1"/>
  <c r="BU45" i="1" s="1"/>
  <c r="CA45" i="1" s="1"/>
  <c r="AW11" i="1"/>
  <c r="BB11" i="1" s="1"/>
  <c r="BF11" i="1" s="1"/>
  <c r="BJ11" i="1" s="1"/>
  <c r="BH30" i="1"/>
  <c r="BK30" i="1" s="1"/>
  <c r="BL30" i="1" s="1"/>
  <c r="BM30" i="1" s="1"/>
  <c r="BT30" i="1" s="1"/>
  <c r="BZ30" i="1" s="1"/>
  <c r="AW106" i="1"/>
  <c r="BB106" i="1" s="1"/>
  <c r="BF106" i="1" s="1"/>
  <c r="BJ106" i="1" s="1"/>
  <c r="BH47" i="1"/>
  <c r="BK47" i="1" s="1"/>
  <c r="BL47" i="1" s="1"/>
  <c r="BM47" i="1" s="1"/>
  <c r="BT47" i="1" s="1"/>
  <c r="BZ47" i="1" s="1"/>
  <c r="BF42" i="1"/>
  <c r="BJ42" i="1" s="1"/>
  <c r="BL42" i="1" s="1"/>
  <c r="BM42" i="1" s="1"/>
  <c r="BF45" i="1"/>
  <c r="BJ45" i="1" s="1"/>
  <c r="BH45" i="1"/>
  <c r="BK45" i="1" s="1"/>
  <c r="AW15" i="1"/>
  <c r="BB15" i="1" s="1"/>
  <c r="BF15" i="1" s="1"/>
  <c r="BJ15" i="1" s="1"/>
  <c r="AW71" i="1"/>
  <c r="BB71" i="1" s="1"/>
  <c r="BH71" i="1" s="1"/>
  <c r="BK71" i="1" s="1"/>
  <c r="BF100" i="1"/>
  <c r="BJ100" i="1" s="1"/>
  <c r="BL100" i="1" s="1"/>
  <c r="BM100" i="1" s="1"/>
  <c r="BT100" i="1" s="1"/>
  <c r="AX36" i="1"/>
  <c r="BU36" i="1" s="1"/>
  <c r="CA36" i="1" s="1"/>
  <c r="BF9" i="1"/>
  <c r="BJ9" i="1" s="1"/>
  <c r="BL9" i="1" s="1"/>
  <c r="BM9" i="1" s="1"/>
  <c r="BH84" i="1"/>
  <c r="BK84" i="1" s="1"/>
  <c r="BL84" i="1" s="1"/>
  <c r="BM84" i="1" s="1"/>
  <c r="BV84" i="1" s="1"/>
  <c r="CB84" i="1" s="1"/>
  <c r="AX95" i="1"/>
  <c r="BU95" i="1" s="1"/>
  <c r="CA95" i="1" s="1"/>
  <c r="BH44" i="1"/>
  <c r="BK44" i="1" s="1"/>
  <c r="BL44" i="1" s="1"/>
  <c r="BM44" i="1" s="1"/>
  <c r="BV44" i="1" s="1"/>
  <c r="BH27" i="1"/>
  <c r="BK27" i="1" s="1"/>
  <c r="BL27" i="1" s="1"/>
  <c r="BM27" i="1" s="1"/>
  <c r="BV27" i="1" s="1"/>
  <c r="AX53" i="1"/>
  <c r="BU53" i="1" s="1"/>
  <c r="CA53" i="1" s="1"/>
  <c r="AX94" i="1"/>
  <c r="BU94" i="1" s="1"/>
  <c r="CA94" i="1" s="1"/>
  <c r="BH77" i="1"/>
  <c r="BK77" i="1" s="1"/>
  <c r="BL77" i="1" s="1"/>
  <c r="BM77" i="1" s="1"/>
  <c r="BV77" i="1" s="1"/>
  <c r="CB77" i="1" s="1"/>
  <c r="AX98" i="1"/>
  <c r="BU98" i="1" s="1"/>
  <c r="CA98" i="1" s="1"/>
  <c r="AW80" i="1"/>
  <c r="BB80" i="1" s="1"/>
  <c r="BF80" i="1" s="1"/>
  <c r="BJ80" i="1" s="1"/>
  <c r="AW51" i="1"/>
  <c r="BB51" i="1" s="1"/>
  <c r="BF51" i="1" s="1"/>
  <c r="BJ51" i="1" s="1"/>
  <c r="BH96" i="1"/>
  <c r="BK96" i="1" s="1"/>
  <c r="BL96" i="1" s="1"/>
  <c r="BM96" i="1" s="1"/>
  <c r="BT96" i="1" s="1"/>
  <c r="AW12" i="1"/>
  <c r="BB12" i="1" s="1"/>
  <c r="BF12" i="1" s="1"/>
  <c r="BJ12" i="1" s="1"/>
  <c r="BH43" i="1"/>
  <c r="BK43" i="1" s="1"/>
  <c r="BL43" i="1" s="1"/>
  <c r="BM43" i="1" s="1"/>
  <c r="BT43" i="1" s="1"/>
  <c r="BH56" i="1"/>
  <c r="BK56" i="1" s="1"/>
  <c r="BL56" i="1" s="1"/>
  <c r="BM56" i="1" s="1"/>
  <c r="BV56" i="1" s="1"/>
  <c r="CB56" i="1" s="1"/>
  <c r="BH39" i="1"/>
  <c r="BK39" i="1" s="1"/>
  <c r="BL39" i="1" s="1"/>
  <c r="BM39" i="1" s="1"/>
  <c r="BV39" i="1" s="1"/>
  <c r="CB39" i="1" s="1"/>
  <c r="BF17" i="1"/>
  <c r="BJ17" i="1" s="1"/>
  <c r="BL17" i="1" s="1"/>
  <c r="BM17" i="1" s="1"/>
  <c r="AW58" i="1"/>
  <c r="BB58" i="1" s="1"/>
  <c r="BF58" i="1" s="1"/>
  <c r="BJ58" i="1" s="1"/>
  <c r="BH33" i="1"/>
  <c r="BK33" i="1" s="1"/>
  <c r="BL33" i="1" s="1"/>
  <c r="BM33" i="1" s="1"/>
  <c r="BV33" i="1" s="1"/>
  <c r="AW32" i="1"/>
  <c r="BB32" i="1" s="1"/>
  <c r="BF32" i="1" s="1"/>
  <c r="BJ32" i="1" s="1"/>
  <c r="BL59" i="1"/>
  <c r="BM59" i="1" s="1"/>
  <c r="BV59" i="1" s="1"/>
  <c r="CB59" i="1" s="1"/>
  <c r="BL87" i="1"/>
  <c r="BM87" i="1" s="1"/>
  <c r="BT87" i="1" s="1"/>
  <c r="BZ87" i="1" s="1"/>
  <c r="BF66" i="1"/>
  <c r="BJ66" i="1" s="1"/>
  <c r="BL66" i="1" s="1"/>
  <c r="BM66" i="1" s="1"/>
  <c r="BT66" i="1" s="1"/>
  <c r="BZ66" i="1" s="1"/>
  <c r="BH55" i="1"/>
  <c r="BK55" i="1" s="1"/>
  <c r="BL55" i="1" s="1"/>
  <c r="BM55" i="1" s="1"/>
  <c r="BT55" i="1" s="1"/>
  <c r="BZ55" i="1" s="1"/>
  <c r="BH57" i="1"/>
  <c r="BK57" i="1" s="1"/>
  <c r="BL57" i="1" s="1"/>
  <c r="BM57" i="1" s="1"/>
  <c r="BT57" i="1" s="1"/>
  <c r="AW72" i="1"/>
  <c r="BB72" i="1" s="1"/>
  <c r="BF72" i="1" s="1"/>
  <c r="BJ72" i="1" s="1"/>
  <c r="AW24" i="1"/>
  <c r="BB24" i="1" s="1"/>
  <c r="BH24" i="1" s="1"/>
  <c r="BK24" i="1" s="1"/>
  <c r="AX38" i="1"/>
  <c r="BU38" i="1" s="1"/>
  <c r="CA38" i="1" s="1"/>
  <c r="AW7" i="1"/>
  <c r="BB7" i="1" s="1"/>
  <c r="BF7" i="1" s="1"/>
  <c r="BJ7" i="1" s="1"/>
  <c r="BL83" i="1"/>
  <c r="BM83" i="1" s="1"/>
  <c r="BT83" i="1" s="1"/>
  <c r="BZ83" i="1" s="1"/>
  <c r="BH95" i="1"/>
  <c r="BK95" i="1" s="1"/>
  <c r="BL95" i="1" s="1"/>
  <c r="BM95" i="1" s="1"/>
  <c r="BT95" i="1" s="1"/>
  <c r="BZ95" i="1" s="1"/>
  <c r="BV89" i="1"/>
  <c r="CB89" i="1" s="1"/>
  <c r="BH35" i="1"/>
  <c r="BK35" i="1" s="1"/>
  <c r="BL35" i="1" s="1"/>
  <c r="BM35" i="1" s="1"/>
  <c r="BT35" i="1" s="1"/>
  <c r="BZ35" i="1" s="1"/>
  <c r="AX82" i="1"/>
  <c r="BU82" i="1" s="1"/>
  <c r="CA82" i="1" s="1"/>
  <c r="BF19" i="1"/>
  <c r="BJ19" i="1" s="1"/>
  <c r="BL19" i="1" s="1"/>
  <c r="BM19" i="1" s="1"/>
  <c r="BT19" i="1" s="1"/>
  <c r="BZ19" i="1" s="1"/>
  <c r="BH101" i="1"/>
  <c r="BK101" i="1" s="1"/>
  <c r="BL101" i="1" s="1"/>
  <c r="BM101" i="1" s="1"/>
  <c r="AX18" i="1"/>
  <c r="BU18" i="1" s="1"/>
  <c r="CA18" i="1" s="1"/>
  <c r="BL88" i="1"/>
  <c r="BM88" i="1" s="1"/>
  <c r="BT88" i="1" s="1"/>
  <c r="BZ88" i="1" s="1"/>
  <c r="BH82" i="1"/>
  <c r="BK82" i="1" s="1"/>
  <c r="BF82" i="1"/>
  <c r="BJ82" i="1" s="1"/>
  <c r="AX96" i="1"/>
  <c r="BU96" i="1" s="1"/>
  <c r="CA96" i="1" s="1"/>
  <c r="AX57" i="1"/>
  <c r="BU57" i="1" s="1"/>
  <c r="CA57" i="1" s="1"/>
  <c r="AX92" i="1"/>
  <c r="BU92" i="1" s="1"/>
  <c r="CA92" i="1" s="1"/>
  <c r="AX101" i="1"/>
  <c r="BU101" i="1" s="1"/>
  <c r="CA101" i="1" s="1"/>
  <c r="AW41" i="1"/>
  <c r="BB41" i="1" s="1"/>
  <c r="BH78" i="1"/>
  <c r="BK78" i="1" s="1"/>
  <c r="BF78" i="1"/>
  <c r="BJ78" i="1" s="1"/>
  <c r="BF8" i="1"/>
  <c r="BJ8" i="1" s="1"/>
  <c r="BL8" i="1" s="1"/>
  <c r="BM8" i="1" s="1"/>
  <c r="BT8" i="1" s="1"/>
  <c r="BZ8" i="1" s="1"/>
  <c r="AW85" i="1"/>
  <c r="BB85" i="1" s="1"/>
  <c r="AX78" i="1"/>
  <c r="BU78" i="1" s="1"/>
  <c r="CA78" i="1" s="1"/>
  <c r="BV65" i="1"/>
  <c r="CB65" i="1" s="1"/>
  <c r="BF21" i="1"/>
  <c r="BJ21" i="1" s="1"/>
  <c r="BL21" i="1" s="1"/>
  <c r="BM21" i="1" s="1"/>
  <c r="BV21" i="1" s="1"/>
  <c r="BT48" i="1"/>
  <c r="BZ48" i="1" s="1"/>
  <c r="BH76" i="1"/>
  <c r="BK76" i="1" s="1"/>
  <c r="BL76" i="1" s="1"/>
  <c r="BM76" i="1" s="1"/>
  <c r="BT76" i="1" s="1"/>
  <c r="BF67" i="1"/>
  <c r="BJ67" i="1" s="1"/>
  <c r="BH67" i="1"/>
  <c r="BK67" i="1" s="1"/>
  <c r="BF107" i="1"/>
  <c r="BJ107" i="1" s="1"/>
  <c r="BH107" i="1"/>
  <c r="BK107" i="1" s="1"/>
  <c r="AW105" i="1"/>
  <c r="BB105" i="1" s="1"/>
  <c r="AX68" i="1"/>
  <c r="BU68" i="1" s="1"/>
  <c r="CA68" i="1" s="1"/>
  <c r="AW79" i="1"/>
  <c r="BB79" i="1" s="1"/>
  <c r="AX76" i="1"/>
  <c r="BU76" i="1" s="1"/>
  <c r="CA76" i="1" s="1"/>
  <c r="BF86" i="1"/>
  <c r="BJ86" i="1" s="1"/>
  <c r="BL86" i="1" s="1"/>
  <c r="BM86" i="1" s="1"/>
  <c r="BT86" i="1" s="1"/>
  <c r="AW60" i="1"/>
  <c r="BB60" i="1" s="1"/>
  <c r="AW6" i="1"/>
  <c r="BB6" i="1" s="1"/>
  <c r="BF6" i="1" s="1"/>
  <c r="BJ6" i="1" s="1"/>
  <c r="AX6" i="1"/>
  <c r="BU6" i="1" s="1"/>
  <c r="CA6" i="1" s="1"/>
  <c r="AX91" i="1"/>
  <c r="BU91" i="1" s="1"/>
  <c r="CA91" i="1" s="1"/>
  <c r="AW20" i="1"/>
  <c r="BB20" i="1" s="1"/>
  <c r="BL90" i="1"/>
  <c r="BM90" i="1" s="1"/>
  <c r="BT90" i="1" s="1"/>
  <c r="BZ90" i="1" s="1"/>
  <c r="AW28" i="1"/>
  <c r="BB28" i="1" s="1"/>
  <c r="BF28" i="1" s="1"/>
  <c r="BJ28" i="1" s="1"/>
  <c r="AX28" i="1"/>
  <c r="BU28" i="1" s="1"/>
  <c r="CA28" i="1" s="1"/>
  <c r="BV29" i="1"/>
  <c r="CB29" i="1" s="1"/>
  <c r="BV37" i="1"/>
  <c r="CB37" i="1" s="1"/>
  <c r="BV104" i="1"/>
  <c r="CB104" i="1" s="1"/>
  <c r="BT102" i="1"/>
  <c r="BZ102" i="1" s="1"/>
  <c r="BH40" i="1"/>
  <c r="BK40" i="1" s="1"/>
  <c r="BL40" i="1" s="1"/>
  <c r="BM40" i="1" s="1"/>
  <c r="BT40" i="1" s="1"/>
  <c r="BF54" i="1"/>
  <c r="BJ54" i="1" s="1"/>
  <c r="BL54" i="1" s="1"/>
  <c r="BM54" i="1" s="1"/>
  <c r="BV54" i="1" s="1"/>
  <c r="BT25" i="1"/>
  <c r="BZ25" i="1" s="1"/>
  <c r="AW91" i="1"/>
  <c r="BB91" i="1" s="1"/>
  <c r="BF91" i="1" s="1"/>
  <c r="BJ91" i="1" s="1"/>
  <c r="BH46" i="1"/>
  <c r="BK46" i="1" s="1"/>
  <c r="BL46" i="1" s="1"/>
  <c r="BM46" i="1" s="1"/>
  <c r="BV46" i="1" s="1"/>
  <c r="BH53" i="1"/>
  <c r="BK53" i="1" s="1"/>
  <c r="BL53" i="1" s="1"/>
  <c r="BM53" i="1" s="1"/>
  <c r="BT53" i="1" s="1"/>
  <c r="BZ53" i="1" s="1"/>
  <c r="BV16" i="1"/>
  <c r="CB16" i="1" s="1"/>
  <c r="BT16" i="1"/>
  <c r="BZ16" i="1" s="1"/>
  <c r="AX105" i="1"/>
  <c r="BU105" i="1" s="1"/>
  <c r="CA105" i="1" s="1"/>
  <c r="BF34" i="1"/>
  <c r="BJ34" i="1" s="1"/>
  <c r="BH34" i="1"/>
  <c r="BK34" i="1" s="1"/>
  <c r="BV49" i="1"/>
  <c r="CB49" i="1" s="1"/>
  <c r="BH31" i="1"/>
  <c r="BK31" i="1" s="1"/>
  <c r="AX20" i="1"/>
  <c r="BU20" i="1" s="1"/>
  <c r="CA20" i="1" s="1"/>
  <c r="BH94" i="1"/>
  <c r="BK94" i="1" s="1"/>
  <c r="BL94" i="1" s="1"/>
  <c r="BM94" i="1" s="1"/>
  <c r="BT94" i="1" s="1"/>
  <c r="BL10" i="1"/>
  <c r="BM10" i="1" s="1"/>
  <c r="BV10" i="1" s="1"/>
  <c r="AX26" i="1"/>
  <c r="BU26" i="1" s="1"/>
  <c r="CA26" i="1" s="1"/>
  <c r="BL22" i="1"/>
  <c r="BM22" i="1" s="1"/>
  <c r="BT22" i="1" s="1"/>
  <c r="BZ22" i="1" s="1"/>
  <c r="AW68" i="1"/>
  <c r="BB68" i="1" s="1"/>
  <c r="BL23" i="1"/>
  <c r="BM23" i="1" s="1"/>
  <c r="BV23" i="1" s="1"/>
  <c r="CB23" i="1" s="1"/>
  <c r="BV64" i="1"/>
  <c r="CB64" i="1" s="1"/>
  <c r="CB62" i="1"/>
  <c r="CB93" i="1"/>
  <c r="BF98" i="1"/>
  <c r="BJ98" i="1" s="1"/>
  <c r="BH98" i="1"/>
  <c r="BK98" i="1" s="1"/>
  <c r="CB25" i="1"/>
  <c r="CA21" i="1"/>
  <c r="BZ37" i="1"/>
  <c r="BL63" i="1"/>
  <c r="BM63" i="1" s="1"/>
  <c r="BT63" i="1" s="1"/>
  <c r="BT93" i="1"/>
  <c r="AX60" i="1"/>
  <c r="BU60" i="1" s="1"/>
  <c r="BL73" i="1"/>
  <c r="BM73" i="1" s="1"/>
  <c r="BV73" i="1" s="1"/>
  <c r="BZ104" i="1"/>
  <c r="BT62" i="1"/>
  <c r="CA80" i="1"/>
  <c r="BF36" i="1"/>
  <c r="BJ36" i="1" s="1"/>
  <c r="BH36" i="1"/>
  <c r="BK36" i="1" s="1"/>
  <c r="BZ29" i="1"/>
  <c r="BF103" i="1"/>
  <c r="BJ103" i="1" s="1"/>
  <c r="BH103" i="1"/>
  <c r="BK103" i="1" s="1"/>
  <c r="BF38" i="1"/>
  <c r="BJ38" i="1" s="1"/>
  <c r="BH38" i="1"/>
  <c r="BK38" i="1" s="1"/>
  <c r="CB70" i="1"/>
  <c r="BL14" i="1"/>
  <c r="BM14" i="1" s="1"/>
  <c r="BT14" i="1" s="1"/>
  <c r="BF75" i="1"/>
  <c r="BJ75" i="1" s="1"/>
  <c r="BH75" i="1"/>
  <c r="BK75" i="1" s="1"/>
  <c r="CB48" i="1"/>
  <c r="CA86" i="1"/>
  <c r="BF92" i="1"/>
  <c r="BJ92" i="1" s="1"/>
  <c r="BH92" i="1"/>
  <c r="BK92" i="1" s="1"/>
  <c r="BF13" i="1"/>
  <c r="BJ13" i="1" s="1"/>
  <c r="BH13" i="1"/>
  <c r="BK13" i="1" s="1"/>
  <c r="BV52" i="1"/>
  <c r="CA46" i="1"/>
  <c r="CA12" i="1"/>
  <c r="BF99" i="1"/>
  <c r="BJ99" i="1" s="1"/>
  <c r="BH99" i="1"/>
  <c r="BK99" i="1" s="1"/>
  <c r="CA24" i="1"/>
  <c r="BL108" i="1"/>
  <c r="BM108" i="1" s="1"/>
  <c r="BT108" i="1" s="1"/>
  <c r="BZ52" i="1"/>
  <c r="BH18" i="1"/>
  <c r="BK18" i="1" s="1"/>
  <c r="BF18" i="1"/>
  <c r="BJ18" i="1" s="1"/>
  <c r="BZ64" i="1"/>
  <c r="CA55" i="1"/>
  <c r="AW26" i="1"/>
  <c r="BB26" i="1" s="1"/>
  <c r="CA7" i="1"/>
  <c r="BF71" i="1" l="1"/>
  <c r="BJ71" i="1" s="1"/>
  <c r="BT81" i="1"/>
  <c r="BZ81" i="1" s="1"/>
  <c r="BH97" i="1"/>
  <c r="BK97" i="1" s="1"/>
  <c r="BL97" i="1" s="1"/>
  <c r="BM97" i="1" s="1"/>
  <c r="BT97" i="1" s="1"/>
  <c r="BZ97" i="1" s="1"/>
  <c r="BT70" i="1"/>
  <c r="BZ70" i="1" s="1"/>
  <c r="BH15" i="1"/>
  <c r="BK15" i="1" s="1"/>
  <c r="BL15" i="1" s="1"/>
  <c r="BM15" i="1" s="1"/>
  <c r="BV15" i="1" s="1"/>
  <c r="CB15" i="1" s="1"/>
  <c r="BV30" i="1"/>
  <c r="CB30" i="1" s="1"/>
  <c r="BH106" i="1"/>
  <c r="BK106" i="1" s="1"/>
  <c r="BL106" i="1" s="1"/>
  <c r="BM106" i="1" s="1"/>
  <c r="BV106" i="1" s="1"/>
  <c r="BH11" i="1"/>
  <c r="BK11" i="1" s="1"/>
  <c r="BL11" i="1" s="1"/>
  <c r="BM11" i="1" s="1"/>
  <c r="BV11" i="1" s="1"/>
  <c r="BH12" i="1"/>
  <c r="BK12" i="1" s="1"/>
  <c r="BL12" i="1" s="1"/>
  <c r="BM12" i="1" s="1"/>
  <c r="BV12" i="1" s="1"/>
  <c r="CB12" i="1" s="1"/>
  <c r="BL45" i="1"/>
  <c r="BM45" i="1" s="1"/>
  <c r="BV45" i="1" s="1"/>
  <c r="CB45" i="1" s="1"/>
  <c r="BH32" i="1"/>
  <c r="BK32" i="1" s="1"/>
  <c r="BL32" i="1" s="1"/>
  <c r="BM32" i="1" s="1"/>
  <c r="BV32" i="1" s="1"/>
  <c r="CB32" i="1" s="1"/>
  <c r="BV42" i="1"/>
  <c r="CB42" i="1" s="1"/>
  <c r="BT42" i="1"/>
  <c r="BZ42" i="1" s="1"/>
  <c r="BV47" i="1"/>
  <c r="CB47" i="1" s="1"/>
  <c r="BV17" i="1"/>
  <c r="CB17" i="1" s="1"/>
  <c r="BT17" i="1"/>
  <c r="BZ17" i="1" s="1"/>
  <c r="BH51" i="1"/>
  <c r="BK51" i="1" s="1"/>
  <c r="BL51" i="1" s="1"/>
  <c r="BM51" i="1" s="1"/>
  <c r="BT51" i="1" s="1"/>
  <c r="BZ51" i="1" s="1"/>
  <c r="BT84" i="1"/>
  <c r="BZ84" i="1" s="1"/>
  <c r="BH80" i="1"/>
  <c r="BK80" i="1" s="1"/>
  <c r="BL80" i="1" s="1"/>
  <c r="BM80" i="1" s="1"/>
  <c r="BT80" i="1" s="1"/>
  <c r="BZ80" i="1" s="1"/>
  <c r="BH58" i="1"/>
  <c r="BK58" i="1" s="1"/>
  <c r="BL58" i="1" s="1"/>
  <c r="BM58" i="1" s="1"/>
  <c r="BT58" i="1" s="1"/>
  <c r="BH72" i="1"/>
  <c r="BK72" i="1" s="1"/>
  <c r="BL72" i="1" s="1"/>
  <c r="BM72" i="1" s="1"/>
  <c r="BV72" i="1" s="1"/>
  <c r="BT77" i="1"/>
  <c r="BZ77" i="1" s="1"/>
  <c r="BL103" i="1"/>
  <c r="BM103" i="1" s="1"/>
  <c r="BT103" i="1" s="1"/>
  <c r="BF24" i="1"/>
  <c r="BJ24" i="1" s="1"/>
  <c r="BL24" i="1" s="1"/>
  <c r="BM24" i="1" s="1"/>
  <c r="BT24" i="1" s="1"/>
  <c r="BZ24" i="1" s="1"/>
  <c r="BT59" i="1"/>
  <c r="BZ59" i="1" s="1"/>
  <c r="BV87" i="1"/>
  <c r="CB87" i="1" s="1"/>
  <c r="BV8" i="1"/>
  <c r="CB8" i="1" s="1"/>
  <c r="BL82" i="1"/>
  <c r="BM82" i="1" s="1"/>
  <c r="BT82" i="1" s="1"/>
  <c r="BZ82" i="1" s="1"/>
  <c r="BV35" i="1"/>
  <c r="CB35" i="1" s="1"/>
  <c r="BH7" i="1"/>
  <c r="BK7" i="1" s="1"/>
  <c r="BL7" i="1" s="1"/>
  <c r="BM7" i="1" s="1"/>
  <c r="BV7" i="1" s="1"/>
  <c r="CB7" i="1" s="1"/>
  <c r="BL38" i="1"/>
  <c r="BM38" i="1" s="1"/>
  <c r="BT38" i="1" s="1"/>
  <c r="BV83" i="1"/>
  <c r="CB83" i="1" s="1"/>
  <c r="BH6" i="1"/>
  <c r="BK6" i="1" s="1"/>
  <c r="BL6" i="1" s="1"/>
  <c r="BM6" i="1" s="1"/>
  <c r="BT6" i="1" s="1"/>
  <c r="BZ6" i="1" s="1"/>
  <c r="BT101" i="1"/>
  <c r="BZ101" i="1" s="1"/>
  <c r="BV101" i="1"/>
  <c r="CB101" i="1" s="1"/>
  <c r="BV88" i="1"/>
  <c r="CB88" i="1" s="1"/>
  <c r="BL78" i="1"/>
  <c r="BM78" i="1" s="1"/>
  <c r="BT78" i="1" s="1"/>
  <c r="BZ78" i="1" s="1"/>
  <c r="BV90" i="1"/>
  <c r="CB90" i="1" s="1"/>
  <c r="BV19" i="1"/>
  <c r="CB19" i="1" s="1"/>
  <c r="BL67" i="1"/>
  <c r="BM67" i="1" s="1"/>
  <c r="BT67" i="1" s="1"/>
  <c r="BZ67" i="1" s="1"/>
  <c r="BH41" i="1"/>
  <c r="BK41" i="1" s="1"/>
  <c r="BF41" i="1"/>
  <c r="BJ41" i="1" s="1"/>
  <c r="BF85" i="1"/>
  <c r="BJ85" i="1" s="1"/>
  <c r="BH85" i="1"/>
  <c r="BK85" i="1" s="1"/>
  <c r="BH20" i="1"/>
  <c r="BK20" i="1" s="1"/>
  <c r="BF20" i="1"/>
  <c r="BJ20" i="1" s="1"/>
  <c r="BH105" i="1"/>
  <c r="BK105" i="1" s="1"/>
  <c r="BF105" i="1"/>
  <c r="BJ105" i="1" s="1"/>
  <c r="BH60" i="1"/>
  <c r="BK60" i="1" s="1"/>
  <c r="BF60" i="1"/>
  <c r="BJ60" i="1" s="1"/>
  <c r="BT9" i="1"/>
  <c r="BZ9" i="1" s="1"/>
  <c r="BV9" i="1"/>
  <c r="CB9" i="1" s="1"/>
  <c r="BF79" i="1"/>
  <c r="BJ79" i="1" s="1"/>
  <c r="BH79" i="1"/>
  <c r="BK79" i="1" s="1"/>
  <c r="BH91" i="1"/>
  <c r="BK91" i="1" s="1"/>
  <c r="BL91" i="1" s="1"/>
  <c r="BM91" i="1" s="1"/>
  <c r="BV91" i="1" s="1"/>
  <c r="BL34" i="1"/>
  <c r="BM34" i="1" s="1"/>
  <c r="BT34" i="1" s="1"/>
  <c r="BZ34" i="1" s="1"/>
  <c r="BH28" i="1"/>
  <c r="BK28" i="1" s="1"/>
  <c r="BL28" i="1" s="1"/>
  <c r="BM28" i="1" s="1"/>
  <c r="BT28" i="1" s="1"/>
  <c r="BZ28" i="1" s="1"/>
  <c r="BL13" i="1"/>
  <c r="BM13" i="1" s="1"/>
  <c r="BT13" i="1" s="1"/>
  <c r="BL107" i="1"/>
  <c r="BM107" i="1" s="1"/>
  <c r="BT46" i="1"/>
  <c r="BZ46" i="1" s="1"/>
  <c r="BV95" i="1"/>
  <c r="CB95" i="1" s="1"/>
  <c r="BV22" i="1"/>
  <c r="CB22" i="1" s="1"/>
  <c r="BV14" i="1"/>
  <c r="CB14" i="1" s="1"/>
  <c r="BT21" i="1"/>
  <c r="BZ21" i="1" s="1"/>
  <c r="BL31" i="1"/>
  <c r="BM31" i="1" s="1"/>
  <c r="BV31" i="1" s="1"/>
  <c r="CB31" i="1" s="1"/>
  <c r="BL92" i="1"/>
  <c r="BM92" i="1" s="1"/>
  <c r="BV92" i="1" s="1"/>
  <c r="BV86" i="1"/>
  <c r="CB86" i="1" s="1"/>
  <c r="BV82" i="1"/>
  <c r="CB82" i="1" s="1"/>
  <c r="BT10" i="1"/>
  <c r="BZ10" i="1" s="1"/>
  <c r="BV43" i="1"/>
  <c r="CB43" i="1" s="1"/>
  <c r="BV53" i="1"/>
  <c r="CB53" i="1" s="1"/>
  <c r="BL18" i="1"/>
  <c r="BM18" i="1" s="1"/>
  <c r="BT18" i="1" s="1"/>
  <c r="BZ18" i="1" s="1"/>
  <c r="BT73" i="1"/>
  <c r="BZ73" i="1" s="1"/>
  <c r="BT39" i="1"/>
  <c r="BZ39" i="1" s="1"/>
  <c r="BV96" i="1"/>
  <c r="CB96" i="1" s="1"/>
  <c r="BV61" i="1"/>
  <c r="CB61" i="1" s="1"/>
  <c r="BT56" i="1"/>
  <c r="BZ56" i="1" s="1"/>
  <c r="BV94" i="1"/>
  <c r="CB94" i="1" s="1"/>
  <c r="BT23" i="1"/>
  <c r="BZ23" i="1" s="1"/>
  <c r="BV50" i="1"/>
  <c r="CB50" i="1" s="1"/>
  <c r="BV55" i="1"/>
  <c r="CB55" i="1" s="1"/>
  <c r="BV100" i="1"/>
  <c r="CB100" i="1" s="1"/>
  <c r="BV66" i="1"/>
  <c r="CB66" i="1" s="1"/>
  <c r="BL71" i="1"/>
  <c r="BM71" i="1" s="1"/>
  <c r="BT71" i="1" s="1"/>
  <c r="BT44" i="1"/>
  <c r="BZ44" i="1" s="1"/>
  <c r="BF68" i="1"/>
  <c r="BJ68" i="1" s="1"/>
  <c r="BH68" i="1"/>
  <c r="BK68" i="1" s="1"/>
  <c r="BV97" i="1"/>
  <c r="CB97" i="1" s="1"/>
  <c r="CB27" i="1"/>
  <c r="BZ108" i="1"/>
  <c r="BZ94" i="1"/>
  <c r="CB54" i="1"/>
  <c r="CB44" i="1"/>
  <c r="BZ40" i="1"/>
  <c r="BZ96" i="1"/>
  <c r="CB33" i="1"/>
  <c r="BZ63" i="1"/>
  <c r="BZ100" i="1"/>
  <c r="BZ61" i="1"/>
  <c r="BZ86" i="1"/>
  <c r="BZ76" i="1"/>
  <c r="BV108" i="1"/>
  <c r="BZ50" i="1"/>
  <c r="BV76" i="1"/>
  <c r="BL36" i="1"/>
  <c r="BM36" i="1" s="1"/>
  <c r="BV36" i="1" s="1"/>
  <c r="CA60" i="1"/>
  <c r="BZ93" i="1"/>
  <c r="BL98" i="1"/>
  <c r="BM98" i="1" s="1"/>
  <c r="BT98" i="1" s="1"/>
  <c r="BT33" i="1"/>
  <c r="CB46" i="1"/>
  <c r="BZ62" i="1"/>
  <c r="CB10" i="1"/>
  <c r="CB73" i="1"/>
  <c r="BZ14" i="1"/>
  <c r="BT54" i="1"/>
  <c r="BV40" i="1"/>
  <c r="BV57" i="1"/>
  <c r="BZ57" i="1"/>
  <c r="BT27" i="1"/>
  <c r="BH26" i="1"/>
  <c r="BK26" i="1" s="1"/>
  <c r="BF26" i="1"/>
  <c r="BJ26" i="1" s="1"/>
  <c r="BL99" i="1"/>
  <c r="BM99" i="1" s="1"/>
  <c r="BT99" i="1" s="1"/>
  <c r="BV63" i="1"/>
  <c r="CB21" i="1"/>
  <c r="BZ43" i="1"/>
  <c r="BL75" i="1"/>
  <c r="BM75" i="1" s="1"/>
  <c r="BT75" i="1" s="1"/>
  <c r="CB52" i="1"/>
  <c r="BT15" i="1" l="1"/>
  <c r="BZ15" i="1" s="1"/>
  <c r="BT12" i="1"/>
  <c r="BZ12" i="1" s="1"/>
  <c r="BT45" i="1"/>
  <c r="BZ45" i="1" s="1"/>
  <c r="BV103" i="1"/>
  <c r="CB103" i="1" s="1"/>
  <c r="BV80" i="1"/>
  <c r="CB80" i="1" s="1"/>
  <c r="BT7" i="1"/>
  <c r="BZ7" i="1" s="1"/>
  <c r="BL85" i="1"/>
  <c r="BM85" i="1" s="1"/>
  <c r="BV85" i="1" s="1"/>
  <c r="CB85" i="1" s="1"/>
  <c r="BV24" i="1"/>
  <c r="CB24" i="1" s="1"/>
  <c r="BV38" i="1"/>
  <c r="CB38" i="1" s="1"/>
  <c r="BL20" i="1"/>
  <c r="BM20" i="1" s="1"/>
  <c r="BT20" i="1" s="1"/>
  <c r="BZ20" i="1" s="1"/>
  <c r="BV67" i="1"/>
  <c r="CB67" i="1" s="1"/>
  <c r="BV78" i="1"/>
  <c r="CB78" i="1" s="1"/>
  <c r="BL79" i="1"/>
  <c r="BM79" i="1" s="1"/>
  <c r="BT79" i="1" s="1"/>
  <c r="BZ79" i="1" s="1"/>
  <c r="BL105" i="1"/>
  <c r="BM105" i="1" s="1"/>
  <c r="BT105" i="1" s="1"/>
  <c r="BZ105" i="1" s="1"/>
  <c r="BL41" i="1"/>
  <c r="BM41" i="1" s="1"/>
  <c r="BV41" i="1" s="1"/>
  <c r="CB41" i="1" s="1"/>
  <c r="BL60" i="1"/>
  <c r="BM60" i="1" s="1"/>
  <c r="BT60" i="1" s="1"/>
  <c r="BZ60" i="1" s="1"/>
  <c r="BV13" i="1"/>
  <c r="CB13" i="1" s="1"/>
  <c r="BT91" i="1"/>
  <c r="BZ91" i="1" s="1"/>
  <c r="BV28" i="1"/>
  <c r="CB28" i="1" s="1"/>
  <c r="BT107" i="1"/>
  <c r="BZ107" i="1" s="1"/>
  <c r="BV107" i="1"/>
  <c r="CB107" i="1" s="1"/>
  <c r="BV34" i="1"/>
  <c r="CB34" i="1" s="1"/>
  <c r="BV18" i="1"/>
  <c r="CB18" i="1" s="1"/>
  <c r="BT92" i="1"/>
  <c r="BZ92" i="1" s="1"/>
  <c r="BT32" i="1"/>
  <c r="BZ32" i="1" s="1"/>
  <c r="BV58" i="1"/>
  <c r="CB58" i="1" s="1"/>
  <c r="BT106" i="1"/>
  <c r="BZ106" i="1" s="1"/>
  <c r="BV51" i="1"/>
  <c r="CB51" i="1" s="1"/>
  <c r="BT31" i="1"/>
  <c r="BZ31" i="1" s="1"/>
  <c r="BV71" i="1"/>
  <c r="CB71" i="1" s="1"/>
  <c r="BL68" i="1"/>
  <c r="BM68" i="1" s="1"/>
  <c r="BT68" i="1" s="1"/>
  <c r="BZ68" i="1" s="1"/>
  <c r="BL26" i="1"/>
  <c r="BM26" i="1" s="1"/>
  <c r="BT26" i="1" s="1"/>
  <c r="BZ26" i="1" s="1"/>
  <c r="BV98" i="1"/>
  <c r="CB98" i="1" s="1"/>
  <c r="BV6" i="1"/>
  <c r="CB6" i="1" s="1"/>
  <c r="BZ58" i="1"/>
  <c r="CB11" i="1"/>
  <c r="BZ99" i="1"/>
  <c r="BZ75" i="1"/>
  <c r="CB36" i="1"/>
  <c r="CB72" i="1"/>
  <c r="BZ98" i="1"/>
  <c r="CB92" i="1"/>
  <c r="BT72" i="1"/>
  <c r="BZ38" i="1"/>
  <c r="CB91" i="1"/>
  <c r="BZ54" i="1"/>
  <c r="CB57" i="1"/>
  <c r="CB40" i="1"/>
  <c r="BZ33" i="1"/>
  <c r="BT11" i="1"/>
  <c r="BT36" i="1"/>
  <c r="BZ13" i="1"/>
  <c r="BZ71" i="1"/>
  <c r="BV99" i="1"/>
  <c r="BZ27" i="1"/>
  <c r="BV75" i="1"/>
  <c r="BZ103" i="1"/>
  <c r="CB63" i="1"/>
  <c r="CB106" i="1"/>
  <c r="CB76" i="1"/>
  <c r="CB108" i="1"/>
  <c r="BT85" i="1" l="1"/>
  <c r="BZ85" i="1" s="1"/>
  <c r="BV68" i="1"/>
  <c r="CB68" i="1" s="1"/>
  <c r="BT41" i="1"/>
  <c r="BZ41" i="1" s="1"/>
  <c r="BV79" i="1"/>
  <c r="CB79" i="1" s="1"/>
  <c r="BV20" i="1"/>
  <c r="CB20" i="1" s="1"/>
  <c r="BV105" i="1"/>
  <c r="CB105" i="1" s="1"/>
  <c r="BV60" i="1"/>
  <c r="CB60" i="1" s="1"/>
  <c r="BV26" i="1"/>
  <c r="CB26" i="1" s="1"/>
  <c r="BZ36" i="1"/>
  <c r="BZ11" i="1"/>
  <c r="BZ72" i="1"/>
  <c r="CB75" i="1"/>
  <c r="CB9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<sst xmlns="http://schemas.openxmlformats.org/spreadsheetml/2006/main" count="871" uniqueCount="99">
  <si>
    <t>Model Initialization</t>
  </si>
  <si>
    <t>Run 1: Allocate IB needed to closest WH</t>
  </si>
  <si>
    <t>Run 2: Allocate IB needed to fartest WH</t>
  </si>
  <si>
    <t>Run 3: Allocate Excess IB</t>
  </si>
  <si>
    <t>Run 4: Rebalance WHs</t>
  </si>
  <si>
    <t>material_id</t>
  </si>
  <si>
    <t>t_zone</t>
  </si>
  <si>
    <t>cost</t>
  </si>
  <si>
    <t>IB1</t>
  </si>
  <si>
    <t>WH1</t>
  </si>
  <si>
    <t>D1</t>
  </si>
  <si>
    <t>IB2</t>
  </si>
  <si>
    <t>WH2</t>
  </si>
  <si>
    <t>D2</t>
  </si>
  <si>
    <t>Capacity 1</t>
  </si>
  <si>
    <t>Capacity 2</t>
  </si>
  <si>
    <t>Excess W1</t>
  </si>
  <si>
    <t>Excess W2</t>
  </si>
  <si>
    <t>Short W1</t>
  </si>
  <si>
    <t>Short W2</t>
  </si>
  <si>
    <t>W1 need</t>
  </si>
  <si>
    <t>W2 need</t>
  </si>
  <si>
    <t>Demand 1</t>
  </si>
  <si>
    <t>Demand 2</t>
  </si>
  <si>
    <t>Score</t>
  </si>
  <si>
    <t>IB1 to W1</t>
  </si>
  <si>
    <t>IB2 to W2</t>
  </si>
  <si>
    <t>New IB1</t>
  </si>
  <si>
    <t>New IB2</t>
  </si>
  <si>
    <t>IB1 to W2</t>
  </si>
  <si>
    <t>IB2 to W1</t>
  </si>
  <si>
    <t>All W1</t>
  </si>
  <si>
    <t>All W2</t>
  </si>
  <si>
    <t>New WH1</t>
  </si>
  <si>
    <t>New WH2</t>
  </si>
  <si>
    <t>W1 to W2</t>
  </si>
  <si>
    <t>W2 to W1</t>
  </si>
  <si>
    <t>WH3</t>
  </si>
  <si>
    <t>D3</t>
  </si>
  <si>
    <t>Excess W3</t>
  </si>
  <si>
    <t>Short W3</t>
  </si>
  <si>
    <t>W1 to W3</t>
  </si>
  <si>
    <t>W3 to W1</t>
  </si>
  <si>
    <t>New Excess W1</t>
  </si>
  <si>
    <t>W1</t>
  </si>
  <si>
    <t>W2</t>
  </si>
  <si>
    <t>W3</t>
  </si>
  <si>
    <t>Old W1</t>
  </si>
  <si>
    <t>Old W2</t>
  </si>
  <si>
    <t>Old W3</t>
  </si>
  <si>
    <t>R</t>
  </si>
  <si>
    <t>KDC</t>
  </si>
  <si>
    <t>HDC</t>
  </si>
  <si>
    <t>UPS</t>
  </si>
  <si>
    <t>A</t>
  </si>
  <si>
    <t>Warehouse</t>
  </si>
  <si>
    <t>Material</t>
  </si>
  <si>
    <t>Value</t>
  </si>
  <si>
    <t>HDC_A</t>
  </si>
  <si>
    <t>HDC_R</t>
  </si>
  <si>
    <t>KDC_A</t>
  </si>
  <si>
    <t>KDC_R</t>
  </si>
  <si>
    <t>UPS_A</t>
  </si>
  <si>
    <t>UPS_R</t>
  </si>
  <si>
    <t>KDC + UPS</t>
  </si>
  <si>
    <t>Origin</t>
  </si>
  <si>
    <t>quantity</t>
  </si>
  <si>
    <t>month</t>
  </si>
  <si>
    <t>EU</t>
  </si>
  <si>
    <t>Dec</t>
  </si>
  <si>
    <t>US</t>
  </si>
  <si>
    <t>Initialization:  List of materials</t>
  </si>
  <si>
    <t>Inbound from EU, read from m_inbound file</t>
  </si>
  <si>
    <t>Inventory KDC+UPS, read from m_inventory file</t>
  </si>
  <si>
    <t>Demand KDC+UPS, read from m_demand_wh file</t>
  </si>
  <si>
    <t>Inbound from US, read from m_inbound file</t>
  </si>
  <si>
    <t>Inventory HDC, read from m_inventory file</t>
  </si>
  <si>
    <t>Demand HDC, read from m_demand_wh file</t>
  </si>
  <si>
    <t>WH Capacity from capacity snapshot</t>
  </si>
  <si>
    <t>Excess allocation score</t>
  </si>
  <si>
    <t>Inventory left at IB nodes after first allocation</t>
  </si>
  <si>
    <t>Inventory left at IB nodes after second allocation</t>
  </si>
  <si>
    <t>Inventory at WH nodes after Inbound inventory allocation</t>
  </si>
  <si>
    <t>Summary of suggested shipments</t>
  </si>
  <si>
    <t>New Inventory</t>
  </si>
  <si>
    <t>Final Results: Inventory Cost</t>
  </si>
  <si>
    <t>Final Results: Inventory</t>
  </si>
  <si>
    <t>Inputs: KDC vs UPS</t>
  </si>
  <si>
    <t>Inputs: KDC+UPS vs HDC</t>
  </si>
  <si>
    <t>Inventory KDC = New Inventory WH1 - Inventory UPS, read from m_inventory file</t>
  </si>
  <si>
    <t>Demand KDC, read from m_demand_wh file</t>
  </si>
  <si>
    <t>Inventory UPS, read from m_inventory file</t>
  </si>
  <si>
    <t>Demand UPS, read from m_demand_wh file</t>
  </si>
  <si>
    <t>Paramenters</t>
  </si>
  <si>
    <t>Suggested Shipments</t>
  </si>
  <si>
    <t>Final Results</t>
  </si>
  <si>
    <t>Calculations</t>
  </si>
  <si>
    <t>warehouse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</si>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</sst>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2" borderId="7" xfId="0" applyFill="1" applyBorder="1"/>
    <xf numFmtId="0" fontId="0" fillId="2" borderId="6" xfId="0" applyFill="1" applyBorder="1"/>
    <xf numFmtId="9" fontId="0" fillId="0" borderId="0" xfId="2" applyFont="1" applyFill="1"/>
    <xf numFmtId="1" fontId="0" fillId="0" borderId="0" xfId="0" applyNumberFormat="1"/>
    <xf numFmtId="1" fontId="0" fillId="0" borderId="5" xfId="0" applyNumberFormat="1" applyBorder="1"/>
    <xf numFmtId="1" fontId="0" fillId="0" borderId="4" xfId="0" applyNumberFormat="1" applyBorder="1"/>
    <xf numFmtId="2" fontId="0" fillId="0" borderId="0" xfId="0" applyNumberFormat="1"/>
    <xf numFmtId="1" fontId="0" fillId="2" borderId="4" xfId="0" applyNumberFormat="1" applyFill="1" applyBorder="1"/>
    <xf numFmtId="1" fontId="0" fillId="2" borderId="0" xfId="0" applyNumberFormat="1" applyFill="1"/>
    <xf numFmtId="0" fontId="0" fillId="2" borderId="0" xfId="0" applyFill="1"/>
    <xf numFmtId="164" fontId="0" fillId="0" borderId="0" xfId="1" applyNumberFormat="1" applyFont="1"/>
    <xf numFmtId="0" fontId="0" fillId="2" borderId="4" xfId="0" applyFill="1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3" borderId="4" xfId="0" applyFill="1" applyBorder="1"/>
    <xf numFmtId="0" fontId="0" fillId="3" borderId="0" xfId="0" applyFill="1"/>
    <xf numFmtId="0" fontId="0" fillId="3" borderId="7" xfId="0" applyFill="1" applyBorder="1"/>
    <xf numFmtId="0" fontId="0" fillId="3" borderId="6" xfId="0" applyFill="1" applyBorder="1"/>
    <xf numFmtId="1" fontId="0" fillId="3" borderId="0" xfId="0" applyNumberFormat="1" applyFill="1"/>
    <xf numFmtId="164" fontId="0" fillId="3" borderId="4" xfId="1" applyNumberFormat="1" applyFont="1" applyFill="1" applyBorder="1"/>
    <xf numFmtId="164" fontId="0" fillId="3" borderId="0" xfId="1" applyNumberFormat="1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/>
    <xf numFmtId="9" fontId="0" fillId="4" borderId="0" xfId="2" applyFont="1" applyFill="1"/>
    <xf numFmtId="0" fontId="0" fillId="4" borderId="4" xfId="0" applyFill="1" applyBorder="1"/>
    <xf numFmtId="0" fontId="0" fillId="4" borderId="7" xfId="0" applyFill="1" applyBorder="1"/>
    <xf numFmtId="0" fontId="2" fillId="5" borderId="0" xfId="0" applyFont="1" applyFill="1"/>
    <xf numFmtId="0" fontId="0" fillId="6" borderId="0" xfId="0" applyFill="1" applyBorder="1"/>
    <xf numFmtId="1" fontId="0" fillId="6" borderId="0" xfId="0" applyNumberFormat="1" applyFill="1" applyBorder="1"/>
    <xf numFmtId="0" fontId="0" fillId="6" borderId="0" xfId="0" applyFill="1"/>
    <xf numFmtId="0" fontId="0" fillId="6" borderId="6" xfId="0" applyFill="1" applyBorder="1"/>
    <xf numFmtId="164" fontId="0" fillId="0" borderId="4" xfId="0" applyNumberFormat="1" applyBorder="1"/>
    <xf numFmtId="0" fontId="0" fillId="6" borderId="4" xfId="0" applyFill="1" applyBorder="1"/>
    <xf numFmtId="1" fontId="0" fillId="4" borderId="4" xfId="0" applyNumberFormat="1" applyFill="1" applyBorder="1"/>
    <xf numFmtId="1" fontId="0" fillId="6" borderId="4" xfId="0" applyNumberFormat="1" applyFill="1" applyBorder="1"/>
    <xf numFmtId="0" fontId="0" fillId="6" borderId="7" xfId="0" applyFill="1" applyBorder="1"/>
    <xf numFmtId="1" fontId="0" fillId="6" borderId="0" xfId="0" applyNumberFormat="1" applyFill="1"/>
    <xf numFmtId="0" fontId="3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4" borderId="9" xfId="0" applyFill="1" applyBorder="1"/>
    <xf numFmtId="0" fontId="0" fillId="0" borderId="9" xfId="0" applyBorder="1"/>
    <xf numFmtId="0" fontId="0" fillId="2" borderId="9" xfId="0" applyFill="1" applyBorder="1"/>
    <xf numFmtId="0" fontId="0" fillId="3" borderId="9" xfId="0" applyFill="1" applyBorder="1"/>
    <xf numFmtId="164" fontId="3" fillId="0" borderId="0" xfId="1" applyNumberFormat="1" applyFont="1" applyAlignment="1">
      <alignment horizontal="center" vertical="center"/>
    </xf>
    <xf numFmtId="164" fontId="0" fillId="0" borderId="6" xfId="1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iego.vesga/Documents/MIT/SCM%20800%20-%20Capstone/Model%202.xlsx" TargetMode="External"/><Relationship Id="rId1" Type="http://schemas.openxmlformats.org/officeDocument/2006/relationships/externalLinkPath" Target="/Users/diego.vesga/Documents/MIT/SCM%20800%20-%20Capstone/Model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sheetDataSet>
      <sheetData sheetId="0" refreshError="1"/>
      <sheetData sheetId="1">
        <row r="11">
          <cell r="CF11" t="str">
            <v>KDC</v>
          </cell>
          <cell r="CG11" t="str">
            <v>HDC</v>
          </cell>
          <cell r="CH11" t="str">
            <v>UPS</v>
          </cell>
        </row>
        <row r="12">
          <cell r="CE12" t="str">
            <v>Current Inventory Cost (MM)</v>
          </cell>
          <cell r="CF12">
            <v>19681.681048059992</v>
          </cell>
          <cell r="CG12">
            <v>2736.7717789100002</v>
          </cell>
          <cell r="CH12">
            <v>5367.739484220001</v>
          </cell>
        </row>
        <row r="13">
          <cell r="CE13" t="str">
            <v>Incoming Inventory Cost (MM)</v>
          </cell>
          <cell r="CF13">
            <v>13656.179821580014</v>
          </cell>
          <cell r="CG13">
            <v>1290.7124308688049</v>
          </cell>
          <cell r="CH13">
            <v>7307.443626701197</v>
          </cell>
        </row>
        <row r="33">
          <cell r="CE33" t="str">
            <v>Current Inventory Cost (MM)</v>
          </cell>
          <cell r="CF33">
            <v>11048.700001220002</v>
          </cell>
          <cell r="CG33">
            <v>823.89639165880419</v>
          </cell>
          <cell r="CH33">
            <v>8520.3223395961977</v>
          </cell>
        </row>
        <row r="34">
          <cell r="CE34" t="str">
            <v>Incoming Inventory Cost (MM)</v>
          </cell>
          <cell r="CF34">
            <v>13136.277882405462</v>
          </cell>
          <cell r="CG34">
            <v>2031.5655836216333</v>
          </cell>
          <cell r="CH34">
            <v>2368.1961896028893</v>
          </cell>
        </row>
      </sheetData>
      <sheetData sheetId="2">
        <row r="1">
          <cell r="S1" t="str">
            <v>Warehouse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55B4-4544-A14F-B47A-CB555FD0FE3B}">
  <dimension ref="A1:CF108"/>
  <sheetViews>
    <sheetView showGridLines="0" tabSelected="1" zoomScale="90" zoomScaleNormal="90" workbookViewId="0">
      <pane ySplit="5" topLeftCell="A6" activePane="bottomLeft" state="frozen"/>
      <selection pane="bottomLeft" activeCell="CB8" sqref="CB8"/>
    </sheetView>
  </sheetViews>
  <sheetFormatPr baseColWidth="10" defaultRowHeight="16" x14ac:dyDescent="0.2"/>
  <cols>
    <col min="3" max="3" width="13.5" style="15" bestFit="1" customWidth="1"/>
    <col min="4" max="4" width="8.5" style="33" customWidth="1"/>
    <col min="5" max="9" width="8.5" style="28" customWidth="1"/>
    <col min="10" max="11" width="9.83203125" style="28" bestFit="1" customWidth="1"/>
    <col min="12" max="12" width="9.6640625" style="4" bestFit="1" customWidth="1"/>
    <col min="13" max="13" width="9.6640625" bestFit="1" customWidth="1"/>
    <col min="14" max="15" width="8.5" bestFit="1" customWidth="1"/>
    <col min="16" max="17" width="8.1640625" bestFit="1" customWidth="1"/>
    <col min="18" max="19" width="9.33203125" bestFit="1" customWidth="1"/>
    <col min="20" max="20" width="5.83203125" bestFit="1" customWidth="1"/>
    <col min="21" max="21" width="8.83203125" style="4" bestFit="1" customWidth="1"/>
    <col min="22" max="22" width="8.83203125" bestFit="1" customWidth="1"/>
    <col min="23" max="24" width="7.83203125" bestFit="1" customWidth="1"/>
    <col min="25" max="25" width="8.83203125" style="4" bestFit="1" customWidth="1"/>
    <col min="26" max="26" width="8.83203125" bestFit="1" customWidth="1"/>
    <col min="27" max="28" width="7.83203125" bestFit="1" customWidth="1"/>
    <col min="29" max="29" width="7.83203125" style="4" customWidth="1"/>
    <col min="30" max="30" width="7.83203125" customWidth="1"/>
    <col min="31" max="34" width="8.83203125" bestFit="1" customWidth="1"/>
    <col min="35" max="35" width="9.1640625" style="4" bestFit="1" customWidth="1"/>
    <col min="36" max="36" width="9.1640625" bestFit="1" customWidth="1"/>
    <col min="37" max="38" width="9.6640625" bestFit="1" customWidth="1"/>
    <col min="39" max="40" width="8.5" bestFit="1" customWidth="1"/>
    <col min="41" max="42" width="8.83203125" bestFit="1" customWidth="1"/>
    <col min="43" max="43" width="8.83203125" style="16" bestFit="1" customWidth="1"/>
    <col min="44" max="48" width="8.83203125" style="14" bestFit="1" customWidth="1"/>
    <col min="49" max="49" width="9.1640625" style="41" bestFit="1" customWidth="1"/>
    <col min="50" max="50" width="9.1640625" style="38" bestFit="1" customWidth="1"/>
    <col min="51" max="51" width="9.1640625" style="41" customWidth="1"/>
    <col min="52" max="52" width="9.1640625" style="36" customWidth="1"/>
    <col min="53" max="53" width="10.83203125" style="36"/>
    <col min="54" max="54" width="8.5" style="33" customWidth="1"/>
    <col min="55" max="57" width="8.5" style="28" customWidth="1"/>
    <col min="58" max="58" width="10.83203125" style="4"/>
    <col min="62" max="62" width="10.83203125" style="16"/>
    <col min="63" max="63" width="10.83203125" style="14"/>
    <col min="64" max="64" width="13.6640625" bestFit="1" customWidth="1"/>
    <col min="65" max="65" width="10.83203125" style="14"/>
    <col min="66" max="66" width="10.83203125" style="41"/>
    <col min="67" max="68" width="10.83203125" style="36"/>
    <col min="69" max="69" width="10.83203125" style="21"/>
    <col min="70" max="74" width="10.83203125" style="22"/>
    <col min="75" max="75" width="19.1640625" style="21" bestFit="1" customWidth="1"/>
    <col min="76" max="76" width="17.33203125" style="22" bestFit="1" customWidth="1"/>
    <col min="77" max="77" width="19.1640625" style="22" bestFit="1" customWidth="1"/>
    <col min="78" max="78" width="20.33203125" style="22" bestFit="1" customWidth="1"/>
    <col min="79" max="79" width="17.33203125" style="22" bestFit="1" customWidth="1"/>
    <col min="80" max="80" width="19.1640625" style="22" bestFit="1" customWidth="1"/>
    <col min="81" max="81" width="17.33203125" style="4" bestFit="1" customWidth="1"/>
  </cols>
  <sheetData>
    <row r="1" spans="1:84" x14ac:dyDescent="0.2">
      <c r="A1" s="17" t="s">
        <v>71</v>
      </c>
      <c r="B1" s="17"/>
      <c r="C1" s="17"/>
      <c r="D1" s="33" t="s">
        <v>72</v>
      </c>
      <c r="E1" s="28" t="s">
        <v>73</v>
      </c>
      <c r="F1" s="28" t="s">
        <v>74</v>
      </c>
      <c r="G1" s="28" t="s">
        <v>75</v>
      </c>
      <c r="H1" s="28" t="s">
        <v>76</v>
      </c>
      <c r="I1" s="28" t="s">
        <v>77</v>
      </c>
      <c r="J1" s="29" t="s">
        <v>78</v>
      </c>
      <c r="K1" s="30"/>
      <c r="R1" s="17" t="s">
        <v>79</v>
      </c>
      <c r="S1" s="17"/>
      <c r="T1" s="18"/>
      <c r="W1" s="17" t="s">
        <v>80</v>
      </c>
      <c r="X1" s="18"/>
      <c r="AA1" s="17" t="s">
        <v>81</v>
      </c>
      <c r="AB1" s="18"/>
      <c r="AI1" s="20" t="s">
        <v>82</v>
      </c>
      <c r="AJ1" s="19"/>
      <c r="BB1" s="33" t="s">
        <v>89</v>
      </c>
      <c r="BC1" s="28" t="s">
        <v>90</v>
      </c>
      <c r="BD1" s="35" t="s">
        <v>91</v>
      </c>
      <c r="BE1" s="35" t="s">
        <v>92</v>
      </c>
      <c r="BL1" s="14"/>
    </row>
    <row r="2" spans="1:84" x14ac:dyDescent="0.2">
      <c r="BL2" s="14"/>
    </row>
    <row r="3" spans="1:84" x14ac:dyDescent="0.2">
      <c r="BL3" s="14"/>
    </row>
    <row r="4" spans="1:84" s="46" customFormat="1" ht="27" customHeight="1" x14ac:dyDescent="0.2">
      <c r="C4" s="73"/>
      <c r="D4" s="47" t="s">
        <v>88</v>
      </c>
      <c r="E4" s="48"/>
      <c r="F4" s="48"/>
      <c r="G4" s="48"/>
      <c r="H4" s="48"/>
      <c r="I4" s="48"/>
      <c r="J4" s="48"/>
      <c r="K4" s="49"/>
      <c r="L4" s="50" t="s">
        <v>0</v>
      </c>
      <c r="M4" s="51"/>
      <c r="N4" s="51"/>
      <c r="O4" s="51"/>
      <c r="P4" s="51"/>
      <c r="Q4" s="51"/>
      <c r="R4" s="51"/>
      <c r="S4" s="51"/>
      <c r="T4" s="52"/>
      <c r="U4" s="53" t="s">
        <v>1</v>
      </c>
      <c r="V4" s="54"/>
      <c r="W4" s="54"/>
      <c r="X4" s="55"/>
      <c r="Y4" s="53" t="s">
        <v>2</v>
      </c>
      <c r="Z4" s="54"/>
      <c r="AA4" s="54"/>
      <c r="AB4" s="54"/>
      <c r="AC4" s="50" t="s">
        <v>3</v>
      </c>
      <c r="AD4" s="51"/>
      <c r="AE4" s="51"/>
      <c r="AF4" s="51"/>
      <c r="AG4" s="51"/>
      <c r="AH4" s="52"/>
      <c r="AI4" s="53" t="s">
        <v>4</v>
      </c>
      <c r="AJ4" s="54"/>
      <c r="AK4" s="54"/>
      <c r="AL4" s="54"/>
      <c r="AM4" s="54"/>
      <c r="AN4" s="54"/>
      <c r="AO4" s="54"/>
      <c r="AP4" s="54"/>
      <c r="AQ4" s="56" t="s">
        <v>83</v>
      </c>
      <c r="AR4" s="57"/>
      <c r="AS4" s="57"/>
      <c r="AT4" s="57"/>
      <c r="AU4" s="57"/>
      <c r="AV4" s="58"/>
      <c r="AW4" s="59" t="s">
        <v>84</v>
      </c>
      <c r="AX4" s="60"/>
      <c r="AY4" s="61"/>
      <c r="AZ4" s="62"/>
      <c r="BA4" s="62"/>
      <c r="BB4" s="47" t="s">
        <v>87</v>
      </c>
      <c r="BC4" s="48"/>
      <c r="BD4" s="48"/>
      <c r="BE4" s="48"/>
      <c r="BF4" s="50" t="s">
        <v>4</v>
      </c>
      <c r="BG4" s="51"/>
      <c r="BH4" s="51"/>
      <c r="BI4" s="52"/>
      <c r="BJ4" s="56" t="s">
        <v>83</v>
      </c>
      <c r="BK4" s="57"/>
      <c r="BL4" s="57"/>
      <c r="BM4" s="57"/>
      <c r="BN4" s="63"/>
      <c r="BO4" s="64"/>
      <c r="BP4" s="64"/>
      <c r="BQ4" s="65" t="s">
        <v>86</v>
      </c>
      <c r="BR4" s="66"/>
      <c r="BS4" s="66"/>
      <c r="BT4" s="66"/>
      <c r="BU4" s="66"/>
      <c r="BV4" s="67"/>
      <c r="BW4" s="65" t="s">
        <v>85</v>
      </c>
      <c r="BX4" s="66"/>
      <c r="BY4" s="66"/>
      <c r="BZ4" s="66"/>
      <c r="CA4" s="66"/>
      <c r="CB4" s="66"/>
      <c r="CC4" s="68"/>
    </row>
    <row r="5" spans="1:84" s="1" customFormat="1" x14ac:dyDescent="0.2">
      <c r="A5" s="1" t="s">
        <v>5</v>
      </c>
      <c r="B5" s="1" t="s">
        <v>6</v>
      </c>
      <c r="C5" s="74" t="s">
        <v>7</v>
      </c>
      <c r="D5" s="34" t="s">
        <v>8</v>
      </c>
      <c r="E5" s="31" t="s">
        <v>9</v>
      </c>
      <c r="F5" s="31" t="s">
        <v>10</v>
      </c>
      <c r="G5" s="31" t="s">
        <v>11</v>
      </c>
      <c r="H5" s="31" t="s">
        <v>12</v>
      </c>
      <c r="I5" s="31" t="s">
        <v>13</v>
      </c>
      <c r="J5" s="31" t="s">
        <v>14</v>
      </c>
      <c r="K5" s="31" t="s">
        <v>15</v>
      </c>
      <c r="L5" s="2" t="s">
        <v>16</v>
      </c>
      <c r="M5" s="1" t="s">
        <v>17</v>
      </c>
      <c r="N5" s="1" t="s">
        <v>18</v>
      </c>
      <c r="O5" s="1" t="s">
        <v>19</v>
      </c>
      <c r="P5" s="1" t="s">
        <v>20</v>
      </c>
      <c r="Q5" s="1" t="s">
        <v>21</v>
      </c>
      <c r="R5" s="1" t="s">
        <v>22</v>
      </c>
      <c r="S5" s="1" t="s">
        <v>23</v>
      </c>
      <c r="T5" s="1" t="s">
        <v>24</v>
      </c>
      <c r="U5" s="2" t="s">
        <v>25</v>
      </c>
      <c r="V5" s="1" t="s">
        <v>26</v>
      </c>
      <c r="W5" s="1" t="s">
        <v>27</v>
      </c>
      <c r="X5" s="3" t="s">
        <v>28</v>
      </c>
      <c r="Y5" s="2" t="s">
        <v>29</v>
      </c>
      <c r="Z5" s="1" t="s">
        <v>30</v>
      </c>
      <c r="AA5" s="1" t="s">
        <v>27</v>
      </c>
      <c r="AB5" s="1" t="s">
        <v>28</v>
      </c>
      <c r="AC5" s="4" t="s">
        <v>31</v>
      </c>
      <c r="AD5" t="s">
        <v>32</v>
      </c>
      <c r="AE5" t="s">
        <v>25</v>
      </c>
      <c r="AF5" t="s">
        <v>26</v>
      </c>
      <c r="AG5" t="s">
        <v>29</v>
      </c>
      <c r="AH5" t="s">
        <v>30</v>
      </c>
      <c r="AI5" s="2" t="s">
        <v>33</v>
      </c>
      <c r="AJ5" s="1" t="s">
        <v>34</v>
      </c>
      <c r="AK5" s="1" t="s">
        <v>16</v>
      </c>
      <c r="AL5" s="1" t="s">
        <v>17</v>
      </c>
      <c r="AM5" s="1" t="s">
        <v>18</v>
      </c>
      <c r="AN5" s="1" t="s">
        <v>19</v>
      </c>
      <c r="AO5" s="1" t="s">
        <v>35</v>
      </c>
      <c r="AP5" s="1" t="s">
        <v>36</v>
      </c>
      <c r="AQ5" s="5" t="s">
        <v>25</v>
      </c>
      <c r="AR5" s="6" t="s">
        <v>26</v>
      </c>
      <c r="AS5" s="6" t="s">
        <v>29</v>
      </c>
      <c r="AT5" s="6" t="s">
        <v>30</v>
      </c>
      <c r="AU5" s="6" t="s">
        <v>35</v>
      </c>
      <c r="AV5" s="6" t="s">
        <v>36</v>
      </c>
      <c r="AW5" s="44" t="s">
        <v>33</v>
      </c>
      <c r="AX5" s="39" t="s">
        <v>34</v>
      </c>
      <c r="AY5" s="41"/>
      <c r="AZ5" s="36"/>
      <c r="BA5" s="36"/>
      <c r="BB5" s="34" t="s">
        <v>9</v>
      </c>
      <c r="BC5" s="31" t="s">
        <v>10</v>
      </c>
      <c r="BD5" s="31" t="s">
        <v>37</v>
      </c>
      <c r="BE5" s="31" t="s">
        <v>38</v>
      </c>
      <c r="BF5" s="2" t="s">
        <v>16</v>
      </c>
      <c r="BG5" s="1" t="s">
        <v>39</v>
      </c>
      <c r="BH5" s="1" t="s">
        <v>18</v>
      </c>
      <c r="BI5" s="1" t="s">
        <v>40</v>
      </c>
      <c r="BJ5" s="5" t="s">
        <v>41</v>
      </c>
      <c r="BK5" s="6" t="s">
        <v>42</v>
      </c>
      <c r="BL5" s="1" t="s">
        <v>43</v>
      </c>
      <c r="BM5" s="6" t="s">
        <v>41</v>
      </c>
      <c r="BN5" s="41"/>
      <c r="BO5" s="36"/>
      <c r="BP5" s="36"/>
      <c r="BQ5" s="23" t="s">
        <v>47</v>
      </c>
      <c r="BR5" s="24" t="s">
        <v>48</v>
      </c>
      <c r="BS5" s="24" t="s">
        <v>49</v>
      </c>
      <c r="BT5" s="24" t="s">
        <v>44</v>
      </c>
      <c r="BU5" s="24" t="s">
        <v>45</v>
      </c>
      <c r="BV5" s="24" t="s">
        <v>46</v>
      </c>
      <c r="BW5" s="23" t="s">
        <v>47</v>
      </c>
      <c r="BX5" s="24" t="s">
        <v>48</v>
      </c>
      <c r="BY5" s="24" t="s">
        <v>49</v>
      </c>
      <c r="BZ5" s="24" t="s">
        <v>44</v>
      </c>
      <c r="CA5" s="24" t="s">
        <v>45</v>
      </c>
      <c r="CB5" s="24" t="s">
        <v>46</v>
      </c>
      <c r="CC5" s="2"/>
    </row>
    <row r="6" spans="1:84" x14ac:dyDescent="0.2">
      <c r="A6">
        <v>10202843</v>
      </c>
      <c r="B6" t="s">
        <v>50</v>
      </c>
      <c r="C6" s="15">
        <v>9390.11</v>
      </c>
      <c r="D6" s="33">
        <f>SUMIFS(m_inbound!$C:$C,m_inbound!B:B,"EU",m_inbound!$A:$A,'Model 2'!A6)</f>
        <v>123727</v>
      </c>
      <c r="E6" s="28">
        <f>IFERROR(VLOOKUP(A6,m_inventory!$G:$J,4,0),0)</f>
        <v>278</v>
      </c>
      <c r="F6" s="28">
        <f>IFERROR(VLOOKUP(A6,m_demand_wh!$G:$J,4,0),0)</f>
        <v>68947</v>
      </c>
      <c r="G6" s="28">
        <f>SUMIFS(m_inbound!$C:$C,m_inbound!B:B,"US",m_inbound!$A:$A,'Model 2'!A6)</f>
        <v>0</v>
      </c>
      <c r="H6" s="28">
        <f>IFERROR(VLOOKUP(A6,m_inventory!$G:$K,5,0),0)</f>
        <v>120</v>
      </c>
      <c r="I6" s="28">
        <f>IFERROR(VLOOKUP(A6,m_demand_wh!$G:$K,5,0),0)</f>
        <v>3257.5</v>
      </c>
      <c r="J6" s="32">
        <v>0.77238805970149249</v>
      </c>
      <c r="K6" s="32">
        <v>0.22761194029850751</v>
      </c>
      <c r="L6" s="4">
        <f t="shared" ref="L6:L69" si="0">MAX(E6-F6,0)</f>
        <v>0</v>
      </c>
      <c r="M6">
        <f>MAX(H6-I6,0)</f>
        <v>0</v>
      </c>
      <c r="N6">
        <f t="shared" ref="N6:N69" si="1">MAX(F6-E6,0)</f>
        <v>68669</v>
      </c>
      <c r="O6">
        <f t="shared" ref="O6:O69" si="2">MAX(I6-H6,0)</f>
        <v>3137.5</v>
      </c>
      <c r="P6" t="b">
        <f t="shared" ref="P6:Q21" si="3">N6&gt;0</f>
        <v>1</v>
      </c>
      <c r="Q6" t="b">
        <f t="shared" si="3"/>
        <v>1</v>
      </c>
      <c r="R6" s="7">
        <f t="shared" ref="R6:R69" si="4">F6/(F6+I6)</f>
        <v>0.95488508333968103</v>
      </c>
      <c r="S6" s="7">
        <f t="shared" ref="S6:S69" si="5">1-R6</f>
        <v>4.5114916660318971E-2</v>
      </c>
      <c r="T6" s="7">
        <f t="shared" ref="T6:T69" si="6">R6*J6/((R6*J6)+(S6*K6))</f>
        <v>0.98626832158819289</v>
      </c>
      <c r="U6" s="4">
        <f t="shared" ref="U6:U69" si="7">IF(P6,IF(D6&gt;=N6,N6,D6),0)</f>
        <v>68669</v>
      </c>
      <c r="V6">
        <f t="shared" ref="V6:V69" si="8">IF(Q6,IF(G6&gt;=O6,O6,G6),0)</f>
        <v>0</v>
      </c>
      <c r="W6" s="8">
        <f t="shared" ref="W6:W69" si="9">D6-U6</f>
        <v>55058</v>
      </c>
      <c r="X6" s="9">
        <f t="shared" ref="X6:X69" si="10">G6-V6</f>
        <v>0</v>
      </c>
      <c r="Y6" s="4">
        <f t="shared" ref="Y6:Y69" si="11">IF(O6&gt;V6,IF(W6&gt;O6-V6,O6-V6,W6),0)</f>
        <v>3137.5</v>
      </c>
      <c r="Z6">
        <f t="shared" ref="Z6:Z69" si="12">IF(N6&gt;U6,IF(X6&gt;N6-U6,N6-U6,X6),0)</f>
        <v>0</v>
      </c>
      <c r="AA6">
        <f t="shared" ref="AA6:AA69" si="13">D6-U6-Y6</f>
        <v>51920.5</v>
      </c>
      <c r="AB6">
        <f t="shared" ref="AB6:AB69" si="14">G6-V6-Z6</f>
        <v>0</v>
      </c>
      <c r="AC6" s="10">
        <f>SUM(AA6:AB6)*T6</f>
        <v>51207.544391019772</v>
      </c>
      <c r="AD6" s="8">
        <f>SUM(AA6:AB6)*(1-T6)</f>
        <v>712.9556089802312</v>
      </c>
      <c r="AE6" s="8">
        <f>IF(AA6&gt;AC6,AC6,AA6)</f>
        <v>51207.544391019772</v>
      </c>
      <c r="AF6" s="8">
        <f>IF(AB6&gt;AD6,AD6,AB6)</f>
        <v>0</v>
      </c>
      <c r="AG6" s="8">
        <f t="shared" ref="AG6:AH21" si="15">AA6-AE6</f>
        <v>712.95560898022813</v>
      </c>
      <c r="AH6" s="8">
        <f t="shared" si="15"/>
        <v>0</v>
      </c>
      <c r="AI6" s="10">
        <f t="shared" ref="AI6:AI69" si="16">E6+U6+Z6+AE6+AH6</f>
        <v>120154.54439101976</v>
      </c>
      <c r="AJ6" s="8">
        <f t="shared" ref="AJ6:AJ69" si="17">H6+V6+Y6+AF6+AG6</f>
        <v>3970.4556089802281</v>
      </c>
      <c r="AK6" s="11">
        <f t="shared" ref="AK6:AK69" si="18">MAX(AI6-F6,0)</f>
        <v>51207.544391019765</v>
      </c>
      <c r="AL6" s="11">
        <f t="shared" ref="AL6:AL69" si="19">MAX(AJ6-I6,0)</f>
        <v>712.95560898022813</v>
      </c>
      <c r="AM6" s="11">
        <f t="shared" ref="AM6:AM69" si="20">MAX(F6-AI6,0)</f>
        <v>0</v>
      </c>
      <c r="AN6" s="11">
        <f t="shared" ref="AN6:AN69" si="21">MAX(I6-AJ6,0)</f>
        <v>0</v>
      </c>
      <c r="AO6">
        <f>IF(AND(AN6&gt;0,AK6&gt;AN6),AN6,0)</f>
        <v>0</v>
      </c>
      <c r="AP6">
        <f>IF(AND(AM6&gt;0,AL6&gt;AM6),AM6,0)</f>
        <v>0</v>
      </c>
      <c r="AQ6" s="12">
        <f t="shared" ref="AQ6:AR21" si="22">U6+AE6</f>
        <v>119876.54439101976</v>
      </c>
      <c r="AR6" s="13">
        <f t="shared" si="22"/>
        <v>0</v>
      </c>
      <c r="AS6" s="13">
        <f t="shared" ref="AS6:AT21" si="23">Y6+AG6</f>
        <v>3850.4556089802281</v>
      </c>
      <c r="AT6" s="13">
        <f t="shared" si="23"/>
        <v>0</v>
      </c>
      <c r="AU6" s="14">
        <f>AO6</f>
        <v>0</v>
      </c>
      <c r="AV6" s="14">
        <f>AP6</f>
        <v>0</v>
      </c>
      <c r="AW6" s="43">
        <f>E6+AQ6+AT6+AV6-AU6</f>
        <v>120154.54439101976</v>
      </c>
      <c r="AX6" s="45">
        <f>H6+AS6+AR6+AU6-AV6</f>
        <v>3970.4556089802281</v>
      </c>
      <c r="AY6" s="43"/>
      <c r="AZ6" s="37"/>
      <c r="BB6" s="42">
        <f>AW6-BD6</f>
        <v>119922.54439101976</v>
      </c>
      <c r="BC6" s="28">
        <f>IFERROR(VLOOKUP(A6,m_demand_wh!$G:$H,2,0),0)</f>
        <v>53898.5</v>
      </c>
      <c r="BD6" s="28">
        <f>IFERROR(VLOOKUP(A6,m_inventory!$G:$I,3,0),0)</f>
        <v>232</v>
      </c>
      <c r="BE6" s="28">
        <f>IFERROR(VLOOKUP(A6,m_demand_wh!$G:$I,3,0),0)</f>
        <v>15048.5</v>
      </c>
      <c r="BF6" s="10">
        <f>MAX(BB6-BC6,0)</f>
        <v>66024.044391019765</v>
      </c>
      <c r="BG6" s="8">
        <f>MAX(BD6-BE6,0)</f>
        <v>0</v>
      </c>
      <c r="BH6" s="8">
        <f>MAX(BC6-BB6,0)</f>
        <v>0</v>
      </c>
      <c r="BI6" s="8">
        <f>MAX(BE6-BD6,0)</f>
        <v>14816.5</v>
      </c>
      <c r="BJ6" s="16">
        <f>IF(AND(BI6&gt;0,BF6&gt;BI6),BI6,0)</f>
        <v>14816.5</v>
      </c>
      <c r="BK6" s="14">
        <f>IF(AND(BH6&gt;0,BG6&gt;BH6),BH6,0)</f>
        <v>0</v>
      </c>
      <c r="BL6" s="8">
        <f t="shared" ref="BL6:BL69" si="24">MAX(BB6+BK6-BJ6-BC6,0)</f>
        <v>51207.544391019765</v>
      </c>
      <c r="BM6" s="14">
        <f t="shared" ref="BM6:BM69" si="25">IF(BL6&gt;BC6,BL6-BC6,0)</f>
        <v>0</v>
      </c>
      <c r="BQ6" s="21">
        <f>E6-BD6</f>
        <v>46</v>
      </c>
      <c r="BR6" s="22">
        <f>H6</f>
        <v>120</v>
      </c>
      <c r="BS6" s="22">
        <f>BD6</f>
        <v>232</v>
      </c>
      <c r="BT6" s="25">
        <f>BB6+BK6-BJ6-BM6</f>
        <v>105106.04439101976</v>
      </c>
      <c r="BU6" s="25">
        <f>AX6</f>
        <v>3970.4556089802281</v>
      </c>
      <c r="BV6" s="22">
        <f>BD6+BJ6+BM6-BK6</f>
        <v>15048.5</v>
      </c>
      <c r="BW6" s="26">
        <f>BQ6*$C6</f>
        <v>431945.06000000006</v>
      </c>
      <c r="BX6" s="27">
        <f>BR6*$C6</f>
        <v>1126813.2000000002</v>
      </c>
      <c r="BY6" s="27">
        <f>BS6*$C6</f>
        <v>2178505.52</v>
      </c>
      <c r="BZ6" s="27">
        <f t="shared" ref="BZ6:CB21" si="26">BT6*$C6</f>
        <v>986957318.49655867</v>
      </c>
      <c r="CA6" s="27">
        <f t="shared" si="26"/>
        <v>37283014.918441333</v>
      </c>
      <c r="CB6" s="27">
        <f t="shared" si="26"/>
        <v>141307070.33500001</v>
      </c>
      <c r="CC6" s="40"/>
    </row>
    <row r="7" spans="1:84" x14ac:dyDescent="0.2">
      <c r="A7">
        <v>10216200</v>
      </c>
      <c r="B7" t="s">
        <v>50</v>
      </c>
      <c r="C7" s="15">
        <v>9390.11</v>
      </c>
      <c r="D7" s="33">
        <f>SUMIFS(m_inbound!$C:$C,m_inbound!B:B,"EU",m_inbound!$A:$A,'Model 2'!A7)</f>
        <v>0</v>
      </c>
      <c r="E7" s="28">
        <f>IFERROR(VLOOKUP(A7,m_inventory!$G:$J,4,0),0)</f>
        <v>72603</v>
      </c>
      <c r="F7" s="28">
        <f>IFERROR(VLOOKUP(A7,m_demand_wh!$G:$J,4,0),0)</f>
        <v>38128</v>
      </c>
      <c r="G7" s="28">
        <f>SUMIFS(m_inbound!$C:$C,m_inbound!B:B,"US",m_inbound!$A:$A,'Model 2'!A7)</f>
        <v>0</v>
      </c>
      <c r="H7" s="28">
        <f>IFERROR(VLOOKUP(A7,m_inventory!$G:$K,5,0),0)</f>
        <v>711</v>
      </c>
      <c r="I7" s="28">
        <f>IFERROR(VLOOKUP(A7,m_demand_wh!$G:$K,5,0),0)</f>
        <v>1937.5</v>
      </c>
      <c r="J7" s="32">
        <v>0.77238805970149249</v>
      </c>
      <c r="K7" s="32">
        <v>0.22761194029850751</v>
      </c>
      <c r="L7" s="4">
        <f t="shared" si="0"/>
        <v>34475</v>
      </c>
      <c r="M7">
        <f t="shared" ref="M7:M70" si="27">MAX(H7-I7,0)</f>
        <v>0</v>
      </c>
      <c r="N7">
        <f t="shared" si="1"/>
        <v>0</v>
      </c>
      <c r="O7">
        <f t="shared" si="2"/>
        <v>1226.5</v>
      </c>
      <c r="P7" t="b">
        <f t="shared" si="3"/>
        <v>0</v>
      </c>
      <c r="Q7" t="b">
        <f t="shared" si="3"/>
        <v>1</v>
      </c>
      <c r="R7" s="7">
        <f t="shared" si="4"/>
        <v>0.95164168673796656</v>
      </c>
      <c r="S7" s="7">
        <f t="shared" si="5"/>
        <v>4.8358313262033437E-2</v>
      </c>
      <c r="T7" s="7">
        <f t="shared" si="6"/>
        <v>0.98524626519072933</v>
      </c>
      <c r="U7" s="4">
        <f t="shared" si="7"/>
        <v>0</v>
      </c>
      <c r="V7">
        <f t="shared" si="8"/>
        <v>0</v>
      </c>
      <c r="W7" s="8">
        <f t="shared" si="9"/>
        <v>0</v>
      </c>
      <c r="X7" s="9">
        <f t="shared" si="10"/>
        <v>0</v>
      </c>
      <c r="Y7" s="4">
        <f t="shared" si="11"/>
        <v>0</v>
      </c>
      <c r="Z7">
        <f t="shared" si="12"/>
        <v>0</v>
      </c>
      <c r="AA7">
        <f t="shared" si="13"/>
        <v>0</v>
      </c>
      <c r="AB7">
        <f t="shared" si="14"/>
        <v>0</v>
      </c>
      <c r="AC7" s="10">
        <f t="shared" ref="AC7:AC12" si="28">SUM(AA7:AB7)*T7</f>
        <v>0</v>
      </c>
      <c r="AD7" s="8">
        <f t="shared" ref="AD7:AD12" si="29">SUM(AA7:AB7)*(1-T7)</f>
        <v>0</v>
      </c>
      <c r="AE7" s="8">
        <f t="shared" ref="AE7:AF22" si="30">IF(AA7&gt;AC7,AC7,AA7)</f>
        <v>0</v>
      </c>
      <c r="AF7" s="8">
        <f t="shared" si="30"/>
        <v>0</v>
      </c>
      <c r="AG7" s="8">
        <f t="shared" si="15"/>
        <v>0</v>
      </c>
      <c r="AH7" s="8">
        <f t="shared" si="15"/>
        <v>0</v>
      </c>
      <c r="AI7" s="10">
        <f t="shared" si="16"/>
        <v>72603</v>
      </c>
      <c r="AJ7" s="8">
        <f t="shared" si="17"/>
        <v>711</v>
      </c>
      <c r="AK7" s="11">
        <f t="shared" si="18"/>
        <v>34475</v>
      </c>
      <c r="AL7" s="11">
        <f t="shared" si="19"/>
        <v>0</v>
      </c>
      <c r="AM7" s="11">
        <f t="shared" si="20"/>
        <v>0</v>
      </c>
      <c r="AN7" s="11">
        <f t="shared" si="21"/>
        <v>1226.5</v>
      </c>
      <c r="AO7">
        <f t="shared" ref="AO7:AO70" si="31">IF(AND(AN7&gt;0,AK7&gt;AN7),AN7,0)</f>
        <v>1226.5</v>
      </c>
      <c r="AP7">
        <f t="shared" ref="AP7:AP70" si="32">IF(AND(AM7&gt;0,AL7&gt;AM7),AM7,0)</f>
        <v>0</v>
      </c>
      <c r="AQ7" s="12">
        <f t="shared" si="22"/>
        <v>0</v>
      </c>
      <c r="AR7" s="13">
        <f t="shared" si="22"/>
        <v>0</v>
      </c>
      <c r="AS7" s="13">
        <f t="shared" si="23"/>
        <v>0</v>
      </c>
      <c r="AT7" s="13">
        <f t="shared" si="23"/>
        <v>0</v>
      </c>
      <c r="AU7" s="14">
        <f t="shared" ref="AU7:AV22" si="33">AO7</f>
        <v>1226.5</v>
      </c>
      <c r="AV7" s="14">
        <f t="shared" si="33"/>
        <v>0</v>
      </c>
      <c r="AW7" s="43">
        <f>E7+AQ7+AT7+AV7-AU7</f>
        <v>71376.5</v>
      </c>
      <c r="AX7" s="45">
        <f>H7+AS7+AR7+AU7-AV7</f>
        <v>1937.5</v>
      </c>
      <c r="AY7" s="43"/>
      <c r="AZ7" s="37"/>
      <c r="BB7" s="42">
        <f>AW7-BD7</f>
        <v>68136.5</v>
      </c>
      <c r="BC7" s="28">
        <f>IFERROR(VLOOKUP(A7,m_demand_wh!$G:$H,2,0),0)</f>
        <v>26885.5</v>
      </c>
      <c r="BD7" s="28">
        <f>IFERROR(VLOOKUP(A7,m_inventory!$G:$I,3,0),0)</f>
        <v>3240</v>
      </c>
      <c r="BE7" s="28">
        <f>IFERROR(VLOOKUP(A7,m_demand_wh!$G:$I,3,0),0)</f>
        <v>11242.5</v>
      </c>
      <c r="BF7" s="10">
        <f t="shared" ref="BF7:BF70" si="34">MAX(BB7-BC7,0)</f>
        <v>41251</v>
      </c>
      <c r="BG7" s="8">
        <f t="shared" ref="BG7:BG70" si="35">MAX(BD7-BE7,0)</f>
        <v>0</v>
      </c>
      <c r="BH7" s="8">
        <f t="shared" ref="BH7:BH70" si="36">MAX(BC7-BB7,0)</f>
        <v>0</v>
      </c>
      <c r="BI7" s="8">
        <f t="shared" ref="BI7:BI70" si="37">MAX(BE7-BD7,0)</f>
        <v>8002.5</v>
      </c>
      <c r="BJ7" s="16">
        <f t="shared" ref="BJ7:BJ70" si="38">IF(AND(BI7&gt;0,BF7&gt;BI7),BI7,0)</f>
        <v>8002.5</v>
      </c>
      <c r="BK7" s="14">
        <f t="shared" ref="BK7:BK70" si="39">IF(AND(BH7&gt;0,BG7&gt;BH7),BH7,0)</f>
        <v>0</v>
      </c>
      <c r="BL7" s="8">
        <f t="shared" si="24"/>
        <v>33248.5</v>
      </c>
      <c r="BM7" s="14">
        <f t="shared" si="25"/>
        <v>6363</v>
      </c>
      <c r="BQ7" s="21">
        <f>E7-BD7</f>
        <v>69363</v>
      </c>
      <c r="BR7" s="22">
        <f>H7</f>
        <v>711</v>
      </c>
      <c r="BS7" s="22">
        <f>BD7</f>
        <v>3240</v>
      </c>
      <c r="BT7" s="25">
        <f t="shared" ref="BT7:BT70" si="40">BB7+BK7-BJ7-BM7</f>
        <v>53771</v>
      </c>
      <c r="BU7" s="25">
        <f>AX7</f>
        <v>1937.5</v>
      </c>
      <c r="BV7" s="22">
        <f t="shared" ref="BV7:BV70" si="41">BD7+BJ7+BM7-BK7</f>
        <v>17605.5</v>
      </c>
      <c r="BW7" s="26">
        <f>BQ7*$C7</f>
        <v>651326199.93000007</v>
      </c>
      <c r="BX7" s="27">
        <f>BR7*$C7</f>
        <v>6676368.21</v>
      </c>
      <c r="BY7" s="27">
        <f>BS7*$C7</f>
        <v>30423956.400000002</v>
      </c>
      <c r="BZ7" s="27">
        <f t="shared" si="26"/>
        <v>504915604.81</v>
      </c>
      <c r="CA7" s="27">
        <f t="shared" si="26"/>
        <v>18193338.125</v>
      </c>
      <c r="CB7" s="27">
        <f t="shared" si="26"/>
        <v>165317581.60500002</v>
      </c>
      <c r="CE7" s="69"/>
      <c r="CF7" t="s">
        <v>93</v>
      </c>
    </row>
    <row r="8" spans="1:84" x14ac:dyDescent="0.2">
      <c r="A8">
        <v>10242244</v>
      </c>
      <c r="B8" t="s">
        <v>50</v>
      </c>
      <c r="C8" s="15">
        <v>9390.11</v>
      </c>
      <c r="D8" s="33">
        <f>SUMIFS(m_inbound!$C:$C,m_inbound!B:B,"EU",m_inbound!$A:$A,'Model 2'!A8)</f>
        <v>30226</v>
      </c>
      <c r="E8" s="28">
        <f>IFERROR(VLOOKUP(A8,m_inventory!$G:$J,4,0),0)</f>
        <v>133</v>
      </c>
      <c r="F8" s="28">
        <f>IFERROR(VLOOKUP(A8,m_demand_wh!$G:$J,4,0),0)</f>
        <v>911</v>
      </c>
      <c r="G8" s="28">
        <f>SUMIFS(m_inbound!$C:$C,m_inbound!B:B,"US",m_inbound!$A:$A,'Model 2'!A8)</f>
        <v>0</v>
      </c>
      <c r="H8" s="28">
        <f>IFERROR(VLOOKUP(A8,m_inventory!$G:$K,5,0),0)</f>
        <v>75</v>
      </c>
      <c r="I8" s="28">
        <f>IFERROR(VLOOKUP(A8,m_demand_wh!$G:$K,5,0),0)</f>
        <v>258.5</v>
      </c>
      <c r="J8" s="32">
        <v>0.77238805970149249</v>
      </c>
      <c r="K8" s="32">
        <v>0.22761194029850751</v>
      </c>
      <c r="L8" s="4">
        <f t="shared" si="0"/>
        <v>0</v>
      </c>
      <c r="M8">
        <f t="shared" si="27"/>
        <v>0</v>
      </c>
      <c r="N8">
        <f t="shared" si="1"/>
        <v>778</v>
      </c>
      <c r="O8">
        <f t="shared" si="2"/>
        <v>183.5</v>
      </c>
      <c r="P8" t="b">
        <f t="shared" si="3"/>
        <v>1</v>
      </c>
      <c r="Q8" t="b">
        <f t="shared" si="3"/>
        <v>1</v>
      </c>
      <c r="R8" s="7">
        <f t="shared" si="4"/>
        <v>0.77896536981616071</v>
      </c>
      <c r="S8" s="7">
        <f t="shared" si="5"/>
        <v>0.22103463018383929</v>
      </c>
      <c r="T8" s="7">
        <f t="shared" si="6"/>
        <v>0.92283412162244816</v>
      </c>
      <c r="U8" s="4">
        <f t="shared" si="7"/>
        <v>778</v>
      </c>
      <c r="V8">
        <f t="shared" si="8"/>
        <v>0</v>
      </c>
      <c r="W8" s="8">
        <f t="shared" si="9"/>
        <v>29448</v>
      </c>
      <c r="X8" s="9">
        <f t="shared" si="10"/>
        <v>0</v>
      </c>
      <c r="Y8" s="4">
        <f t="shared" si="11"/>
        <v>183.5</v>
      </c>
      <c r="Z8">
        <f t="shared" si="12"/>
        <v>0</v>
      </c>
      <c r="AA8">
        <f t="shared" si="13"/>
        <v>29264.5</v>
      </c>
      <c r="AB8">
        <f t="shared" si="14"/>
        <v>0</v>
      </c>
      <c r="AC8" s="10">
        <f t="shared" si="28"/>
        <v>27006.279152220133</v>
      </c>
      <c r="AD8" s="8">
        <f t="shared" si="29"/>
        <v>2258.2208477798658</v>
      </c>
      <c r="AE8" s="8">
        <f t="shared" si="30"/>
        <v>27006.279152220133</v>
      </c>
      <c r="AF8" s="8">
        <f t="shared" si="30"/>
        <v>0</v>
      </c>
      <c r="AG8" s="8">
        <f t="shared" si="15"/>
        <v>2258.2208477798667</v>
      </c>
      <c r="AH8" s="8">
        <f t="shared" si="15"/>
        <v>0</v>
      </c>
      <c r="AI8" s="10">
        <f t="shared" si="16"/>
        <v>27917.279152220133</v>
      </c>
      <c r="AJ8" s="8">
        <f t="shared" si="17"/>
        <v>2516.7208477798667</v>
      </c>
      <c r="AK8" s="11">
        <f t="shared" si="18"/>
        <v>27006.279152220133</v>
      </c>
      <c r="AL8" s="11">
        <f t="shared" si="19"/>
        <v>2258.2208477798667</v>
      </c>
      <c r="AM8" s="11">
        <f t="shared" si="20"/>
        <v>0</v>
      </c>
      <c r="AN8" s="11">
        <f t="shared" si="21"/>
        <v>0</v>
      </c>
      <c r="AO8">
        <f t="shared" si="31"/>
        <v>0</v>
      </c>
      <c r="AP8">
        <f t="shared" si="32"/>
        <v>0</v>
      </c>
      <c r="AQ8" s="12">
        <f t="shared" si="22"/>
        <v>27784.279152220133</v>
      </c>
      <c r="AR8" s="13">
        <f t="shared" si="22"/>
        <v>0</v>
      </c>
      <c r="AS8" s="13">
        <f t="shared" si="23"/>
        <v>2441.7208477798667</v>
      </c>
      <c r="AT8" s="13">
        <f t="shared" si="23"/>
        <v>0</v>
      </c>
      <c r="AU8" s="14">
        <f t="shared" si="33"/>
        <v>0</v>
      </c>
      <c r="AV8" s="14">
        <f t="shared" si="33"/>
        <v>0</v>
      </c>
      <c r="AW8" s="43">
        <f>E8+AQ8+AT8+AV8-AU8</f>
        <v>27917.279152220133</v>
      </c>
      <c r="AX8" s="45">
        <f>H8+AS8+AR8+AU8-AV8</f>
        <v>2516.7208477798667</v>
      </c>
      <c r="AY8" s="43"/>
      <c r="AZ8" s="37"/>
      <c r="BB8" s="42">
        <f>AW8-BD8</f>
        <v>27797.279152220133</v>
      </c>
      <c r="BC8" s="28">
        <f>IFERROR(VLOOKUP(A8,m_demand_wh!$G:$H,2,0),0)</f>
        <v>684</v>
      </c>
      <c r="BD8" s="28">
        <f>IFERROR(VLOOKUP(A8,m_inventory!$G:$I,3,0),0)</f>
        <v>120</v>
      </c>
      <c r="BE8" s="28">
        <f>IFERROR(VLOOKUP(A8,m_demand_wh!$G:$I,3,0),0)</f>
        <v>227</v>
      </c>
      <c r="BF8" s="10">
        <f t="shared" si="34"/>
        <v>27113.279152220133</v>
      </c>
      <c r="BG8" s="8">
        <f t="shared" si="35"/>
        <v>0</v>
      </c>
      <c r="BH8" s="8">
        <f t="shared" si="36"/>
        <v>0</v>
      </c>
      <c r="BI8" s="8">
        <f t="shared" si="37"/>
        <v>107</v>
      </c>
      <c r="BJ8" s="16">
        <f t="shared" si="38"/>
        <v>107</v>
      </c>
      <c r="BK8" s="14">
        <f t="shared" si="39"/>
        <v>0</v>
      </c>
      <c r="BL8" s="8">
        <f t="shared" si="24"/>
        <v>27006.279152220133</v>
      </c>
      <c r="BM8" s="14">
        <f t="shared" si="25"/>
        <v>26322.279152220133</v>
      </c>
      <c r="BQ8" s="21">
        <f>E8-BD8</f>
        <v>13</v>
      </c>
      <c r="BR8" s="22">
        <f>H8</f>
        <v>75</v>
      </c>
      <c r="BS8" s="22">
        <f>BD8</f>
        <v>120</v>
      </c>
      <c r="BT8" s="25">
        <f t="shared" si="40"/>
        <v>1368</v>
      </c>
      <c r="BU8" s="25">
        <f>AX8</f>
        <v>2516.7208477798667</v>
      </c>
      <c r="BV8" s="22">
        <f t="shared" si="41"/>
        <v>26549.279152220133</v>
      </c>
      <c r="BW8" s="26">
        <f>BQ8*$C8</f>
        <v>122071.43000000001</v>
      </c>
      <c r="BX8" s="27">
        <f>BR8*$C8</f>
        <v>704258.25</v>
      </c>
      <c r="BY8" s="27">
        <f>BS8*$C8</f>
        <v>1126813.2000000002</v>
      </c>
      <c r="BZ8" s="27">
        <f t="shared" si="26"/>
        <v>12845670.48</v>
      </c>
      <c r="CA8" s="27">
        <f t="shared" si="26"/>
        <v>23632285.599946205</v>
      </c>
      <c r="CB8" s="27">
        <f t="shared" si="26"/>
        <v>249300651.66005382</v>
      </c>
      <c r="CE8" s="70"/>
      <c r="CF8" t="s">
        <v>96</v>
      </c>
    </row>
    <row r="9" spans="1:84" x14ac:dyDescent="0.2">
      <c r="A9">
        <v>10252926</v>
      </c>
      <c r="B9" t="s">
        <v>50</v>
      </c>
      <c r="C9" s="15">
        <v>1574.95</v>
      </c>
      <c r="D9" s="33">
        <f>SUMIFS(m_inbound!$C:$C,m_inbound!B:B,"EU",m_inbound!$A:$A,'Model 2'!A9)</f>
        <v>0</v>
      </c>
      <c r="E9" s="28">
        <f>IFERROR(VLOOKUP(A9,m_inventory!$G:$J,4,0),0)</f>
        <v>2084</v>
      </c>
      <c r="F9" s="28">
        <f>IFERROR(VLOOKUP(A9,m_demand_wh!$G:$J,4,0),0)</f>
        <v>888.5</v>
      </c>
      <c r="G9" s="28">
        <f>SUMIFS(m_inbound!$C:$C,m_inbound!B:B,"US",m_inbound!$A:$A,'Model 2'!A9)</f>
        <v>0</v>
      </c>
      <c r="H9" s="28">
        <f>IFERROR(VLOOKUP(A9,m_inventory!$G:$K,5,0),0)</f>
        <v>0</v>
      </c>
      <c r="I9" s="28">
        <f>IFERROR(VLOOKUP(A9,m_demand_wh!$G:$K,5,0),0)</f>
        <v>258.5</v>
      </c>
      <c r="J9" s="32">
        <v>0.77238805970149249</v>
      </c>
      <c r="K9" s="32">
        <v>0.22761194029850751</v>
      </c>
      <c r="L9" s="4">
        <f t="shared" si="0"/>
        <v>1195.5</v>
      </c>
      <c r="M9">
        <f t="shared" si="27"/>
        <v>0</v>
      </c>
      <c r="N9">
        <f t="shared" si="1"/>
        <v>0</v>
      </c>
      <c r="O9">
        <f t="shared" si="2"/>
        <v>258.5</v>
      </c>
      <c r="P9" t="b">
        <f t="shared" si="3"/>
        <v>0</v>
      </c>
      <c r="Q9" t="b">
        <f t="shared" si="3"/>
        <v>1</v>
      </c>
      <c r="R9" s="7">
        <f t="shared" si="4"/>
        <v>0.77462946817785527</v>
      </c>
      <c r="S9" s="7">
        <f t="shared" si="5"/>
        <v>0.22537053182214473</v>
      </c>
      <c r="T9" s="7">
        <f t="shared" si="6"/>
        <v>0.92103431352910536</v>
      </c>
      <c r="U9" s="4">
        <f t="shared" si="7"/>
        <v>0</v>
      </c>
      <c r="V9">
        <f t="shared" si="8"/>
        <v>0</v>
      </c>
      <c r="W9" s="8">
        <f t="shared" si="9"/>
        <v>0</v>
      </c>
      <c r="X9" s="9">
        <f t="shared" si="10"/>
        <v>0</v>
      </c>
      <c r="Y9" s="4">
        <f t="shared" si="11"/>
        <v>0</v>
      </c>
      <c r="Z9">
        <f t="shared" si="12"/>
        <v>0</v>
      </c>
      <c r="AA9">
        <f t="shared" si="13"/>
        <v>0</v>
      </c>
      <c r="AB9">
        <f t="shared" si="14"/>
        <v>0</v>
      </c>
      <c r="AC9" s="10">
        <f t="shared" si="28"/>
        <v>0</v>
      </c>
      <c r="AD9" s="8">
        <f t="shared" si="29"/>
        <v>0</v>
      </c>
      <c r="AE9" s="8">
        <f t="shared" si="30"/>
        <v>0</v>
      </c>
      <c r="AF9" s="8">
        <f t="shared" si="30"/>
        <v>0</v>
      </c>
      <c r="AG9" s="8">
        <f t="shared" si="15"/>
        <v>0</v>
      </c>
      <c r="AH9" s="8">
        <f t="shared" si="15"/>
        <v>0</v>
      </c>
      <c r="AI9" s="10">
        <f t="shared" si="16"/>
        <v>2084</v>
      </c>
      <c r="AJ9" s="8">
        <f t="shared" si="17"/>
        <v>0</v>
      </c>
      <c r="AK9" s="11">
        <f t="shared" si="18"/>
        <v>1195.5</v>
      </c>
      <c r="AL9" s="11">
        <f t="shared" si="19"/>
        <v>0</v>
      </c>
      <c r="AM9" s="11">
        <f t="shared" si="20"/>
        <v>0</v>
      </c>
      <c r="AN9" s="11">
        <f t="shared" si="21"/>
        <v>258.5</v>
      </c>
      <c r="AO9">
        <f t="shared" si="31"/>
        <v>258.5</v>
      </c>
      <c r="AP9">
        <f t="shared" si="32"/>
        <v>0</v>
      </c>
      <c r="AQ9" s="12">
        <f t="shared" si="22"/>
        <v>0</v>
      </c>
      <c r="AR9" s="13">
        <f t="shared" si="22"/>
        <v>0</v>
      </c>
      <c r="AS9" s="13">
        <f t="shared" si="23"/>
        <v>0</v>
      </c>
      <c r="AT9" s="13">
        <f t="shared" si="23"/>
        <v>0</v>
      </c>
      <c r="AU9" s="14">
        <f t="shared" si="33"/>
        <v>258.5</v>
      </c>
      <c r="AV9" s="14">
        <f t="shared" si="33"/>
        <v>0</v>
      </c>
      <c r="AW9" s="43">
        <f>E9+AQ9+AT9+AV9-AU9</f>
        <v>1825.5</v>
      </c>
      <c r="AX9" s="45">
        <f>H9+AS9+AR9+AU9-AV9</f>
        <v>258.5</v>
      </c>
      <c r="AY9" s="43"/>
      <c r="AZ9" s="37"/>
      <c r="BB9" s="42">
        <f>AW9-BD9</f>
        <v>1825.5</v>
      </c>
      <c r="BC9" s="28">
        <f>IFERROR(VLOOKUP(A9,m_demand_wh!$G:$H,2,0),0)</f>
        <v>661.5</v>
      </c>
      <c r="BD9" s="28">
        <f>IFERROR(VLOOKUP(A9,m_inventory!$G:$I,3,0),0)</f>
        <v>0</v>
      </c>
      <c r="BE9" s="28">
        <f>IFERROR(VLOOKUP(A9,m_demand_wh!$G:$I,3,0),0)</f>
        <v>227</v>
      </c>
      <c r="BF9" s="10">
        <f t="shared" si="34"/>
        <v>1164</v>
      </c>
      <c r="BG9" s="8">
        <f t="shared" si="35"/>
        <v>0</v>
      </c>
      <c r="BH9" s="8">
        <f t="shared" si="36"/>
        <v>0</v>
      </c>
      <c r="BI9" s="8">
        <f t="shared" si="37"/>
        <v>227</v>
      </c>
      <c r="BJ9" s="16">
        <f t="shared" si="38"/>
        <v>227</v>
      </c>
      <c r="BK9" s="14">
        <f t="shared" si="39"/>
        <v>0</v>
      </c>
      <c r="BL9" s="8">
        <f t="shared" si="24"/>
        <v>937</v>
      </c>
      <c r="BM9" s="14">
        <f t="shared" si="25"/>
        <v>275.5</v>
      </c>
      <c r="BQ9" s="21">
        <f>E9-BD9</f>
        <v>2084</v>
      </c>
      <c r="BR9" s="22">
        <f>H9</f>
        <v>0</v>
      </c>
      <c r="BS9" s="22">
        <f>BD9</f>
        <v>0</v>
      </c>
      <c r="BT9" s="25">
        <f t="shared" si="40"/>
        <v>1323</v>
      </c>
      <c r="BU9" s="25">
        <f>AX9</f>
        <v>258.5</v>
      </c>
      <c r="BV9" s="22">
        <f t="shared" si="41"/>
        <v>502.5</v>
      </c>
      <c r="BW9" s="26">
        <f>BQ9*$C9</f>
        <v>3282195.8000000003</v>
      </c>
      <c r="BX9" s="27">
        <f>BR9*$C9</f>
        <v>0</v>
      </c>
      <c r="BY9" s="27">
        <f>BS9*$C9</f>
        <v>0</v>
      </c>
      <c r="BZ9" s="27">
        <f t="shared" si="26"/>
        <v>2083658.85</v>
      </c>
      <c r="CA9" s="27">
        <f t="shared" si="26"/>
        <v>407124.57500000001</v>
      </c>
      <c r="CB9" s="27">
        <f t="shared" si="26"/>
        <v>791412.375</v>
      </c>
      <c r="CE9" s="71"/>
      <c r="CF9" t="s">
        <v>94</v>
      </c>
    </row>
    <row r="10" spans="1:84" x14ac:dyDescent="0.2">
      <c r="A10">
        <v>10213717</v>
      </c>
      <c r="B10" t="s">
        <v>50</v>
      </c>
      <c r="C10" s="15">
        <v>9390.11</v>
      </c>
      <c r="D10" s="33">
        <f>SUMIFS(m_inbound!$C:$C,m_inbound!B:B,"EU",m_inbound!$A:$A,'Model 2'!A10)</f>
        <v>40231</v>
      </c>
      <c r="E10" s="28">
        <f>IFERROR(VLOOKUP(A10,m_inventory!$G:$J,4,0),0)</f>
        <v>22975</v>
      </c>
      <c r="F10" s="28">
        <f>IFERROR(VLOOKUP(A10,m_demand_wh!$G:$J,4,0),0)</f>
        <v>35836</v>
      </c>
      <c r="G10" s="28">
        <f>SUMIFS(m_inbound!$C:$C,m_inbound!B:B,"US",m_inbound!$A:$A,'Model 2'!A10)</f>
        <v>0</v>
      </c>
      <c r="H10" s="28">
        <f>IFERROR(VLOOKUP(A10,m_inventory!$G:$K,5,0),0)</f>
        <v>444</v>
      </c>
      <c r="I10" s="28">
        <f>IFERROR(VLOOKUP(A10,m_demand_wh!$G:$K,5,0),0)</f>
        <v>1975.5</v>
      </c>
      <c r="J10" s="32">
        <v>0.77238805970149249</v>
      </c>
      <c r="K10" s="32">
        <v>0.22761194029850751</v>
      </c>
      <c r="L10" s="4">
        <f t="shared" si="0"/>
        <v>0</v>
      </c>
      <c r="M10">
        <f t="shared" si="27"/>
        <v>0</v>
      </c>
      <c r="N10">
        <f t="shared" si="1"/>
        <v>12861</v>
      </c>
      <c r="O10">
        <f t="shared" si="2"/>
        <v>1531.5</v>
      </c>
      <c r="P10" t="b">
        <f t="shared" si="3"/>
        <v>1</v>
      </c>
      <c r="Q10" t="b">
        <f t="shared" si="3"/>
        <v>1</v>
      </c>
      <c r="R10" s="7">
        <f t="shared" si="4"/>
        <v>0.9477539901881703</v>
      </c>
      <c r="S10" s="7">
        <f t="shared" si="5"/>
        <v>5.2246009811829697E-2</v>
      </c>
      <c r="T10" s="7">
        <f t="shared" si="6"/>
        <v>0.98401478001593812</v>
      </c>
      <c r="U10" s="4">
        <f t="shared" si="7"/>
        <v>12861</v>
      </c>
      <c r="V10">
        <f t="shared" si="8"/>
        <v>0</v>
      </c>
      <c r="W10" s="8">
        <f t="shared" si="9"/>
        <v>27370</v>
      </c>
      <c r="X10" s="9">
        <f t="shared" si="10"/>
        <v>0</v>
      </c>
      <c r="Y10" s="4">
        <f t="shared" si="11"/>
        <v>1531.5</v>
      </c>
      <c r="Z10">
        <f t="shared" si="12"/>
        <v>0</v>
      </c>
      <c r="AA10">
        <f t="shared" si="13"/>
        <v>25838.5</v>
      </c>
      <c r="AB10">
        <f t="shared" si="14"/>
        <v>0</v>
      </c>
      <c r="AC10" s="10">
        <f t="shared" si="28"/>
        <v>25425.465893441818</v>
      </c>
      <c r="AD10" s="8">
        <f t="shared" si="29"/>
        <v>413.03410655818294</v>
      </c>
      <c r="AE10" s="8">
        <f t="shared" si="30"/>
        <v>25425.465893441818</v>
      </c>
      <c r="AF10" s="8">
        <f t="shared" si="30"/>
        <v>0</v>
      </c>
      <c r="AG10" s="8">
        <f t="shared" si="15"/>
        <v>413.03410655818152</v>
      </c>
      <c r="AH10" s="8">
        <f t="shared" si="15"/>
        <v>0</v>
      </c>
      <c r="AI10" s="10">
        <f t="shared" si="16"/>
        <v>61261.465893441818</v>
      </c>
      <c r="AJ10" s="8">
        <f t="shared" si="17"/>
        <v>2388.5341065581815</v>
      </c>
      <c r="AK10" s="11">
        <f t="shared" si="18"/>
        <v>25425.465893441818</v>
      </c>
      <c r="AL10" s="11">
        <f t="shared" si="19"/>
        <v>413.03410655818152</v>
      </c>
      <c r="AM10" s="11">
        <f t="shared" si="20"/>
        <v>0</v>
      </c>
      <c r="AN10" s="11">
        <f t="shared" si="21"/>
        <v>0</v>
      </c>
      <c r="AO10">
        <f t="shared" si="31"/>
        <v>0</v>
      </c>
      <c r="AP10">
        <f t="shared" si="32"/>
        <v>0</v>
      </c>
      <c r="AQ10" s="12">
        <f t="shared" si="22"/>
        <v>38286.465893441818</v>
      </c>
      <c r="AR10" s="13">
        <f t="shared" si="22"/>
        <v>0</v>
      </c>
      <c r="AS10" s="13">
        <f t="shared" si="23"/>
        <v>1944.5341065581815</v>
      </c>
      <c r="AT10" s="13">
        <f t="shared" si="23"/>
        <v>0</v>
      </c>
      <c r="AU10" s="14">
        <f t="shared" si="33"/>
        <v>0</v>
      </c>
      <c r="AV10" s="14">
        <f t="shared" si="33"/>
        <v>0</v>
      </c>
      <c r="AW10" s="43">
        <f>E10+AQ10+AT10+AV10-AU10</f>
        <v>61261.465893441818</v>
      </c>
      <c r="AX10" s="45">
        <f>H10+AS10+AR10+AU10-AV10</f>
        <v>2388.5341065581815</v>
      </c>
      <c r="AY10" s="43"/>
      <c r="AZ10" s="37"/>
      <c r="BB10" s="42">
        <f>AW10-BD10</f>
        <v>59474.465893441818</v>
      </c>
      <c r="BC10" s="28">
        <f>IFERROR(VLOOKUP(A10,m_demand_wh!$G:$H,2,0),0)</f>
        <v>29130</v>
      </c>
      <c r="BD10" s="28">
        <f>IFERROR(VLOOKUP(A10,m_inventory!$G:$I,3,0),0)</f>
        <v>1787</v>
      </c>
      <c r="BE10" s="28">
        <f>IFERROR(VLOOKUP(A10,m_demand_wh!$G:$I,3,0),0)</f>
        <v>6706</v>
      </c>
      <c r="BF10" s="10">
        <f t="shared" si="34"/>
        <v>30344.465893441818</v>
      </c>
      <c r="BG10" s="8">
        <f t="shared" si="35"/>
        <v>0</v>
      </c>
      <c r="BH10" s="8">
        <f t="shared" si="36"/>
        <v>0</v>
      </c>
      <c r="BI10" s="8">
        <f t="shared" si="37"/>
        <v>4919</v>
      </c>
      <c r="BJ10" s="16">
        <f t="shared" si="38"/>
        <v>4919</v>
      </c>
      <c r="BK10" s="14">
        <f t="shared" si="39"/>
        <v>0</v>
      </c>
      <c r="BL10" s="8">
        <f t="shared" si="24"/>
        <v>25425.465893441818</v>
      </c>
      <c r="BM10" s="14">
        <f t="shared" si="25"/>
        <v>0</v>
      </c>
      <c r="BQ10" s="21">
        <f>E10-BD10</f>
        <v>21188</v>
      </c>
      <c r="BR10" s="22">
        <f>H10</f>
        <v>444</v>
      </c>
      <c r="BS10" s="22">
        <f>BD10</f>
        <v>1787</v>
      </c>
      <c r="BT10" s="25">
        <f t="shared" si="40"/>
        <v>54555.465893441818</v>
      </c>
      <c r="BU10" s="25">
        <f>AX10</f>
        <v>2388.5341065581815</v>
      </c>
      <c r="BV10" s="22">
        <f t="shared" si="41"/>
        <v>6706</v>
      </c>
      <c r="BW10" s="26">
        <f>BQ10*$C10</f>
        <v>198957650.68000001</v>
      </c>
      <c r="BX10" s="27">
        <f>BR10*$C10</f>
        <v>4169208.8400000003</v>
      </c>
      <c r="BY10" s="27">
        <f>BS10*$C10</f>
        <v>16780126.57</v>
      </c>
      <c r="BZ10" s="27">
        <f t="shared" si="26"/>
        <v>512281825.84066701</v>
      </c>
      <c r="CA10" s="27">
        <f t="shared" si="26"/>
        <v>22428597.999333046</v>
      </c>
      <c r="CB10" s="27">
        <f t="shared" si="26"/>
        <v>62970077.660000004</v>
      </c>
      <c r="CE10" s="72"/>
      <c r="CF10" t="s">
        <v>95</v>
      </c>
    </row>
    <row r="11" spans="1:84" x14ac:dyDescent="0.2">
      <c r="A11">
        <v>10165920</v>
      </c>
      <c r="B11" t="s">
        <v>50</v>
      </c>
      <c r="C11" s="15">
        <v>9390.11</v>
      </c>
      <c r="D11" s="33">
        <f>SUMIFS(m_inbound!$C:$C,m_inbound!B:B,"EU",m_inbound!$A:$A,'Model 2'!A11)</f>
        <v>0</v>
      </c>
      <c r="E11" s="28">
        <f>IFERROR(VLOOKUP(A11,m_inventory!$G:$J,4,0),0)</f>
        <v>29155</v>
      </c>
      <c r="F11" s="28">
        <f>IFERROR(VLOOKUP(A11,m_demand_wh!$G:$J,4,0),0)</f>
        <v>9416</v>
      </c>
      <c r="G11" s="28">
        <f>SUMIFS(m_inbound!$C:$C,m_inbound!B:B,"US",m_inbound!$A:$A,'Model 2'!A11)</f>
        <v>0</v>
      </c>
      <c r="H11" s="28">
        <f>IFERROR(VLOOKUP(A11,m_inventory!$G:$K,5,0),0)</f>
        <v>720</v>
      </c>
      <c r="I11" s="28">
        <f>IFERROR(VLOOKUP(A11,m_demand_wh!$G:$K,5,0),0)</f>
        <v>258.5</v>
      </c>
      <c r="J11" s="32">
        <v>0.77238805970149249</v>
      </c>
      <c r="K11" s="32">
        <v>0.22761194029850751</v>
      </c>
      <c r="L11" s="4">
        <f t="shared" si="0"/>
        <v>19739</v>
      </c>
      <c r="M11">
        <f t="shared" si="27"/>
        <v>461.5</v>
      </c>
      <c r="N11">
        <f t="shared" si="1"/>
        <v>0</v>
      </c>
      <c r="O11">
        <f t="shared" si="2"/>
        <v>0</v>
      </c>
      <c r="P11" t="b">
        <f t="shared" si="3"/>
        <v>0</v>
      </c>
      <c r="Q11" t="b">
        <f t="shared" si="3"/>
        <v>0</v>
      </c>
      <c r="R11" s="7">
        <f t="shared" si="4"/>
        <v>0.97328027288231955</v>
      </c>
      <c r="S11" s="7">
        <f t="shared" si="5"/>
        <v>2.6719727117680447E-2</v>
      </c>
      <c r="T11" s="7">
        <f t="shared" si="6"/>
        <v>0.99197483002146947</v>
      </c>
      <c r="U11" s="4">
        <f t="shared" si="7"/>
        <v>0</v>
      </c>
      <c r="V11">
        <f t="shared" si="8"/>
        <v>0</v>
      </c>
      <c r="W11" s="8">
        <f t="shared" si="9"/>
        <v>0</v>
      </c>
      <c r="X11" s="9">
        <f t="shared" si="10"/>
        <v>0</v>
      </c>
      <c r="Y11" s="4">
        <f t="shared" si="11"/>
        <v>0</v>
      </c>
      <c r="Z11">
        <f t="shared" si="12"/>
        <v>0</v>
      </c>
      <c r="AA11">
        <f t="shared" si="13"/>
        <v>0</v>
      </c>
      <c r="AB11">
        <f t="shared" si="14"/>
        <v>0</v>
      </c>
      <c r="AC11" s="10">
        <f t="shared" si="28"/>
        <v>0</v>
      </c>
      <c r="AD11" s="8">
        <f t="shared" si="29"/>
        <v>0</v>
      </c>
      <c r="AE11" s="8">
        <f t="shared" si="30"/>
        <v>0</v>
      </c>
      <c r="AF11" s="8">
        <f t="shared" si="30"/>
        <v>0</v>
      </c>
      <c r="AG11" s="8">
        <f t="shared" si="15"/>
        <v>0</v>
      </c>
      <c r="AH11" s="8">
        <f t="shared" si="15"/>
        <v>0</v>
      </c>
      <c r="AI11" s="10">
        <f t="shared" si="16"/>
        <v>29155</v>
      </c>
      <c r="AJ11" s="8">
        <f t="shared" si="17"/>
        <v>720</v>
      </c>
      <c r="AK11" s="11">
        <f t="shared" si="18"/>
        <v>19739</v>
      </c>
      <c r="AL11" s="11">
        <f t="shared" si="19"/>
        <v>461.5</v>
      </c>
      <c r="AM11" s="11">
        <f t="shared" si="20"/>
        <v>0</v>
      </c>
      <c r="AN11" s="11">
        <f t="shared" si="21"/>
        <v>0</v>
      </c>
      <c r="AO11">
        <f t="shared" si="31"/>
        <v>0</v>
      </c>
      <c r="AP11">
        <f t="shared" si="32"/>
        <v>0</v>
      </c>
      <c r="AQ11" s="12">
        <f t="shared" si="22"/>
        <v>0</v>
      </c>
      <c r="AR11" s="13">
        <f t="shared" si="22"/>
        <v>0</v>
      </c>
      <c r="AS11" s="13">
        <f t="shared" si="23"/>
        <v>0</v>
      </c>
      <c r="AT11" s="13">
        <f t="shared" si="23"/>
        <v>0</v>
      </c>
      <c r="AU11" s="14">
        <f t="shared" si="33"/>
        <v>0</v>
      </c>
      <c r="AV11" s="14">
        <f t="shared" si="33"/>
        <v>0</v>
      </c>
      <c r="AW11" s="43">
        <f>E11+AQ11+AT11+AV11-AU11</f>
        <v>29155</v>
      </c>
      <c r="AX11" s="45">
        <f>H11+AS11+AR11+AU11-AV11</f>
        <v>720</v>
      </c>
      <c r="AY11" s="43"/>
      <c r="AZ11" s="37"/>
      <c r="BB11" s="42">
        <f>AW11-BD11</f>
        <v>27715</v>
      </c>
      <c r="BC11" s="28">
        <f>IFERROR(VLOOKUP(A11,m_demand_wh!$G:$H,2,0),0)</f>
        <v>7750</v>
      </c>
      <c r="BD11" s="28">
        <f>IFERROR(VLOOKUP(A11,m_inventory!$G:$I,3,0),0)</f>
        <v>1440</v>
      </c>
      <c r="BE11" s="28">
        <f>IFERROR(VLOOKUP(A11,m_demand_wh!$G:$I,3,0),0)</f>
        <v>1666</v>
      </c>
      <c r="BF11" s="10">
        <f t="shared" si="34"/>
        <v>19965</v>
      </c>
      <c r="BG11" s="8">
        <f t="shared" si="35"/>
        <v>0</v>
      </c>
      <c r="BH11" s="8">
        <f t="shared" si="36"/>
        <v>0</v>
      </c>
      <c r="BI11" s="8">
        <f t="shared" si="37"/>
        <v>226</v>
      </c>
      <c r="BJ11" s="16">
        <f t="shared" si="38"/>
        <v>226</v>
      </c>
      <c r="BK11" s="14">
        <f t="shared" si="39"/>
        <v>0</v>
      </c>
      <c r="BL11" s="8">
        <f t="shared" si="24"/>
        <v>19739</v>
      </c>
      <c r="BM11" s="14">
        <f t="shared" si="25"/>
        <v>11989</v>
      </c>
      <c r="BQ11" s="21">
        <f>E11-BD11</f>
        <v>27715</v>
      </c>
      <c r="BR11" s="22">
        <f>H11</f>
        <v>720</v>
      </c>
      <c r="BS11" s="22">
        <f>BD11</f>
        <v>1440</v>
      </c>
      <c r="BT11" s="25">
        <f t="shared" si="40"/>
        <v>15500</v>
      </c>
      <c r="BU11" s="25">
        <f>AX11</f>
        <v>720</v>
      </c>
      <c r="BV11" s="22">
        <f t="shared" si="41"/>
        <v>13655</v>
      </c>
      <c r="BW11" s="26">
        <f>BQ11*$C11</f>
        <v>260246898.65000001</v>
      </c>
      <c r="BX11" s="27">
        <f>BR11*$C11</f>
        <v>6760879.2000000002</v>
      </c>
      <c r="BY11" s="27">
        <f>BS11*$C11</f>
        <v>13521758.4</v>
      </c>
      <c r="BZ11" s="27">
        <f t="shared" si="26"/>
        <v>145546705</v>
      </c>
      <c r="CA11" s="27">
        <f t="shared" si="26"/>
        <v>6760879.2000000002</v>
      </c>
      <c r="CB11" s="27">
        <f t="shared" si="26"/>
        <v>128221952.05000001</v>
      </c>
    </row>
    <row r="12" spans="1:84" x14ac:dyDescent="0.2">
      <c r="A12">
        <v>10242259</v>
      </c>
      <c r="B12" t="s">
        <v>50</v>
      </c>
      <c r="C12" s="15">
        <v>9390.11</v>
      </c>
      <c r="D12" s="33">
        <f>SUMIFS(m_inbound!$C:$C,m_inbound!B:B,"EU",m_inbound!$A:$A,'Model 2'!A12)</f>
        <v>0</v>
      </c>
      <c r="E12" s="28">
        <f>IFERROR(VLOOKUP(A12,m_inventory!$G:$J,4,0),0)</f>
        <v>0</v>
      </c>
      <c r="F12" s="28">
        <f>IFERROR(VLOOKUP(A12,m_demand_wh!$G:$J,4,0),0)</f>
        <v>888.5</v>
      </c>
      <c r="G12" s="28">
        <f>SUMIFS(m_inbound!$C:$C,m_inbound!B:B,"US",m_inbound!$A:$A,'Model 2'!A12)</f>
        <v>0</v>
      </c>
      <c r="H12" s="28">
        <f>IFERROR(VLOOKUP(A12,m_inventory!$G:$K,5,0),0)</f>
        <v>6</v>
      </c>
      <c r="I12" s="28">
        <f>IFERROR(VLOOKUP(A12,m_demand_wh!$G:$K,5,0),0)</f>
        <v>316</v>
      </c>
      <c r="J12" s="32">
        <v>0.77238805970149249</v>
      </c>
      <c r="K12" s="32">
        <v>0.22761194029850751</v>
      </c>
      <c r="L12" s="4">
        <f t="shared" si="0"/>
        <v>0</v>
      </c>
      <c r="M12">
        <f t="shared" si="27"/>
        <v>0</v>
      </c>
      <c r="N12">
        <f t="shared" si="1"/>
        <v>888.5</v>
      </c>
      <c r="O12">
        <f t="shared" si="2"/>
        <v>310</v>
      </c>
      <c r="P12" t="b">
        <f t="shared" si="3"/>
        <v>1</v>
      </c>
      <c r="Q12" t="b">
        <f t="shared" si="3"/>
        <v>1</v>
      </c>
      <c r="R12" s="7">
        <f t="shared" si="4"/>
        <v>0.7376504773765048</v>
      </c>
      <c r="S12" s="7">
        <f t="shared" si="5"/>
        <v>0.2623495226234952</v>
      </c>
      <c r="T12" s="7">
        <f t="shared" si="6"/>
        <v>0.90513569444205211</v>
      </c>
      <c r="U12" s="4">
        <f t="shared" si="7"/>
        <v>0</v>
      </c>
      <c r="V12">
        <f t="shared" si="8"/>
        <v>0</v>
      </c>
      <c r="W12" s="8">
        <f t="shared" si="9"/>
        <v>0</v>
      </c>
      <c r="X12" s="9">
        <f t="shared" si="10"/>
        <v>0</v>
      </c>
      <c r="Y12" s="4">
        <f t="shared" si="11"/>
        <v>0</v>
      </c>
      <c r="Z12">
        <f t="shared" si="12"/>
        <v>0</v>
      </c>
      <c r="AA12">
        <f t="shared" si="13"/>
        <v>0</v>
      </c>
      <c r="AB12">
        <f t="shared" si="14"/>
        <v>0</v>
      </c>
      <c r="AC12" s="10">
        <f t="shared" si="28"/>
        <v>0</v>
      </c>
      <c r="AD12" s="8">
        <f t="shared" si="29"/>
        <v>0</v>
      </c>
      <c r="AE12" s="8">
        <f t="shared" si="30"/>
        <v>0</v>
      </c>
      <c r="AF12" s="8">
        <f t="shared" si="30"/>
        <v>0</v>
      </c>
      <c r="AG12" s="8">
        <f t="shared" si="15"/>
        <v>0</v>
      </c>
      <c r="AH12" s="8">
        <f t="shared" si="15"/>
        <v>0</v>
      </c>
      <c r="AI12" s="10">
        <f t="shared" si="16"/>
        <v>0</v>
      </c>
      <c r="AJ12" s="8">
        <f t="shared" si="17"/>
        <v>6</v>
      </c>
      <c r="AK12" s="11">
        <f t="shared" si="18"/>
        <v>0</v>
      </c>
      <c r="AL12" s="11">
        <f t="shared" si="19"/>
        <v>0</v>
      </c>
      <c r="AM12" s="11">
        <f t="shared" si="20"/>
        <v>888.5</v>
      </c>
      <c r="AN12" s="11">
        <f t="shared" si="21"/>
        <v>310</v>
      </c>
      <c r="AO12">
        <f t="shared" si="31"/>
        <v>0</v>
      </c>
      <c r="AP12">
        <f t="shared" si="32"/>
        <v>0</v>
      </c>
      <c r="AQ12" s="12">
        <f t="shared" si="22"/>
        <v>0</v>
      </c>
      <c r="AR12" s="13">
        <f t="shared" si="22"/>
        <v>0</v>
      </c>
      <c r="AS12" s="13">
        <f t="shared" si="23"/>
        <v>0</v>
      </c>
      <c r="AT12" s="13">
        <f t="shared" si="23"/>
        <v>0</v>
      </c>
      <c r="AU12" s="14">
        <f t="shared" si="33"/>
        <v>0</v>
      </c>
      <c r="AV12" s="14">
        <f t="shared" si="33"/>
        <v>0</v>
      </c>
      <c r="AW12" s="43">
        <f>E12+AQ12+AT12+AV12-AU12</f>
        <v>0</v>
      </c>
      <c r="AX12" s="45">
        <f>H12+AS12+AR12+AU12-AV12</f>
        <v>6</v>
      </c>
      <c r="AY12" s="43"/>
      <c r="AZ12" s="37"/>
      <c r="BB12" s="42">
        <f>AW12-BD12</f>
        <v>0</v>
      </c>
      <c r="BC12" s="28">
        <f>IFERROR(VLOOKUP(A12,m_demand_wh!$G:$H,2,0),0)</f>
        <v>661.5</v>
      </c>
      <c r="BD12" s="28">
        <f>IFERROR(VLOOKUP(A12,m_inventory!$G:$I,3,0),0)</f>
        <v>0</v>
      </c>
      <c r="BE12" s="28">
        <f>IFERROR(VLOOKUP(A12,m_demand_wh!$G:$I,3,0),0)</f>
        <v>227</v>
      </c>
      <c r="BF12" s="10">
        <f t="shared" si="34"/>
        <v>0</v>
      </c>
      <c r="BG12" s="8">
        <f t="shared" si="35"/>
        <v>0</v>
      </c>
      <c r="BH12" s="8">
        <f t="shared" si="36"/>
        <v>661.5</v>
      </c>
      <c r="BI12" s="8">
        <f t="shared" si="37"/>
        <v>227</v>
      </c>
      <c r="BJ12" s="16">
        <f t="shared" si="38"/>
        <v>0</v>
      </c>
      <c r="BK12" s="14">
        <f t="shared" si="39"/>
        <v>0</v>
      </c>
      <c r="BL12" s="8">
        <f t="shared" si="24"/>
        <v>0</v>
      </c>
      <c r="BM12" s="14">
        <f t="shared" si="25"/>
        <v>0</v>
      </c>
      <c r="BQ12" s="21">
        <f>E12-BD12</f>
        <v>0</v>
      </c>
      <c r="BR12" s="22">
        <f>H12</f>
        <v>6</v>
      </c>
      <c r="BS12" s="22">
        <f>BD12</f>
        <v>0</v>
      </c>
      <c r="BT12" s="25">
        <f t="shared" si="40"/>
        <v>0</v>
      </c>
      <c r="BU12" s="25">
        <f>AX12</f>
        <v>6</v>
      </c>
      <c r="BV12" s="22">
        <f t="shared" si="41"/>
        <v>0</v>
      </c>
      <c r="BW12" s="26">
        <f>BQ12*$C12</f>
        <v>0</v>
      </c>
      <c r="BX12" s="27">
        <f>BR12*$C12</f>
        <v>56340.66</v>
      </c>
      <c r="BY12" s="27">
        <f>BS12*$C12</f>
        <v>0</v>
      </c>
      <c r="BZ12" s="27">
        <f t="shared" si="26"/>
        <v>0</v>
      </c>
      <c r="CA12" s="27">
        <f t="shared" si="26"/>
        <v>56340.66</v>
      </c>
      <c r="CB12" s="27">
        <f t="shared" si="26"/>
        <v>0</v>
      </c>
    </row>
    <row r="13" spans="1:84" x14ac:dyDescent="0.2">
      <c r="A13">
        <v>10205067</v>
      </c>
      <c r="B13" t="s">
        <v>50</v>
      </c>
      <c r="C13" s="15">
        <v>10614.33</v>
      </c>
      <c r="D13" s="33">
        <f>SUMIFS(m_inbound!$C:$C,m_inbound!B:B,"EU",m_inbound!$A:$A,'Model 2'!A13)</f>
        <v>16418</v>
      </c>
      <c r="E13" s="28">
        <f>IFERROR(VLOOKUP(A13,m_inventory!$G:$J,4,0),0)</f>
        <v>34807</v>
      </c>
      <c r="F13" s="28">
        <f>IFERROR(VLOOKUP(A13,m_demand_wh!$G:$J,4,0),0)</f>
        <v>29645</v>
      </c>
      <c r="G13" s="28">
        <f>SUMIFS(m_inbound!$C:$C,m_inbound!B:B,"US",m_inbound!$A:$A,'Model 2'!A13)</f>
        <v>0</v>
      </c>
      <c r="H13" s="28">
        <f>IFERROR(VLOOKUP(A13,m_inventory!$G:$K,5,0),0)</f>
        <v>1027</v>
      </c>
      <c r="I13" s="28">
        <f>IFERROR(VLOOKUP(A13,m_demand_wh!$G:$K,5,0),0)</f>
        <v>2793</v>
      </c>
      <c r="J13" s="32">
        <v>0.77238805970149249</v>
      </c>
      <c r="K13" s="32">
        <v>0.22761194029850751</v>
      </c>
      <c r="L13" s="4">
        <f t="shared" si="0"/>
        <v>5162</v>
      </c>
      <c r="M13">
        <f t="shared" si="27"/>
        <v>0</v>
      </c>
      <c r="N13">
        <f t="shared" si="1"/>
        <v>0</v>
      </c>
      <c r="O13">
        <f t="shared" si="2"/>
        <v>1766</v>
      </c>
      <c r="P13" t="b">
        <f t="shared" si="3"/>
        <v>0</v>
      </c>
      <c r="Q13" t="b">
        <f t="shared" si="3"/>
        <v>1</v>
      </c>
      <c r="R13" s="7">
        <f t="shared" si="4"/>
        <v>0.91389728096676737</v>
      </c>
      <c r="S13" s="7">
        <f t="shared" si="5"/>
        <v>8.6102719033232633E-2</v>
      </c>
      <c r="T13" s="7">
        <f t="shared" si="6"/>
        <v>0.97298620175275041</v>
      </c>
      <c r="U13" s="4">
        <f t="shared" si="7"/>
        <v>0</v>
      </c>
      <c r="V13">
        <f t="shared" si="8"/>
        <v>0</v>
      </c>
      <c r="W13" s="8">
        <f t="shared" si="9"/>
        <v>16418</v>
      </c>
      <c r="X13" s="9">
        <f t="shared" si="10"/>
        <v>0</v>
      </c>
      <c r="Y13" s="4">
        <f t="shared" si="11"/>
        <v>1766</v>
      </c>
      <c r="Z13">
        <f t="shared" si="12"/>
        <v>0</v>
      </c>
      <c r="AA13">
        <f t="shared" si="13"/>
        <v>14652</v>
      </c>
      <c r="AB13">
        <f t="shared" si="14"/>
        <v>0</v>
      </c>
      <c r="AC13" s="10">
        <f t="shared" ref="AC13:AC76" si="42">SUM(AA13:AB13)*T13</f>
        <v>14256.193828081299</v>
      </c>
      <c r="AD13" s="8">
        <f t="shared" ref="AD13:AD76" si="43">SUM(AA13:AB13)*(1-T13)</f>
        <v>395.80617191870095</v>
      </c>
      <c r="AE13" s="8">
        <f t="shared" si="30"/>
        <v>14256.193828081299</v>
      </c>
      <c r="AF13" s="8">
        <f t="shared" si="30"/>
        <v>0</v>
      </c>
      <c r="AG13" s="8">
        <f t="shared" si="15"/>
        <v>395.80617191870078</v>
      </c>
      <c r="AH13" s="8">
        <f t="shared" si="15"/>
        <v>0</v>
      </c>
      <c r="AI13" s="10">
        <f t="shared" si="16"/>
        <v>49063.193828081297</v>
      </c>
      <c r="AJ13" s="8">
        <f t="shared" si="17"/>
        <v>3188.8061719187008</v>
      </c>
      <c r="AK13" s="11">
        <f t="shared" si="18"/>
        <v>19418.193828081297</v>
      </c>
      <c r="AL13" s="11">
        <f t="shared" si="19"/>
        <v>395.80617191870078</v>
      </c>
      <c r="AM13" s="11">
        <f t="shared" si="20"/>
        <v>0</v>
      </c>
      <c r="AN13" s="11">
        <f t="shared" si="21"/>
        <v>0</v>
      </c>
      <c r="AO13">
        <f t="shared" si="31"/>
        <v>0</v>
      </c>
      <c r="AP13">
        <f t="shared" si="32"/>
        <v>0</v>
      </c>
      <c r="AQ13" s="12">
        <f t="shared" si="22"/>
        <v>14256.193828081299</v>
      </c>
      <c r="AR13" s="13">
        <f t="shared" si="22"/>
        <v>0</v>
      </c>
      <c r="AS13" s="13">
        <f t="shared" si="23"/>
        <v>2161.8061719187008</v>
      </c>
      <c r="AT13" s="13">
        <f t="shared" si="23"/>
        <v>0</v>
      </c>
      <c r="AU13" s="14">
        <f t="shared" si="33"/>
        <v>0</v>
      </c>
      <c r="AV13" s="14">
        <f t="shared" si="33"/>
        <v>0</v>
      </c>
      <c r="AW13" s="43">
        <f>E13+AQ13+AT13+AV13-AU13</f>
        <v>49063.193828081297</v>
      </c>
      <c r="AX13" s="45">
        <f>H13+AS13+AR13+AU13-AV13</f>
        <v>3188.8061719187008</v>
      </c>
      <c r="AY13" s="43"/>
      <c r="AZ13" s="37"/>
      <c r="BB13" s="42">
        <f>AW13-BD13</f>
        <v>46543.193828081297</v>
      </c>
      <c r="BC13" s="28">
        <f>IFERROR(VLOOKUP(A13,m_demand_wh!$G:$H,2,0),0)</f>
        <v>14616.5</v>
      </c>
      <c r="BD13" s="28">
        <f>IFERROR(VLOOKUP(A13,m_inventory!$G:$I,3,0),0)</f>
        <v>2520</v>
      </c>
      <c r="BE13" s="28">
        <f>IFERROR(VLOOKUP(A13,m_demand_wh!$G:$I,3,0),0)</f>
        <v>15028.5</v>
      </c>
      <c r="BF13" s="10">
        <f t="shared" si="34"/>
        <v>31926.693828081297</v>
      </c>
      <c r="BG13" s="8">
        <f t="shared" si="35"/>
        <v>0</v>
      </c>
      <c r="BH13" s="8">
        <f t="shared" si="36"/>
        <v>0</v>
      </c>
      <c r="BI13" s="8">
        <f t="shared" si="37"/>
        <v>12508.5</v>
      </c>
      <c r="BJ13" s="16">
        <f t="shared" si="38"/>
        <v>12508.5</v>
      </c>
      <c r="BK13" s="14">
        <f t="shared" si="39"/>
        <v>0</v>
      </c>
      <c r="BL13" s="8">
        <f t="shared" si="24"/>
        <v>19418.193828081297</v>
      </c>
      <c r="BM13" s="14">
        <f t="shared" si="25"/>
        <v>4801.6938280812974</v>
      </c>
      <c r="BQ13" s="21">
        <f>E13-BD13</f>
        <v>32287</v>
      </c>
      <c r="BR13" s="22">
        <f>H13</f>
        <v>1027</v>
      </c>
      <c r="BS13" s="22">
        <f>BD13</f>
        <v>2520</v>
      </c>
      <c r="BT13" s="25">
        <f t="shared" si="40"/>
        <v>29233</v>
      </c>
      <c r="BU13" s="25">
        <f>AX13</f>
        <v>3188.8061719187008</v>
      </c>
      <c r="BV13" s="22">
        <f t="shared" si="41"/>
        <v>19830.193828081297</v>
      </c>
      <c r="BW13" s="26">
        <f>BQ13*$C13</f>
        <v>342704872.70999998</v>
      </c>
      <c r="BX13" s="27">
        <f>BR13*$C13</f>
        <v>10900916.91</v>
      </c>
      <c r="BY13" s="27">
        <f>BS13*$C13</f>
        <v>26748111.600000001</v>
      </c>
      <c r="BZ13" s="27">
        <f t="shared" si="26"/>
        <v>310288708.88999999</v>
      </c>
      <c r="CA13" s="27">
        <f t="shared" si="26"/>
        <v>33847041.014781825</v>
      </c>
      <c r="CB13" s="27">
        <f t="shared" si="26"/>
        <v>210484221.25521815</v>
      </c>
    </row>
    <row r="14" spans="1:84" x14ac:dyDescent="0.2">
      <c r="A14">
        <v>10231651</v>
      </c>
      <c r="B14" t="s">
        <v>50</v>
      </c>
      <c r="C14" s="15">
        <v>21224.73</v>
      </c>
      <c r="D14" s="33">
        <f>SUMIFS(m_inbound!$C:$C,m_inbound!B:B,"EU",m_inbound!$A:$A,'Model 2'!A14)</f>
        <v>0</v>
      </c>
      <c r="E14" s="28">
        <f>IFERROR(VLOOKUP(A14,m_inventory!$G:$J,4,0),0)</f>
        <v>43837</v>
      </c>
      <c r="F14" s="28">
        <f>IFERROR(VLOOKUP(A14,m_demand_wh!$G:$J,4,0),0)</f>
        <v>30395.5</v>
      </c>
      <c r="G14" s="28">
        <f>SUMIFS(m_inbound!$C:$C,m_inbound!B:B,"US",m_inbound!$A:$A,'Model 2'!A14)</f>
        <v>3570</v>
      </c>
      <c r="H14" s="28">
        <f>IFERROR(VLOOKUP(A14,m_inventory!$G:$K,5,0),0)</f>
        <v>266</v>
      </c>
      <c r="I14" s="28">
        <f>IFERROR(VLOOKUP(A14,m_demand_wh!$G:$K,5,0),0)</f>
        <v>924</v>
      </c>
      <c r="J14" s="32">
        <v>0.77238805970149249</v>
      </c>
      <c r="K14" s="32">
        <v>0.22761194029850751</v>
      </c>
      <c r="L14" s="4">
        <f t="shared" si="0"/>
        <v>13441.5</v>
      </c>
      <c r="M14">
        <f t="shared" si="27"/>
        <v>0</v>
      </c>
      <c r="N14">
        <f t="shared" si="1"/>
        <v>0</v>
      </c>
      <c r="O14">
        <f t="shared" si="2"/>
        <v>658</v>
      </c>
      <c r="P14" t="b">
        <f t="shared" si="3"/>
        <v>0</v>
      </c>
      <c r="Q14" t="b">
        <f t="shared" si="3"/>
        <v>1</v>
      </c>
      <c r="R14" s="7">
        <f t="shared" si="4"/>
        <v>0.97049761330800299</v>
      </c>
      <c r="S14" s="7">
        <f t="shared" si="5"/>
        <v>2.9502386691997007E-2</v>
      </c>
      <c r="T14" s="7">
        <f t="shared" si="6"/>
        <v>0.99112130817514954</v>
      </c>
      <c r="U14" s="4">
        <f t="shared" si="7"/>
        <v>0</v>
      </c>
      <c r="V14">
        <f t="shared" si="8"/>
        <v>658</v>
      </c>
      <c r="W14" s="8">
        <f t="shared" si="9"/>
        <v>0</v>
      </c>
      <c r="X14" s="9">
        <f t="shared" si="10"/>
        <v>2912</v>
      </c>
      <c r="Y14" s="4">
        <f t="shared" si="11"/>
        <v>0</v>
      </c>
      <c r="Z14">
        <f t="shared" si="12"/>
        <v>0</v>
      </c>
      <c r="AA14">
        <f t="shared" si="13"/>
        <v>0</v>
      </c>
      <c r="AB14">
        <f t="shared" si="14"/>
        <v>2912</v>
      </c>
      <c r="AC14" s="10">
        <f t="shared" si="42"/>
        <v>2886.1452494060354</v>
      </c>
      <c r="AD14" s="8">
        <f t="shared" si="43"/>
        <v>25.854750593964539</v>
      </c>
      <c r="AE14" s="8">
        <f t="shared" si="30"/>
        <v>0</v>
      </c>
      <c r="AF14" s="8">
        <f t="shared" si="30"/>
        <v>25.854750593964539</v>
      </c>
      <c r="AG14" s="8">
        <f t="shared" si="15"/>
        <v>0</v>
      </c>
      <c r="AH14" s="8">
        <f t="shared" si="15"/>
        <v>2886.1452494060354</v>
      </c>
      <c r="AI14" s="10">
        <f t="shared" si="16"/>
        <v>46723.145249406036</v>
      </c>
      <c r="AJ14" s="8">
        <f t="shared" si="17"/>
        <v>949.85475059396458</v>
      </c>
      <c r="AK14" s="11">
        <f t="shared" si="18"/>
        <v>16327.645249406036</v>
      </c>
      <c r="AL14" s="11">
        <f t="shared" si="19"/>
        <v>25.854750593964582</v>
      </c>
      <c r="AM14" s="11">
        <f t="shared" si="20"/>
        <v>0</v>
      </c>
      <c r="AN14" s="11">
        <f t="shared" si="21"/>
        <v>0</v>
      </c>
      <c r="AO14">
        <f t="shared" si="31"/>
        <v>0</v>
      </c>
      <c r="AP14">
        <f t="shared" si="32"/>
        <v>0</v>
      </c>
      <c r="AQ14" s="12">
        <f t="shared" si="22"/>
        <v>0</v>
      </c>
      <c r="AR14" s="13">
        <f t="shared" si="22"/>
        <v>683.85475059396458</v>
      </c>
      <c r="AS14" s="13">
        <f t="shared" si="23"/>
        <v>0</v>
      </c>
      <c r="AT14" s="13">
        <f t="shared" si="23"/>
        <v>2886.1452494060354</v>
      </c>
      <c r="AU14" s="14">
        <f t="shared" si="33"/>
        <v>0</v>
      </c>
      <c r="AV14" s="14">
        <f t="shared" si="33"/>
        <v>0</v>
      </c>
      <c r="AW14" s="43">
        <f>E14+AQ14+AT14+AV14-AU14</f>
        <v>46723.145249406036</v>
      </c>
      <c r="AX14" s="45">
        <f>H14+AS14+AR14+AU14-AV14</f>
        <v>949.85475059396458</v>
      </c>
      <c r="AY14" s="43"/>
      <c r="AZ14" s="37"/>
      <c r="BB14" s="42">
        <f>AW14-BD14</f>
        <v>41626.145249406036</v>
      </c>
      <c r="BC14" s="28">
        <f>IFERROR(VLOOKUP(A14,m_demand_wh!$G:$H,2,0),0)</f>
        <v>14230</v>
      </c>
      <c r="BD14" s="28">
        <f>IFERROR(VLOOKUP(A14,m_inventory!$G:$I,3,0),0)</f>
        <v>5097</v>
      </c>
      <c r="BE14" s="28">
        <f>IFERROR(VLOOKUP(A14,m_demand_wh!$G:$I,3,0),0)</f>
        <v>16165.5</v>
      </c>
      <c r="BF14" s="10">
        <f t="shared" si="34"/>
        <v>27396.145249406036</v>
      </c>
      <c r="BG14" s="8">
        <f t="shared" si="35"/>
        <v>0</v>
      </c>
      <c r="BH14" s="8">
        <f t="shared" si="36"/>
        <v>0</v>
      </c>
      <c r="BI14" s="8">
        <f t="shared" si="37"/>
        <v>11068.5</v>
      </c>
      <c r="BJ14" s="16">
        <f t="shared" si="38"/>
        <v>11068.5</v>
      </c>
      <c r="BK14" s="14">
        <f t="shared" si="39"/>
        <v>0</v>
      </c>
      <c r="BL14" s="8">
        <f t="shared" si="24"/>
        <v>16327.645249406036</v>
      </c>
      <c r="BM14" s="14">
        <f t="shared" si="25"/>
        <v>2097.6452494060359</v>
      </c>
      <c r="BQ14" s="21">
        <f>E14-BD14</f>
        <v>38740</v>
      </c>
      <c r="BR14" s="22">
        <f>H14</f>
        <v>266</v>
      </c>
      <c r="BS14" s="22">
        <f>BD14</f>
        <v>5097</v>
      </c>
      <c r="BT14" s="25">
        <f t="shared" si="40"/>
        <v>28460</v>
      </c>
      <c r="BU14" s="25">
        <f>AX14</f>
        <v>949.85475059396458</v>
      </c>
      <c r="BV14" s="22">
        <f t="shared" si="41"/>
        <v>18263.145249406036</v>
      </c>
      <c r="BW14" s="26">
        <f>BQ14*$C14</f>
        <v>822246040.19999993</v>
      </c>
      <c r="BX14" s="27">
        <f>BR14*$C14</f>
        <v>5645778.1799999997</v>
      </c>
      <c r="BY14" s="27">
        <f>BS14*$C14</f>
        <v>108182448.81</v>
      </c>
      <c r="BZ14" s="27">
        <f t="shared" si="26"/>
        <v>604055815.79999995</v>
      </c>
      <c r="CA14" s="27">
        <f t="shared" si="26"/>
        <v>20160410.620574236</v>
      </c>
      <c r="CB14" s="27">
        <f t="shared" si="26"/>
        <v>387630326.86942577</v>
      </c>
    </row>
    <row r="15" spans="1:84" x14ac:dyDescent="0.2">
      <c r="A15">
        <v>10205282</v>
      </c>
      <c r="B15" t="s">
        <v>50</v>
      </c>
      <c r="C15" s="15">
        <v>21224.73</v>
      </c>
      <c r="D15" s="33">
        <f>SUMIFS(m_inbound!$C:$C,m_inbound!B:B,"EU",m_inbound!$A:$A,'Model 2'!A15)</f>
        <v>19078</v>
      </c>
      <c r="E15" s="28">
        <f>IFERROR(VLOOKUP(A15,m_inventory!$G:$J,4,0),0)</f>
        <v>1401</v>
      </c>
      <c r="F15" s="28">
        <f>IFERROR(VLOOKUP(A15,m_demand_wh!$G:$J,4,0),0)</f>
        <v>15900</v>
      </c>
      <c r="G15" s="28">
        <f>SUMIFS(m_inbound!$C:$C,m_inbound!B:B,"US",m_inbound!$A:$A,'Model 2'!A15)</f>
        <v>0</v>
      </c>
      <c r="H15" s="28">
        <f>IFERROR(VLOOKUP(A15,m_inventory!$G:$K,5,0),0)</f>
        <v>113</v>
      </c>
      <c r="I15" s="28">
        <f>IFERROR(VLOOKUP(A15,m_demand_wh!$G:$K,5,0),0)</f>
        <v>1809</v>
      </c>
      <c r="J15" s="32">
        <v>0.77238805970149249</v>
      </c>
      <c r="K15" s="32">
        <v>0.22761194029850751</v>
      </c>
      <c r="L15" s="4">
        <f t="shared" si="0"/>
        <v>0</v>
      </c>
      <c r="M15">
        <f t="shared" si="27"/>
        <v>0</v>
      </c>
      <c r="N15">
        <f t="shared" si="1"/>
        <v>14499</v>
      </c>
      <c r="O15">
        <f t="shared" si="2"/>
        <v>1696</v>
      </c>
      <c r="P15" t="b">
        <f t="shared" si="3"/>
        <v>1</v>
      </c>
      <c r="Q15" t="b">
        <f t="shared" si="3"/>
        <v>1</v>
      </c>
      <c r="R15" s="7">
        <f t="shared" si="4"/>
        <v>0.89784855158394039</v>
      </c>
      <c r="S15" s="7">
        <f t="shared" si="5"/>
        <v>0.10215144841605961</v>
      </c>
      <c r="T15" s="7">
        <f t="shared" si="6"/>
        <v>0.96756014509433508</v>
      </c>
      <c r="U15" s="4">
        <f t="shared" si="7"/>
        <v>14499</v>
      </c>
      <c r="V15">
        <f t="shared" si="8"/>
        <v>0</v>
      </c>
      <c r="W15" s="8">
        <f t="shared" si="9"/>
        <v>4579</v>
      </c>
      <c r="X15" s="9">
        <f t="shared" si="10"/>
        <v>0</v>
      </c>
      <c r="Y15" s="4">
        <f t="shared" si="11"/>
        <v>1696</v>
      </c>
      <c r="Z15">
        <f t="shared" si="12"/>
        <v>0</v>
      </c>
      <c r="AA15">
        <f t="shared" si="13"/>
        <v>2883</v>
      </c>
      <c r="AB15">
        <f t="shared" si="14"/>
        <v>0</v>
      </c>
      <c r="AC15" s="10">
        <f t="shared" si="42"/>
        <v>2789.4758983069682</v>
      </c>
      <c r="AD15" s="8">
        <f t="shared" si="43"/>
        <v>93.524101693031966</v>
      </c>
      <c r="AE15" s="8">
        <f t="shared" si="30"/>
        <v>2789.4758983069682</v>
      </c>
      <c r="AF15" s="8">
        <f t="shared" si="30"/>
        <v>0</v>
      </c>
      <c r="AG15" s="8">
        <f t="shared" si="15"/>
        <v>93.524101693031753</v>
      </c>
      <c r="AH15" s="8">
        <f t="shared" si="15"/>
        <v>0</v>
      </c>
      <c r="AI15" s="10">
        <f t="shared" si="16"/>
        <v>18689.47589830697</v>
      </c>
      <c r="AJ15" s="8">
        <f t="shared" si="17"/>
        <v>1902.5241016930318</v>
      </c>
      <c r="AK15" s="11">
        <f t="shared" si="18"/>
        <v>2789.4758983069696</v>
      </c>
      <c r="AL15" s="11">
        <f t="shared" si="19"/>
        <v>93.524101693031753</v>
      </c>
      <c r="AM15" s="11">
        <f t="shared" si="20"/>
        <v>0</v>
      </c>
      <c r="AN15" s="11">
        <f t="shared" si="21"/>
        <v>0</v>
      </c>
      <c r="AO15">
        <f t="shared" si="31"/>
        <v>0</v>
      </c>
      <c r="AP15">
        <f t="shared" si="32"/>
        <v>0</v>
      </c>
      <c r="AQ15" s="12">
        <f t="shared" si="22"/>
        <v>17288.47589830697</v>
      </c>
      <c r="AR15" s="13">
        <f t="shared" si="22"/>
        <v>0</v>
      </c>
      <c r="AS15" s="13">
        <f t="shared" si="23"/>
        <v>1789.5241016930318</v>
      </c>
      <c r="AT15" s="13">
        <f t="shared" si="23"/>
        <v>0</v>
      </c>
      <c r="AU15" s="14">
        <f t="shared" si="33"/>
        <v>0</v>
      </c>
      <c r="AV15" s="14">
        <f t="shared" si="33"/>
        <v>0</v>
      </c>
      <c r="AW15" s="43">
        <f>E15+AQ15+AT15+AV15-AU15</f>
        <v>18689.47589830697</v>
      </c>
      <c r="AX15" s="45">
        <f>H15+AS15+AR15+AU15-AV15</f>
        <v>1902.5241016930318</v>
      </c>
      <c r="AY15" s="43"/>
      <c r="AZ15" s="37"/>
      <c r="BB15" s="42">
        <f>AW15-BD15</f>
        <v>17293.47589830697</v>
      </c>
      <c r="BC15" s="28">
        <f>IFERROR(VLOOKUP(A15,m_demand_wh!$G:$H,2,0),0)</f>
        <v>6793</v>
      </c>
      <c r="BD15" s="28">
        <f>IFERROR(VLOOKUP(A15,m_inventory!$G:$I,3,0),0)</f>
        <v>1396</v>
      </c>
      <c r="BE15" s="28">
        <f>IFERROR(VLOOKUP(A15,m_demand_wh!$G:$I,3,0),0)</f>
        <v>9107</v>
      </c>
      <c r="BF15" s="10">
        <f t="shared" si="34"/>
        <v>10500.47589830697</v>
      </c>
      <c r="BG15" s="8">
        <f t="shared" si="35"/>
        <v>0</v>
      </c>
      <c r="BH15" s="8">
        <f t="shared" si="36"/>
        <v>0</v>
      </c>
      <c r="BI15" s="8">
        <f t="shared" si="37"/>
        <v>7711</v>
      </c>
      <c r="BJ15" s="16">
        <f t="shared" si="38"/>
        <v>7711</v>
      </c>
      <c r="BK15" s="14">
        <f t="shared" si="39"/>
        <v>0</v>
      </c>
      <c r="BL15" s="8">
        <f t="shared" si="24"/>
        <v>2789.4758983069696</v>
      </c>
      <c r="BM15" s="14">
        <f t="shared" si="25"/>
        <v>0</v>
      </c>
      <c r="BQ15" s="21">
        <f>E15-BD15</f>
        <v>5</v>
      </c>
      <c r="BR15" s="22">
        <f>H15</f>
        <v>113</v>
      </c>
      <c r="BS15" s="22">
        <f>BD15</f>
        <v>1396</v>
      </c>
      <c r="BT15" s="25">
        <f t="shared" si="40"/>
        <v>9582.4758983069696</v>
      </c>
      <c r="BU15" s="25">
        <f>AX15</f>
        <v>1902.5241016930318</v>
      </c>
      <c r="BV15" s="22">
        <f t="shared" si="41"/>
        <v>9107</v>
      </c>
      <c r="BW15" s="26">
        <f>BQ15*$C15</f>
        <v>106123.65</v>
      </c>
      <c r="BX15" s="27">
        <f>BR15*$C15</f>
        <v>2398394.4899999998</v>
      </c>
      <c r="BY15" s="27">
        <f>BS15*$C15</f>
        <v>29629723.079999998</v>
      </c>
      <c r="BZ15" s="27">
        <f t="shared" si="26"/>
        <v>203385463.67307287</v>
      </c>
      <c r="CA15" s="27">
        <f t="shared" si="26"/>
        <v>40380560.376927137</v>
      </c>
      <c r="CB15" s="27">
        <f t="shared" si="26"/>
        <v>193293616.10999998</v>
      </c>
    </row>
    <row r="16" spans="1:84" x14ac:dyDescent="0.2">
      <c r="A16">
        <v>10231583</v>
      </c>
      <c r="B16" t="s">
        <v>50</v>
      </c>
      <c r="C16" s="15">
        <v>4247.13</v>
      </c>
      <c r="D16" s="33">
        <f>SUMIFS(m_inbound!$C:$C,m_inbound!B:B,"EU",m_inbound!$A:$A,'Model 2'!A16)</f>
        <v>0</v>
      </c>
      <c r="E16" s="28">
        <f>IFERROR(VLOOKUP(A16,m_inventory!$G:$J,4,0),0)</f>
        <v>63639</v>
      </c>
      <c r="F16" s="28">
        <f>IFERROR(VLOOKUP(A16,m_demand_wh!$G:$J,4,0),0)</f>
        <v>74944.5</v>
      </c>
      <c r="G16" s="28">
        <f>SUMIFS(m_inbound!$C:$C,m_inbound!B:B,"US",m_inbound!$A:$A,'Model 2'!A16)</f>
        <v>2520</v>
      </c>
      <c r="H16" s="28">
        <f>IFERROR(VLOOKUP(A16,m_inventory!$G:$K,5,0),0)</f>
        <v>2523</v>
      </c>
      <c r="I16" s="28">
        <f>IFERROR(VLOOKUP(A16,m_demand_wh!$G:$K,5,0),0)</f>
        <v>3234.5</v>
      </c>
      <c r="J16" s="32">
        <v>0.77238805970149249</v>
      </c>
      <c r="K16" s="32">
        <v>0.22761194029850751</v>
      </c>
      <c r="L16" s="4">
        <f t="shared" si="0"/>
        <v>0</v>
      </c>
      <c r="M16">
        <f t="shared" si="27"/>
        <v>0</v>
      </c>
      <c r="N16">
        <f t="shared" si="1"/>
        <v>11305.5</v>
      </c>
      <c r="O16">
        <f t="shared" si="2"/>
        <v>711.5</v>
      </c>
      <c r="P16" t="b">
        <f t="shared" si="3"/>
        <v>1</v>
      </c>
      <c r="Q16" t="b">
        <f t="shared" si="3"/>
        <v>1</v>
      </c>
      <c r="R16" s="7">
        <f t="shared" si="4"/>
        <v>0.95862699701966003</v>
      </c>
      <c r="S16" s="7">
        <f t="shared" si="5"/>
        <v>4.1373002980339968E-2</v>
      </c>
      <c r="T16" s="7">
        <f t="shared" si="6"/>
        <v>0.98744148617105565</v>
      </c>
      <c r="U16" s="4">
        <f t="shared" si="7"/>
        <v>0</v>
      </c>
      <c r="V16">
        <f t="shared" si="8"/>
        <v>711.5</v>
      </c>
      <c r="W16" s="8">
        <f t="shared" si="9"/>
        <v>0</v>
      </c>
      <c r="X16" s="9">
        <f t="shared" si="10"/>
        <v>1808.5</v>
      </c>
      <c r="Y16" s="4">
        <f t="shared" si="11"/>
        <v>0</v>
      </c>
      <c r="Z16">
        <f t="shared" si="12"/>
        <v>1808.5</v>
      </c>
      <c r="AA16">
        <f t="shared" si="13"/>
        <v>0</v>
      </c>
      <c r="AB16">
        <f t="shared" si="14"/>
        <v>0</v>
      </c>
      <c r="AC16" s="10">
        <f t="shared" si="42"/>
        <v>0</v>
      </c>
      <c r="AD16" s="8">
        <f t="shared" si="43"/>
        <v>0</v>
      </c>
      <c r="AE16" s="8">
        <f t="shared" si="30"/>
        <v>0</v>
      </c>
      <c r="AF16" s="8">
        <f t="shared" si="30"/>
        <v>0</v>
      </c>
      <c r="AG16" s="8">
        <f t="shared" si="15"/>
        <v>0</v>
      </c>
      <c r="AH16" s="8">
        <f t="shared" si="15"/>
        <v>0</v>
      </c>
      <c r="AI16" s="10">
        <f t="shared" si="16"/>
        <v>65447.5</v>
      </c>
      <c r="AJ16" s="8">
        <f t="shared" si="17"/>
        <v>3234.5</v>
      </c>
      <c r="AK16" s="11">
        <f t="shared" si="18"/>
        <v>0</v>
      </c>
      <c r="AL16" s="11">
        <f t="shared" si="19"/>
        <v>0</v>
      </c>
      <c r="AM16" s="11">
        <f t="shared" si="20"/>
        <v>9497</v>
      </c>
      <c r="AN16" s="11">
        <f t="shared" si="21"/>
        <v>0</v>
      </c>
      <c r="AO16">
        <f t="shared" si="31"/>
        <v>0</v>
      </c>
      <c r="AP16">
        <f t="shared" si="32"/>
        <v>0</v>
      </c>
      <c r="AQ16" s="12">
        <f t="shared" si="22"/>
        <v>0</v>
      </c>
      <c r="AR16" s="13">
        <f t="shared" si="22"/>
        <v>711.5</v>
      </c>
      <c r="AS16" s="13">
        <f t="shared" si="23"/>
        <v>0</v>
      </c>
      <c r="AT16" s="13">
        <f t="shared" si="23"/>
        <v>1808.5</v>
      </c>
      <c r="AU16" s="14">
        <f t="shared" si="33"/>
        <v>0</v>
      </c>
      <c r="AV16" s="14">
        <f t="shared" si="33"/>
        <v>0</v>
      </c>
      <c r="AW16" s="43">
        <f>E16+AQ16+AT16+AV16-AU16</f>
        <v>65447.5</v>
      </c>
      <c r="AX16" s="45">
        <f>H16+AS16+AR16+AU16-AV16</f>
        <v>3234.5</v>
      </c>
      <c r="AY16" s="43"/>
      <c r="AZ16" s="37"/>
      <c r="BB16" s="42">
        <f>AW16-BD16</f>
        <v>54996.5</v>
      </c>
      <c r="BC16" s="28">
        <f>IFERROR(VLOOKUP(A16,m_demand_wh!$G:$H,2,0),0)</f>
        <v>30666</v>
      </c>
      <c r="BD16" s="28">
        <f>IFERROR(VLOOKUP(A16,m_inventory!$G:$I,3,0),0)</f>
        <v>10451</v>
      </c>
      <c r="BE16" s="28">
        <f>IFERROR(VLOOKUP(A16,m_demand_wh!$G:$I,3,0),0)</f>
        <v>44278.5</v>
      </c>
      <c r="BF16" s="10">
        <f t="shared" si="34"/>
        <v>24330.5</v>
      </c>
      <c r="BG16" s="8">
        <f t="shared" si="35"/>
        <v>0</v>
      </c>
      <c r="BH16" s="8">
        <f t="shared" si="36"/>
        <v>0</v>
      </c>
      <c r="BI16" s="8">
        <f t="shared" si="37"/>
        <v>33827.5</v>
      </c>
      <c r="BJ16" s="16">
        <f t="shared" si="38"/>
        <v>0</v>
      </c>
      <c r="BK16" s="14">
        <f t="shared" si="39"/>
        <v>0</v>
      </c>
      <c r="BL16" s="8">
        <f t="shared" si="24"/>
        <v>24330.5</v>
      </c>
      <c r="BM16" s="14">
        <f t="shared" si="25"/>
        <v>0</v>
      </c>
      <c r="BQ16" s="21">
        <f>E16-BD16</f>
        <v>53188</v>
      </c>
      <c r="BR16" s="22">
        <f>H16</f>
        <v>2523</v>
      </c>
      <c r="BS16" s="22">
        <f>BD16</f>
        <v>10451</v>
      </c>
      <c r="BT16" s="25">
        <f t="shared" si="40"/>
        <v>54996.5</v>
      </c>
      <c r="BU16" s="25">
        <f>AX16</f>
        <v>3234.5</v>
      </c>
      <c r="BV16" s="22">
        <f t="shared" si="41"/>
        <v>10451</v>
      </c>
      <c r="BW16" s="26">
        <f>BQ16*$C16</f>
        <v>225896350.44</v>
      </c>
      <c r="BX16" s="27">
        <f>BR16*$C16</f>
        <v>10715508.99</v>
      </c>
      <c r="BY16" s="27">
        <f>BS16*$C16</f>
        <v>44386755.630000003</v>
      </c>
      <c r="BZ16" s="27">
        <f t="shared" si="26"/>
        <v>233577285.04500002</v>
      </c>
      <c r="CA16" s="27">
        <f t="shared" si="26"/>
        <v>13737341.985000001</v>
      </c>
      <c r="CB16" s="27">
        <f t="shared" si="26"/>
        <v>44386755.630000003</v>
      </c>
    </row>
    <row r="17" spans="1:80" x14ac:dyDescent="0.2">
      <c r="A17">
        <v>8527</v>
      </c>
      <c r="B17" t="s">
        <v>54</v>
      </c>
      <c r="C17" s="15">
        <v>5592.17</v>
      </c>
      <c r="D17" s="33">
        <f>SUMIFS(m_inbound!$C:$C,m_inbound!B:B,"EU",m_inbound!$A:$A,'Model 2'!A17)</f>
        <v>0</v>
      </c>
      <c r="E17" s="28">
        <f>IFERROR(VLOOKUP(A17,m_inventory!$G:$J,4,0),0)</f>
        <v>2404</v>
      </c>
      <c r="F17" s="28">
        <f>IFERROR(VLOOKUP(A17,m_demand_wh!$G:$J,4,0),0)</f>
        <v>3696</v>
      </c>
      <c r="G17" s="28">
        <f>SUMIFS(m_inbound!$C:$C,m_inbound!B:B,"US",m_inbound!$A:$A,'Model 2'!A17)</f>
        <v>12</v>
      </c>
      <c r="H17" s="28">
        <f>IFERROR(VLOOKUP(A17,m_inventory!$G:$K,5,0),0)</f>
        <v>438</v>
      </c>
      <c r="I17" s="28">
        <f>IFERROR(VLOOKUP(A17,m_demand_wh!$G:$K,5,0),0)</f>
        <v>258.5</v>
      </c>
      <c r="J17" s="32">
        <v>0.98133935289691498</v>
      </c>
      <c r="K17" s="32">
        <v>1.8660647103085015E-2</v>
      </c>
      <c r="L17" s="4">
        <f t="shared" si="0"/>
        <v>0</v>
      </c>
      <c r="M17">
        <f t="shared" si="27"/>
        <v>179.5</v>
      </c>
      <c r="N17">
        <f t="shared" si="1"/>
        <v>1292</v>
      </c>
      <c r="O17">
        <f t="shared" si="2"/>
        <v>0</v>
      </c>
      <c r="P17" t="b">
        <f t="shared" si="3"/>
        <v>1</v>
      </c>
      <c r="Q17" t="b">
        <f t="shared" si="3"/>
        <v>0</v>
      </c>
      <c r="R17" s="7">
        <f t="shared" si="4"/>
        <v>0.93463143254520165</v>
      </c>
      <c r="S17" s="7">
        <f t="shared" si="5"/>
        <v>6.5368567454798354E-2</v>
      </c>
      <c r="T17" s="7">
        <f t="shared" si="6"/>
        <v>0.99867181410867056</v>
      </c>
      <c r="U17" s="4">
        <f t="shared" si="7"/>
        <v>0</v>
      </c>
      <c r="V17">
        <f t="shared" si="8"/>
        <v>0</v>
      </c>
      <c r="W17" s="8">
        <f t="shared" si="9"/>
        <v>0</v>
      </c>
      <c r="X17" s="9">
        <f t="shared" si="10"/>
        <v>12</v>
      </c>
      <c r="Y17" s="4">
        <f t="shared" si="11"/>
        <v>0</v>
      </c>
      <c r="Z17">
        <f t="shared" si="12"/>
        <v>12</v>
      </c>
      <c r="AA17">
        <f t="shared" si="13"/>
        <v>0</v>
      </c>
      <c r="AB17">
        <f t="shared" si="14"/>
        <v>0</v>
      </c>
      <c r="AC17" s="10">
        <f t="shared" si="42"/>
        <v>0</v>
      </c>
      <c r="AD17" s="8">
        <f t="shared" si="43"/>
        <v>0</v>
      </c>
      <c r="AE17" s="8">
        <f t="shared" si="30"/>
        <v>0</v>
      </c>
      <c r="AF17" s="8">
        <f t="shared" si="30"/>
        <v>0</v>
      </c>
      <c r="AG17" s="8">
        <f t="shared" si="15"/>
        <v>0</v>
      </c>
      <c r="AH17" s="8">
        <f t="shared" si="15"/>
        <v>0</v>
      </c>
      <c r="AI17" s="10">
        <f t="shared" si="16"/>
        <v>2416</v>
      </c>
      <c r="AJ17" s="8">
        <f t="shared" si="17"/>
        <v>438</v>
      </c>
      <c r="AK17" s="11">
        <f t="shared" si="18"/>
        <v>0</v>
      </c>
      <c r="AL17" s="11">
        <f t="shared" si="19"/>
        <v>179.5</v>
      </c>
      <c r="AM17" s="11">
        <f t="shared" si="20"/>
        <v>1280</v>
      </c>
      <c r="AN17" s="11">
        <f t="shared" si="21"/>
        <v>0</v>
      </c>
      <c r="AO17">
        <f t="shared" si="31"/>
        <v>0</v>
      </c>
      <c r="AP17">
        <f t="shared" si="32"/>
        <v>0</v>
      </c>
      <c r="AQ17" s="12">
        <f t="shared" si="22"/>
        <v>0</v>
      </c>
      <c r="AR17" s="13">
        <f t="shared" si="22"/>
        <v>0</v>
      </c>
      <c r="AS17" s="13">
        <f t="shared" si="23"/>
        <v>0</v>
      </c>
      <c r="AT17" s="13">
        <f t="shared" si="23"/>
        <v>12</v>
      </c>
      <c r="AU17" s="14">
        <f t="shared" si="33"/>
        <v>0</v>
      </c>
      <c r="AV17" s="14">
        <f t="shared" si="33"/>
        <v>0</v>
      </c>
      <c r="AW17" s="43">
        <f>E17+AQ17+AT17+AV17-AU17</f>
        <v>2416</v>
      </c>
      <c r="AX17" s="45">
        <f>H17+AS17+AR17+AU17-AV17</f>
        <v>438</v>
      </c>
      <c r="AY17" s="43"/>
      <c r="AZ17" s="37"/>
      <c r="BB17" s="42">
        <f>AW17-BD17</f>
        <v>2380</v>
      </c>
      <c r="BC17" s="28">
        <f>IFERROR(VLOOKUP(A17,m_demand_wh!$G:$H,2,0),0)</f>
        <v>2371.5</v>
      </c>
      <c r="BD17" s="28">
        <f>IFERROR(VLOOKUP(A17,m_inventory!$G:$I,3,0),0)</f>
        <v>36</v>
      </c>
      <c r="BE17" s="28">
        <f>IFERROR(VLOOKUP(A17,m_demand_wh!$G:$I,3,0),0)</f>
        <v>1324.5</v>
      </c>
      <c r="BF17" s="10">
        <f t="shared" si="34"/>
        <v>8.5</v>
      </c>
      <c r="BG17" s="8">
        <f t="shared" si="35"/>
        <v>0</v>
      </c>
      <c r="BH17" s="8">
        <f t="shared" si="36"/>
        <v>0</v>
      </c>
      <c r="BI17" s="8">
        <f t="shared" si="37"/>
        <v>1288.5</v>
      </c>
      <c r="BJ17" s="16">
        <f t="shared" si="38"/>
        <v>0</v>
      </c>
      <c r="BK17" s="14">
        <f t="shared" si="39"/>
        <v>0</v>
      </c>
      <c r="BL17" s="8">
        <f t="shared" si="24"/>
        <v>8.5</v>
      </c>
      <c r="BM17" s="14">
        <f t="shared" si="25"/>
        <v>0</v>
      </c>
      <c r="BQ17" s="21">
        <f>E17-BD17</f>
        <v>2368</v>
      </c>
      <c r="BR17" s="22">
        <f>H17</f>
        <v>438</v>
      </c>
      <c r="BS17" s="22">
        <f>BD17</f>
        <v>36</v>
      </c>
      <c r="BT17" s="25">
        <f t="shared" si="40"/>
        <v>2380</v>
      </c>
      <c r="BU17" s="25">
        <f>AX17</f>
        <v>438</v>
      </c>
      <c r="BV17" s="22">
        <f t="shared" si="41"/>
        <v>36</v>
      </c>
      <c r="BW17" s="26">
        <f>BQ17*$C17</f>
        <v>13242258.560000001</v>
      </c>
      <c r="BX17" s="27">
        <f>BR17*$C17</f>
        <v>2449370.46</v>
      </c>
      <c r="BY17" s="27">
        <f>BS17*$C17</f>
        <v>201318.12</v>
      </c>
      <c r="BZ17" s="27">
        <f t="shared" si="26"/>
        <v>13309364.6</v>
      </c>
      <c r="CA17" s="27">
        <f t="shared" si="26"/>
        <v>2449370.46</v>
      </c>
      <c r="CB17" s="27">
        <f t="shared" si="26"/>
        <v>201318.12</v>
      </c>
    </row>
    <row r="18" spans="1:80" x14ac:dyDescent="0.2">
      <c r="A18">
        <v>4413</v>
      </c>
      <c r="B18" t="s">
        <v>54</v>
      </c>
      <c r="C18" s="15">
        <v>3076.62</v>
      </c>
      <c r="D18" s="33">
        <f>SUMIFS(m_inbound!$C:$C,m_inbound!B:B,"EU",m_inbound!$A:$A,'Model 2'!A18)</f>
        <v>0</v>
      </c>
      <c r="E18" s="28">
        <f>IFERROR(VLOOKUP(A18,m_inventory!$G:$J,4,0),0)</f>
        <v>9204</v>
      </c>
      <c r="F18" s="28">
        <f>IFERROR(VLOOKUP(A18,m_demand_wh!$G:$J,4,0),0)</f>
        <v>1987.5</v>
      </c>
      <c r="G18" s="28">
        <f>SUMIFS(m_inbound!$C:$C,m_inbound!B:B,"US",m_inbound!$A:$A,'Model 2'!A18)</f>
        <v>3455</v>
      </c>
      <c r="H18" s="28">
        <f>IFERROR(VLOOKUP(A18,m_inventory!$G:$K,5,0),0)</f>
        <v>6348</v>
      </c>
      <c r="I18" s="28">
        <f>IFERROR(VLOOKUP(A18,m_demand_wh!$G:$K,5,0),0)</f>
        <v>282</v>
      </c>
      <c r="J18" s="32">
        <v>0.98133935289691498</v>
      </c>
      <c r="K18" s="32">
        <v>1.8660647103085015E-2</v>
      </c>
      <c r="L18" s="4">
        <f t="shared" si="0"/>
        <v>7216.5</v>
      </c>
      <c r="M18">
        <f t="shared" si="27"/>
        <v>6066</v>
      </c>
      <c r="N18">
        <f t="shared" si="1"/>
        <v>0</v>
      </c>
      <c r="O18">
        <f t="shared" si="2"/>
        <v>0</v>
      </c>
      <c r="P18" t="b">
        <f t="shared" si="3"/>
        <v>0</v>
      </c>
      <c r="Q18" t="b">
        <f t="shared" si="3"/>
        <v>0</v>
      </c>
      <c r="R18" s="7">
        <f t="shared" si="4"/>
        <v>0.87574355584930597</v>
      </c>
      <c r="S18" s="7">
        <f t="shared" si="5"/>
        <v>0.12425644415069403</v>
      </c>
      <c r="T18" s="7">
        <f t="shared" si="6"/>
        <v>0.99730921320918686</v>
      </c>
      <c r="U18" s="4">
        <f t="shared" si="7"/>
        <v>0</v>
      </c>
      <c r="V18">
        <f t="shared" si="8"/>
        <v>0</v>
      </c>
      <c r="W18" s="8">
        <f t="shared" si="9"/>
        <v>0</v>
      </c>
      <c r="X18" s="9">
        <f t="shared" si="10"/>
        <v>3455</v>
      </c>
      <c r="Y18" s="4">
        <f t="shared" si="11"/>
        <v>0</v>
      </c>
      <c r="Z18">
        <f t="shared" si="12"/>
        <v>0</v>
      </c>
      <c r="AA18">
        <f t="shared" si="13"/>
        <v>0</v>
      </c>
      <c r="AB18">
        <f t="shared" si="14"/>
        <v>3455</v>
      </c>
      <c r="AC18" s="10">
        <f t="shared" si="42"/>
        <v>3445.7033316377406</v>
      </c>
      <c r="AD18" s="8">
        <f t="shared" si="43"/>
        <v>9.2966683622593909</v>
      </c>
      <c r="AE18" s="8">
        <f t="shared" si="30"/>
        <v>0</v>
      </c>
      <c r="AF18" s="8">
        <f t="shared" si="30"/>
        <v>9.2966683622593909</v>
      </c>
      <c r="AG18" s="8">
        <f t="shared" si="15"/>
        <v>0</v>
      </c>
      <c r="AH18" s="8">
        <f t="shared" si="15"/>
        <v>3445.7033316377406</v>
      </c>
      <c r="AI18" s="10">
        <f t="shared" si="16"/>
        <v>12649.70333163774</v>
      </c>
      <c r="AJ18" s="8">
        <f t="shared" si="17"/>
        <v>6357.296668362259</v>
      </c>
      <c r="AK18" s="11">
        <f t="shared" si="18"/>
        <v>10662.20333163774</v>
      </c>
      <c r="AL18" s="11">
        <f t="shared" si="19"/>
        <v>6075.296668362259</v>
      </c>
      <c r="AM18" s="11">
        <f t="shared" si="20"/>
        <v>0</v>
      </c>
      <c r="AN18" s="11">
        <f t="shared" si="21"/>
        <v>0</v>
      </c>
      <c r="AO18">
        <f t="shared" si="31"/>
        <v>0</v>
      </c>
      <c r="AP18">
        <f t="shared" si="32"/>
        <v>0</v>
      </c>
      <c r="AQ18" s="12">
        <f t="shared" si="22"/>
        <v>0</v>
      </c>
      <c r="AR18" s="13">
        <f t="shared" si="22"/>
        <v>9.2966683622593909</v>
      </c>
      <c r="AS18" s="13">
        <f t="shared" si="23"/>
        <v>0</v>
      </c>
      <c r="AT18" s="13">
        <f t="shared" si="23"/>
        <v>3445.7033316377406</v>
      </c>
      <c r="AU18" s="14">
        <f t="shared" si="33"/>
        <v>0</v>
      </c>
      <c r="AV18" s="14">
        <f t="shared" si="33"/>
        <v>0</v>
      </c>
      <c r="AW18" s="43">
        <f>E18+AQ18+AT18+AV18-AU18</f>
        <v>12649.70333163774</v>
      </c>
      <c r="AX18" s="45">
        <f>H18+AS18+AR18+AU18-AV18</f>
        <v>6357.296668362259</v>
      </c>
      <c r="AY18" s="43"/>
      <c r="AZ18" s="37"/>
      <c r="BB18" s="42">
        <f>AW18-BD18</f>
        <v>12441.70333163774</v>
      </c>
      <c r="BC18" s="28">
        <f>IFERROR(VLOOKUP(A18,m_demand_wh!$G:$H,2,0),0)</f>
        <v>1760.5</v>
      </c>
      <c r="BD18" s="28">
        <f>IFERROR(VLOOKUP(A18,m_inventory!$G:$I,3,0),0)</f>
        <v>208</v>
      </c>
      <c r="BE18" s="28">
        <f>IFERROR(VLOOKUP(A18,m_demand_wh!$G:$I,3,0),0)</f>
        <v>227</v>
      </c>
      <c r="BF18" s="10">
        <f t="shared" si="34"/>
        <v>10681.20333163774</v>
      </c>
      <c r="BG18" s="8">
        <f t="shared" si="35"/>
        <v>0</v>
      </c>
      <c r="BH18" s="8">
        <f t="shared" si="36"/>
        <v>0</v>
      </c>
      <c r="BI18" s="8">
        <f t="shared" si="37"/>
        <v>19</v>
      </c>
      <c r="BJ18" s="16">
        <f t="shared" si="38"/>
        <v>19</v>
      </c>
      <c r="BK18" s="14">
        <f t="shared" si="39"/>
        <v>0</v>
      </c>
      <c r="BL18" s="8">
        <f t="shared" si="24"/>
        <v>10662.20333163774</v>
      </c>
      <c r="BM18" s="14">
        <f t="shared" si="25"/>
        <v>8901.7033316377401</v>
      </c>
      <c r="BQ18" s="21">
        <f>E18-BD18</f>
        <v>8996</v>
      </c>
      <c r="BR18" s="22">
        <f>H18</f>
        <v>6348</v>
      </c>
      <c r="BS18" s="22">
        <f>BD18</f>
        <v>208</v>
      </c>
      <c r="BT18" s="25">
        <f t="shared" si="40"/>
        <v>3521</v>
      </c>
      <c r="BU18" s="25">
        <f>AX18</f>
        <v>6357.296668362259</v>
      </c>
      <c r="BV18" s="22">
        <f t="shared" si="41"/>
        <v>9128.7033316377401</v>
      </c>
      <c r="BW18" s="26">
        <f>BQ18*$C18</f>
        <v>27677273.52</v>
      </c>
      <c r="BX18" s="27">
        <f>BR18*$C18</f>
        <v>19530383.759999998</v>
      </c>
      <c r="BY18" s="27">
        <f>BS18*$C18</f>
        <v>639936.96</v>
      </c>
      <c r="BZ18" s="27">
        <f t="shared" si="26"/>
        <v>10832779.02</v>
      </c>
      <c r="CA18" s="27">
        <f t="shared" si="26"/>
        <v>19558986.075816691</v>
      </c>
      <c r="CB18" s="27">
        <f t="shared" si="26"/>
        <v>28085551.244183302</v>
      </c>
    </row>
    <row r="19" spans="1:80" x14ac:dyDescent="0.2">
      <c r="A19">
        <v>10238111</v>
      </c>
      <c r="B19" t="s">
        <v>54</v>
      </c>
      <c r="C19" s="15">
        <v>225555.28</v>
      </c>
      <c r="D19" s="33">
        <f>SUMIFS(m_inbound!$C:$C,m_inbound!B:B,"EU",m_inbound!$A:$A,'Model 2'!A19)</f>
        <v>13202</v>
      </c>
      <c r="E19" s="28">
        <f>IFERROR(VLOOKUP(A19,m_inventory!$G:$J,4,0),0)</f>
        <v>18407</v>
      </c>
      <c r="F19" s="28">
        <f>IFERROR(VLOOKUP(A19,m_demand_wh!$G:$J,4,0),0)</f>
        <v>7066</v>
      </c>
      <c r="G19" s="28">
        <f>SUMIFS(m_inbound!$C:$C,m_inbound!B:B,"US",m_inbound!$A:$A,'Model 2'!A19)</f>
        <v>1938</v>
      </c>
      <c r="H19" s="28">
        <f>IFERROR(VLOOKUP(A19,m_inventory!$G:$K,5,0),0)</f>
        <v>1238</v>
      </c>
      <c r="I19" s="28">
        <f>IFERROR(VLOOKUP(A19,m_demand_wh!$G:$K,5,0),0)</f>
        <v>1037.5</v>
      </c>
      <c r="J19" s="32">
        <v>0.98133935289691498</v>
      </c>
      <c r="K19" s="32">
        <v>1.8660647103085015E-2</v>
      </c>
      <c r="L19" s="4">
        <f t="shared" si="0"/>
        <v>11341</v>
      </c>
      <c r="M19">
        <f t="shared" si="27"/>
        <v>200.5</v>
      </c>
      <c r="N19">
        <f t="shared" si="1"/>
        <v>0</v>
      </c>
      <c r="O19">
        <f t="shared" si="2"/>
        <v>0</v>
      </c>
      <c r="P19" t="b">
        <f t="shared" si="3"/>
        <v>0</v>
      </c>
      <c r="Q19" t="b">
        <f t="shared" si="3"/>
        <v>0</v>
      </c>
      <c r="R19" s="7">
        <f t="shared" si="4"/>
        <v>0.87196890232615532</v>
      </c>
      <c r="S19" s="7">
        <f t="shared" si="5"/>
        <v>0.12803109767384468</v>
      </c>
      <c r="T19" s="7">
        <f t="shared" si="6"/>
        <v>0.99721573172820976</v>
      </c>
      <c r="U19" s="4">
        <f t="shared" si="7"/>
        <v>0</v>
      </c>
      <c r="V19">
        <f t="shared" si="8"/>
        <v>0</v>
      </c>
      <c r="W19" s="8">
        <f t="shared" si="9"/>
        <v>13202</v>
      </c>
      <c r="X19" s="9">
        <f t="shared" si="10"/>
        <v>1938</v>
      </c>
      <c r="Y19" s="4">
        <f t="shared" si="11"/>
        <v>0</v>
      </c>
      <c r="Z19">
        <f t="shared" si="12"/>
        <v>0</v>
      </c>
      <c r="AA19">
        <f t="shared" si="13"/>
        <v>13202</v>
      </c>
      <c r="AB19">
        <f t="shared" si="14"/>
        <v>1938</v>
      </c>
      <c r="AC19" s="10">
        <f t="shared" si="42"/>
        <v>15097.846178365096</v>
      </c>
      <c r="AD19" s="8">
        <f t="shared" si="43"/>
        <v>42.153821634904169</v>
      </c>
      <c r="AE19" s="8">
        <f t="shared" si="30"/>
        <v>13202</v>
      </c>
      <c r="AF19" s="8">
        <f t="shared" si="30"/>
        <v>42.153821634904169</v>
      </c>
      <c r="AG19" s="8">
        <f t="shared" si="15"/>
        <v>0</v>
      </c>
      <c r="AH19" s="8">
        <f t="shared" si="15"/>
        <v>1895.8461783650957</v>
      </c>
      <c r="AI19" s="10">
        <f t="shared" si="16"/>
        <v>33504.846178365093</v>
      </c>
      <c r="AJ19" s="8">
        <f t="shared" si="17"/>
        <v>1280.1538216349043</v>
      </c>
      <c r="AK19" s="11">
        <f t="shared" si="18"/>
        <v>26438.846178365093</v>
      </c>
      <c r="AL19" s="11">
        <f t="shared" si="19"/>
        <v>242.65382163490426</v>
      </c>
      <c r="AM19" s="11">
        <f t="shared" si="20"/>
        <v>0</v>
      </c>
      <c r="AN19" s="11">
        <f t="shared" si="21"/>
        <v>0</v>
      </c>
      <c r="AO19">
        <f t="shared" si="31"/>
        <v>0</v>
      </c>
      <c r="AP19">
        <f t="shared" si="32"/>
        <v>0</v>
      </c>
      <c r="AQ19" s="12">
        <f t="shared" si="22"/>
        <v>13202</v>
      </c>
      <c r="AR19" s="13">
        <f t="shared" si="22"/>
        <v>42.153821634904169</v>
      </c>
      <c r="AS19" s="13">
        <f t="shared" si="23"/>
        <v>0</v>
      </c>
      <c r="AT19" s="13">
        <f t="shared" si="23"/>
        <v>1895.8461783650957</v>
      </c>
      <c r="AU19" s="14">
        <f t="shared" si="33"/>
        <v>0</v>
      </c>
      <c r="AV19" s="14">
        <f t="shared" si="33"/>
        <v>0</v>
      </c>
      <c r="AW19" s="43">
        <f>E19+AQ19+AT19+AV19-AU19</f>
        <v>33504.846178365093</v>
      </c>
      <c r="AX19" s="45">
        <f>H19+AS19+AR19+AU19-AV19</f>
        <v>1280.1538216349043</v>
      </c>
      <c r="AY19" s="43"/>
      <c r="AZ19" s="37"/>
      <c r="BB19" s="42">
        <f>AW19-BD19</f>
        <v>30837.846178365093</v>
      </c>
      <c r="BC19" s="28">
        <f>IFERROR(VLOOKUP(A19,m_demand_wh!$G:$H,2,0),0)</f>
        <v>5929.5</v>
      </c>
      <c r="BD19" s="28">
        <f>IFERROR(VLOOKUP(A19,m_inventory!$G:$I,3,0),0)</f>
        <v>2667</v>
      </c>
      <c r="BE19" s="28">
        <f>IFERROR(VLOOKUP(A19,m_demand_wh!$G:$I,3,0),0)</f>
        <v>1136.5</v>
      </c>
      <c r="BF19" s="10">
        <f t="shared" si="34"/>
        <v>24908.346178365093</v>
      </c>
      <c r="BG19" s="8">
        <f t="shared" si="35"/>
        <v>1530.5</v>
      </c>
      <c r="BH19" s="8">
        <f t="shared" si="36"/>
        <v>0</v>
      </c>
      <c r="BI19" s="8">
        <f t="shared" si="37"/>
        <v>0</v>
      </c>
      <c r="BJ19" s="16">
        <f t="shared" si="38"/>
        <v>0</v>
      </c>
      <c r="BK19" s="14">
        <f t="shared" si="39"/>
        <v>0</v>
      </c>
      <c r="BL19" s="8">
        <f t="shared" si="24"/>
        <v>24908.346178365093</v>
      </c>
      <c r="BM19" s="14">
        <f t="shared" si="25"/>
        <v>18978.846178365093</v>
      </c>
      <c r="BQ19" s="21">
        <f>E19-BD19</f>
        <v>15740</v>
      </c>
      <c r="BR19" s="22">
        <f>H19</f>
        <v>1238</v>
      </c>
      <c r="BS19" s="22">
        <f>BD19</f>
        <v>2667</v>
      </c>
      <c r="BT19" s="25">
        <f t="shared" si="40"/>
        <v>11859</v>
      </c>
      <c r="BU19" s="25">
        <f>AX19</f>
        <v>1280.1538216349043</v>
      </c>
      <c r="BV19" s="22">
        <f t="shared" si="41"/>
        <v>21645.846178365093</v>
      </c>
      <c r="BW19" s="26">
        <f>BQ19*$C19</f>
        <v>3550240107.1999998</v>
      </c>
      <c r="BX19" s="27">
        <f>BR19*$C19</f>
        <v>279237436.63999999</v>
      </c>
      <c r="BY19" s="27">
        <f>BS19*$C19</f>
        <v>601555931.75999999</v>
      </c>
      <c r="BZ19" s="27">
        <f t="shared" si="26"/>
        <v>2674860065.52</v>
      </c>
      <c r="CA19" s="27">
        <f t="shared" si="26"/>
        <v>288745453.6819309</v>
      </c>
      <c r="CB19" s="27">
        <f t="shared" si="26"/>
        <v>4882334895.5980682</v>
      </c>
    </row>
    <row r="20" spans="1:80" x14ac:dyDescent="0.2">
      <c r="A20">
        <v>10246447</v>
      </c>
      <c r="B20" t="s">
        <v>50</v>
      </c>
      <c r="C20" s="15">
        <v>0</v>
      </c>
      <c r="D20" s="33">
        <f>SUMIFS(m_inbound!$C:$C,m_inbound!B:B,"EU",m_inbound!$A:$A,'Model 2'!A20)</f>
        <v>0</v>
      </c>
      <c r="E20" s="28">
        <f>IFERROR(VLOOKUP(A20,m_inventory!$G:$J,4,0),0)</f>
        <v>0</v>
      </c>
      <c r="F20" s="28">
        <f>IFERROR(VLOOKUP(A20,m_demand_wh!$G:$J,4,0),0)</f>
        <v>888.5</v>
      </c>
      <c r="G20" s="28">
        <f>SUMIFS(m_inbound!$C:$C,m_inbound!B:B,"US",m_inbound!$A:$A,'Model 2'!A20)</f>
        <v>0</v>
      </c>
      <c r="H20" s="28">
        <f>IFERROR(VLOOKUP(A20,m_inventory!$G:$K,5,0),0)</f>
        <v>0</v>
      </c>
      <c r="I20" s="28">
        <f>IFERROR(VLOOKUP(A20,m_demand_wh!$G:$K,5,0),0)</f>
        <v>258.5</v>
      </c>
      <c r="J20" s="32">
        <v>0.77238805970149249</v>
      </c>
      <c r="K20" s="32">
        <v>0.22761194029850751</v>
      </c>
      <c r="L20" s="4">
        <f t="shared" si="0"/>
        <v>0</v>
      </c>
      <c r="M20">
        <f t="shared" si="27"/>
        <v>0</v>
      </c>
      <c r="N20">
        <f t="shared" si="1"/>
        <v>888.5</v>
      </c>
      <c r="O20">
        <f t="shared" si="2"/>
        <v>258.5</v>
      </c>
      <c r="P20" t="b">
        <f t="shared" si="3"/>
        <v>1</v>
      </c>
      <c r="Q20" t="b">
        <f t="shared" si="3"/>
        <v>1</v>
      </c>
      <c r="R20" s="7">
        <f t="shared" si="4"/>
        <v>0.77462946817785527</v>
      </c>
      <c r="S20" s="7">
        <f t="shared" si="5"/>
        <v>0.22537053182214473</v>
      </c>
      <c r="T20" s="7">
        <f t="shared" si="6"/>
        <v>0.92103431352910536</v>
      </c>
      <c r="U20" s="4">
        <f t="shared" si="7"/>
        <v>0</v>
      </c>
      <c r="V20">
        <f t="shared" si="8"/>
        <v>0</v>
      </c>
      <c r="W20" s="8">
        <f t="shared" si="9"/>
        <v>0</v>
      </c>
      <c r="X20" s="9">
        <f t="shared" si="10"/>
        <v>0</v>
      </c>
      <c r="Y20" s="4">
        <f t="shared" si="11"/>
        <v>0</v>
      </c>
      <c r="Z20">
        <f t="shared" si="12"/>
        <v>0</v>
      </c>
      <c r="AA20">
        <f t="shared" si="13"/>
        <v>0</v>
      </c>
      <c r="AB20">
        <f t="shared" si="14"/>
        <v>0</v>
      </c>
      <c r="AC20" s="10">
        <f t="shared" si="42"/>
        <v>0</v>
      </c>
      <c r="AD20" s="8">
        <f t="shared" si="43"/>
        <v>0</v>
      </c>
      <c r="AE20" s="8">
        <f t="shared" si="30"/>
        <v>0</v>
      </c>
      <c r="AF20" s="8">
        <f t="shared" si="30"/>
        <v>0</v>
      </c>
      <c r="AG20" s="8">
        <f t="shared" si="15"/>
        <v>0</v>
      </c>
      <c r="AH20" s="8">
        <f t="shared" si="15"/>
        <v>0</v>
      </c>
      <c r="AI20" s="10">
        <f t="shared" si="16"/>
        <v>0</v>
      </c>
      <c r="AJ20" s="8">
        <f t="shared" si="17"/>
        <v>0</v>
      </c>
      <c r="AK20" s="11">
        <f t="shared" si="18"/>
        <v>0</v>
      </c>
      <c r="AL20" s="11">
        <f t="shared" si="19"/>
        <v>0</v>
      </c>
      <c r="AM20" s="11">
        <f t="shared" si="20"/>
        <v>888.5</v>
      </c>
      <c r="AN20" s="11">
        <f t="shared" si="21"/>
        <v>258.5</v>
      </c>
      <c r="AO20">
        <f t="shared" si="31"/>
        <v>0</v>
      </c>
      <c r="AP20">
        <f t="shared" si="32"/>
        <v>0</v>
      </c>
      <c r="AQ20" s="12">
        <f t="shared" si="22"/>
        <v>0</v>
      </c>
      <c r="AR20" s="13">
        <f t="shared" si="22"/>
        <v>0</v>
      </c>
      <c r="AS20" s="13">
        <f t="shared" si="23"/>
        <v>0</v>
      </c>
      <c r="AT20" s="13">
        <f t="shared" si="23"/>
        <v>0</v>
      </c>
      <c r="AU20" s="14">
        <f t="shared" si="33"/>
        <v>0</v>
      </c>
      <c r="AV20" s="14">
        <f t="shared" si="33"/>
        <v>0</v>
      </c>
      <c r="AW20" s="43">
        <f>E20+AQ20+AT20+AV20-AU20</f>
        <v>0</v>
      </c>
      <c r="AX20" s="45">
        <f>H20+AS20+AR20+AU20-AV20</f>
        <v>0</v>
      </c>
      <c r="AY20" s="43"/>
      <c r="AZ20" s="37"/>
      <c r="BB20" s="42">
        <f>AW20-BD20</f>
        <v>0</v>
      </c>
      <c r="BC20" s="28">
        <f>IFERROR(VLOOKUP(A20,m_demand_wh!$G:$H,2,0),0)</f>
        <v>661.5</v>
      </c>
      <c r="BD20" s="28">
        <f>IFERROR(VLOOKUP(A20,m_inventory!$G:$I,3,0),0)</f>
        <v>0</v>
      </c>
      <c r="BE20" s="28">
        <f>IFERROR(VLOOKUP(A20,m_demand_wh!$G:$I,3,0),0)</f>
        <v>227</v>
      </c>
      <c r="BF20" s="10">
        <f t="shared" si="34"/>
        <v>0</v>
      </c>
      <c r="BG20" s="8">
        <f t="shared" si="35"/>
        <v>0</v>
      </c>
      <c r="BH20" s="8">
        <f t="shared" si="36"/>
        <v>661.5</v>
      </c>
      <c r="BI20" s="8">
        <f t="shared" si="37"/>
        <v>227</v>
      </c>
      <c r="BJ20" s="16">
        <f t="shared" si="38"/>
        <v>0</v>
      </c>
      <c r="BK20" s="14">
        <f t="shared" si="39"/>
        <v>0</v>
      </c>
      <c r="BL20" s="8">
        <f t="shared" si="24"/>
        <v>0</v>
      </c>
      <c r="BM20" s="14">
        <f t="shared" si="25"/>
        <v>0</v>
      </c>
      <c r="BQ20" s="21">
        <f>E20-BD20</f>
        <v>0</v>
      </c>
      <c r="BR20" s="22">
        <f>H20</f>
        <v>0</v>
      </c>
      <c r="BS20" s="22">
        <f>BD20</f>
        <v>0</v>
      </c>
      <c r="BT20" s="25">
        <f t="shared" si="40"/>
        <v>0</v>
      </c>
      <c r="BU20" s="25">
        <f>AX20</f>
        <v>0</v>
      </c>
      <c r="BV20" s="22">
        <f t="shared" si="41"/>
        <v>0</v>
      </c>
      <c r="BW20" s="26">
        <f>BQ20*$C20</f>
        <v>0</v>
      </c>
      <c r="BX20" s="27">
        <f>BR20*$C20</f>
        <v>0</v>
      </c>
      <c r="BY20" s="27">
        <f>BS20*$C20</f>
        <v>0</v>
      </c>
      <c r="BZ20" s="27">
        <f t="shared" si="26"/>
        <v>0</v>
      </c>
      <c r="CA20" s="27">
        <f t="shared" si="26"/>
        <v>0</v>
      </c>
      <c r="CB20" s="27">
        <f t="shared" si="26"/>
        <v>0</v>
      </c>
    </row>
    <row r="21" spans="1:80" x14ac:dyDescent="0.2">
      <c r="A21">
        <v>10247692</v>
      </c>
      <c r="B21" t="s">
        <v>50</v>
      </c>
      <c r="C21" s="15">
        <v>349.49</v>
      </c>
      <c r="D21" s="33">
        <f>SUMIFS(m_inbound!$C:$C,m_inbound!B:B,"EU",m_inbound!$A:$A,'Model 2'!A21)</f>
        <v>0</v>
      </c>
      <c r="E21" s="28">
        <f>IFERROR(VLOOKUP(A21,m_inventory!$G:$J,4,0),0)</f>
        <v>30048</v>
      </c>
      <c r="F21" s="28">
        <f>IFERROR(VLOOKUP(A21,m_demand_wh!$G:$J,4,0),0)</f>
        <v>39333.5</v>
      </c>
      <c r="G21" s="28">
        <f>SUMIFS(m_inbound!$C:$C,m_inbound!B:B,"US",m_inbound!$A:$A,'Model 2'!A21)</f>
        <v>14400</v>
      </c>
      <c r="H21" s="28">
        <f>IFERROR(VLOOKUP(A21,m_inventory!$G:$K,5,0),0)</f>
        <v>96022</v>
      </c>
      <c r="I21" s="28">
        <f>IFERROR(VLOOKUP(A21,m_demand_wh!$G:$K,5,0),0)</f>
        <v>3353.5</v>
      </c>
      <c r="J21" s="32">
        <v>0.77238805970149249</v>
      </c>
      <c r="K21" s="32">
        <v>0.22761194029850751</v>
      </c>
      <c r="L21" s="4">
        <f t="shared" si="0"/>
        <v>0</v>
      </c>
      <c r="M21">
        <f t="shared" si="27"/>
        <v>92668.5</v>
      </c>
      <c r="N21">
        <f t="shared" si="1"/>
        <v>9285.5</v>
      </c>
      <c r="O21">
        <f t="shared" si="2"/>
        <v>0</v>
      </c>
      <c r="P21" t="b">
        <f t="shared" si="3"/>
        <v>1</v>
      </c>
      <c r="Q21" t="b">
        <f t="shared" si="3"/>
        <v>0</v>
      </c>
      <c r="R21" s="7">
        <f t="shared" si="4"/>
        <v>0.92143978260360293</v>
      </c>
      <c r="S21" s="7">
        <f t="shared" si="5"/>
        <v>7.856021739639707E-2</v>
      </c>
      <c r="T21" s="7">
        <f t="shared" si="6"/>
        <v>0.97549139182215316</v>
      </c>
      <c r="U21" s="4">
        <f t="shared" si="7"/>
        <v>0</v>
      </c>
      <c r="V21">
        <f t="shared" si="8"/>
        <v>0</v>
      </c>
      <c r="W21" s="8">
        <f t="shared" si="9"/>
        <v>0</v>
      </c>
      <c r="X21" s="9">
        <f t="shared" si="10"/>
        <v>14400</v>
      </c>
      <c r="Y21" s="4">
        <f t="shared" si="11"/>
        <v>0</v>
      </c>
      <c r="Z21">
        <f t="shared" si="12"/>
        <v>9285.5</v>
      </c>
      <c r="AA21">
        <f t="shared" si="13"/>
        <v>0</v>
      </c>
      <c r="AB21">
        <f t="shared" si="14"/>
        <v>5114.5</v>
      </c>
      <c r="AC21" s="10">
        <f t="shared" si="42"/>
        <v>4989.1507234744022</v>
      </c>
      <c r="AD21" s="8">
        <f t="shared" si="43"/>
        <v>125.34927652559765</v>
      </c>
      <c r="AE21" s="8">
        <f t="shared" si="30"/>
        <v>0</v>
      </c>
      <c r="AF21" s="8">
        <f t="shared" si="30"/>
        <v>125.34927652559765</v>
      </c>
      <c r="AG21" s="8">
        <f t="shared" si="15"/>
        <v>0</v>
      </c>
      <c r="AH21" s="8">
        <f t="shared" si="15"/>
        <v>4989.1507234744022</v>
      </c>
      <c r="AI21" s="10">
        <f t="shared" si="16"/>
        <v>44322.650723474406</v>
      </c>
      <c r="AJ21" s="8">
        <f t="shared" si="17"/>
        <v>96147.349276525594</v>
      </c>
      <c r="AK21" s="11">
        <f t="shared" si="18"/>
        <v>4989.1507234744058</v>
      </c>
      <c r="AL21" s="11">
        <f t="shared" si="19"/>
        <v>92793.849276525594</v>
      </c>
      <c r="AM21" s="11">
        <f t="shared" si="20"/>
        <v>0</v>
      </c>
      <c r="AN21" s="11">
        <f t="shared" si="21"/>
        <v>0</v>
      </c>
      <c r="AO21">
        <f t="shared" si="31"/>
        <v>0</v>
      </c>
      <c r="AP21">
        <f t="shared" si="32"/>
        <v>0</v>
      </c>
      <c r="AQ21" s="12">
        <f t="shared" si="22"/>
        <v>0</v>
      </c>
      <c r="AR21" s="13">
        <f t="shared" si="22"/>
        <v>125.34927652559765</v>
      </c>
      <c r="AS21" s="13">
        <f t="shared" si="23"/>
        <v>0</v>
      </c>
      <c r="AT21" s="13">
        <f t="shared" si="23"/>
        <v>14274.650723474402</v>
      </c>
      <c r="AU21" s="14">
        <f t="shared" si="33"/>
        <v>0</v>
      </c>
      <c r="AV21" s="14">
        <f t="shared" si="33"/>
        <v>0</v>
      </c>
      <c r="AW21" s="43">
        <f>E21+AQ21+AT21+AV21-AU21</f>
        <v>44322.650723474406</v>
      </c>
      <c r="AX21" s="45">
        <f>H21+AS21+AR21+AU21-AV21</f>
        <v>96147.349276525594</v>
      </c>
      <c r="AY21" s="43"/>
      <c r="AZ21" s="37"/>
      <c r="BB21" s="42">
        <f>AW21-BD21</f>
        <v>34794.650723474406</v>
      </c>
      <c r="BC21" s="28">
        <f>IFERROR(VLOOKUP(A21,m_demand_wh!$G:$H,2,0),0)</f>
        <v>38654</v>
      </c>
      <c r="BD21" s="28">
        <f>IFERROR(VLOOKUP(A21,m_inventory!$G:$I,3,0),0)</f>
        <v>9528</v>
      </c>
      <c r="BE21" s="28">
        <f>IFERROR(VLOOKUP(A21,m_demand_wh!$G:$I,3,0),0)</f>
        <v>679.5</v>
      </c>
      <c r="BF21" s="10">
        <f t="shared" si="34"/>
        <v>0</v>
      </c>
      <c r="BG21" s="8">
        <f t="shared" si="35"/>
        <v>8848.5</v>
      </c>
      <c r="BH21" s="8">
        <f t="shared" si="36"/>
        <v>3859.3492765255942</v>
      </c>
      <c r="BI21" s="8">
        <f t="shared" si="37"/>
        <v>0</v>
      </c>
      <c r="BJ21" s="16">
        <f t="shared" si="38"/>
        <v>0</v>
      </c>
      <c r="BK21" s="14">
        <f t="shared" si="39"/>
        <v>3859.3492765255942</v>
      </c>
      <c r="BL21" s="8">
        <f t="shared" si="24"/>
        <v>0</v>
      </c>
      <c r="BM21" s="14">
        <f t="shared" si="25"/>
        <v>0</v>
      </c>
      <c r="BQ21" s="21">
        <f>E21-BD21</f>
        <v>20520</v>
      </c>
      <c r="BR21" s="22">
        <f>H21</f>
        <v>96022</v>
      </c>
      <c r="BS21" s="22">
        <f>BD21</f>
        <v>9528</v>
      </c>
      <c r="BT21" s="25">
        <f t="shared" si="40"/>
        <v>38654</v>
      </c>
      <c r="BU21" s="25">
        <f>AX21</f>
        <v>96147.349276525594</v>
      </c>
      <c r="BV21" s="22">
        <f t="shared" si="41"/>
        <v>5668.6507234744058</v>
      </c>
      <c r="BW21" s="26">
        <f>BQ21*$C21</f>
        <v>7171534.7999999998</v>
      </c>
      <c r="BX21" s="27">
        <f>BR21*$C21</f>
        <v>33558728.780000001</v>
      </c>
      <c r="BY21" s="27">
        <f>BS21*$C21</f>
        <v>3329940.72</v>
      </c>
      <c r="BZ21" s="27">
        <f t="shared" si="26"/>
        <v>13509186.460000001</v>
      </c>
      <c r="CA21" s="27">
        <f t="shared" si="26"/>
        <v>33602537.098652929</v>
      </c>
      <c r="CB21" s="27">
        <f t="shared" si="26"/>
        <v>1981136.7413470701</v>
      </c>
    </row>
    <row r="22" spans="1:80" x14ac:dyDescent="0.2">
      <c r="A22">
        <v>16482</v>
      </c>
      <c r="B22" t="s">
        <v>50</v>
      </c>
      <c r="C22" s="15">
        <v>1065.07</v>
      </c>
      <c r="D22" s="33">
        <f>SUMIFS(m_inbound!$C:$C,m_inbound!B:B,"EU",m_inbound!$A:$A,'Model 2'!A22)</f>
        <v>0</v>
      </c>
      <c r="E22" s="28">
        <f>IFERROR(VLOOKUP(A22,m_inventory!$G:$J,4,0),0)</f>
        <v>20273</v>
      </c>
      <c r="F22" s="28">
        <f>IFERROR(VLOOKUP(A22,m_demand_wh!$G:$J,4,0),0)</f>
        <v>17568.5</v>
      </c>
      <c r="G22" s="28">
        <f>SUMIFS(m_inbound!$C:$C,m_inbound!B:B,"US",m_inbound!$A:$A,'Model 2'!A22)</f>
        <v>16128</v>
      </c>
      <c r="H22" s="28">
        <f>IFERROR(VLOOKUP(A22,m_inventory!$G:$K,5,0),0)</f>
        <v>102486</v>
      </c>
      <c r="I22" s="28">
        <f>IFERROR(VLOOKUP(A22,m_demand_wh!$G:$K,5,0),0)</f>
        <v>1433.5</v>
      </c>
      <c r="J22" s="32">
        <v>0.77238805970149249</v>
      </c>
      <c r="K22" s="32">
        <v>0.22761194029850751</v>
      </c>
      <c r="L22" s="4">
        <f t="shared" si="0"/>
        <v>2704.5</v>
      </c>
      <c r="M22">
        <f t="shared" si="27"/>
        <v>101052.5</v>
      </c>
      <c r="N22">
        <f t="shared" si="1"/>
        <v>0</v>
      </c>
      <c r="O22">
        <f t="shared" si="2"/>
        <v>0</v>
      </c>
      <c r="P22" t="b">
        <f t="shared" ref="P22:Q85" si="44">N22&gt;0</f>
        <v>0</v>
      </c>
      <c r="Q22" t="b">
        <f t="shared" si="44"/>
        <v>0</v>
      </c>
      <c r="R22" s="7">
        <f t="shared" si="4"/>
        <v>0.9245605725713083</v>
      </c>
      <c r="S22" s="7">
        <f t="shared" si="5"/>
        <v>7.5439427428691697E-2</v>
      </c>
      <c r="T22" s="7">
        <f t="shared" si="6"/>
        <v>0.9765197067873429</v>
      </c>
      <c r="U22" s="4">
        <f t="shared" si="7"/>
        <v>0</v>
      </c>
      <c r="V22">
        <f t="shared" si="8"/>
        <v>0</v>
      </c>
      <c r="W22" s="8">
        <f t="shared" si="9"/>
        <v>0</v>
      </c>
      <c r="X22" s="9">
        <f t="shared" si="10"/>
        <v>16128</v>
      </c>
      <c r="Y22" s="4">
        <f t="shared" si="11"/>
        <v>0</v>
      </c>
      <c r="Z22">
        <f t="shared" si="12"/>
        <v>0</v>
      </c>
      <c r="AA22">
        <f t="shared" si="13"/>
        <v>0</v>
      </c>
      <c r="AB22">
        <f t="shared" si="14"/>
        <v>16128</v>
      </c>
      <c r="AC22" s="10">
        <f t="shared" si="42"/>
        <v>15749.309831066266</v>
      </c>
      <c r="AD22" s="8">
        <f t="shared" si="43"/>
        <v>378.69016893373373</v>
      </c>
      <c r="AE22" s="8">
        <f t="shared" si="30"/>
        <v>0</v>
      </c>
      <c r="AF22" s="8">
        <f t="shared" si="30"/>
        <v>378.69016893373373</v>
      </c>
      <c r="AG22" s="8">
        <f t="shared" ref="AG22:AH85" si="45">AA22-AE22</f>
        <v>0</v>
      </c>
      <c r="AH22" s="8">
        <f t="shared" si="45"/>
        <v>15749.309831066266</v>
      </c>
      <c r="AI22" s="10">
        <f t="shared" si="16"/>
        <v>36022.309831066268</v>
      </c>
      <c r="AJ22" s="8">
        <f t="shared" si="17"/>
        <v>102864.69016893374</v>
      </c>
      <c r="AK22" s="11">
        <f t="shared" si="18"/>
        <v>18453.809831066268</v>
      </c>
      <c r="AL22" s="11">
        <f t="shared" si="19"/>
        <v>101431.19016893374</v>
      </c>
      <c r="AM22" s="11">
        <f t="shared" si="20"/>
        <v>0</v>
      </c>
      <c r="AN22" s="11">
        <f t="shared" si="21"/>
        <v>0</v>
      </c>
      <c r="AO22">
        <f t="shared" si="31"/>
        <v>0</v>
      </c>
      <c r="AP22">
        <f t="shared" si="32"/>
        <v>0</v>
      </c>
      <c r="AQ22" s="12">
        <f t="shared" ref="AQ22:AR85" si="46">U22+AE22</f>
        <v>0</v>
      </c>
      <c r="AR22" s="13">
        <f t="shared" si="46"/>
        <v>378.69016893373373</v>
      </c>
      <c r="AS22" s="13">
        <f t="shared" ref="AS22:AT85" si="47">Y22+AG22</f>
        <v>0</v>
      </c>
      <c r="AT22" s="13">
        <f t="shared" si="47"/>
        <v>15749.309831066266</v>
      </c>
      <c r="AU22" s="14">
        <f t="shared" si="33"/>
        <v>0</v>
      </c>
      <c r="AV22" s="14">
        <f t="shared" si="33"/>
        <v>0</v>
      </c>
      <c r="AW22" s="43">
        <f>E22+AQ22+AT22+AV22-AU22</f>
        <v>36022.309831066268</v>
      </c>
      <c r="AX22" s="45">
        <f>H22+AS22+AR22+AU22-AV22</f>
        <v>102864.69016893374</v>
      </c>
      <c r="AY22" s="43"/>
      <c r="AZ22" s="37"/>
      <c r="BB22" s="42">
        <f>AW22-BD22</f>
        <v>29150.309831066268</v>
      </c>
      <c r="BC22" s="28">
        <f>IFERROR(VLOOKUP(A22,m_demand_wh!$G:$H,2,0),0)</f>
        <v>16910.5</v>
      </c>
      <c r="BD22" s="28">
        <f>IFERROR(VLOOKUP(A22,m_inventory!$G:$I,3,0),0)</f>
        <v>6872</v>
      </c>
      <c r="BE22" s="28">
        <f>IFERROR(VLOOKUP(A22,m_demand_wh!$G:$I,3,0),0)</f>
        <v>658</v>
      </c>
      <c r="BF22" s="10">
        <f t="shared" si="34"/>
        <v>12239.809831066268</v>
      </c>
      <c r="BG22" s="8">
        <f t="shared" si="35"/>
        <v>6214</v>
      </c>
      <c r="BH22" s="8">
        <f t="shared" si="36"/>
        <v>0</v>
      </c>
      <c r="BI22" s="8">
        <f t="shared" si="37"/>
        <v>0</v>
      </c>
      <c r="BJ22" s="16">
        <f t="shared" si="38"/>
        <v>0</v>
      </c>
      <c r="BK22" s="14">
        <f t="shared" si="39"/>
        <v>0</v>
      </c>
      <c r="BL22" s="8">
        <f t="shared" si="24"/>
        <v>12239.809831066268</v>
      </c>
      <c r="BM22" s="14">
        <f t="shared" si="25"/>
        <v>0</v>
      </c>
      <c r="BQ22" s="21">
        <f>E22-BD22</f>
        <v>13401</v>
      </c>
      <c r="BR22" s="22">
        <f>H22</f>
        <v>102486</v>
      </c>
      <c r="BS22" s="22">
        <f>BD22</f>
        <v>6872</v>
      </c>
      <c r="BT22" s="25">
        <f t="shared" si="40"/>
        <v>29150.309831066268</v>
      </c>
      <c r="BU22" s="25">
        <f>AX22</f>
        <v>102864.69016893374</v>
      </c>
      <c r="BV22" s="22">
        <f t="shared" si="41"/>
        <v>6872</v>
      </c>
      <c r="BW22" s="26">
        <f>BQ22*$C22</f>
        <v>14273003.069999998</v>
      </c>
      <c r="BX22" s="27">
        <f>BR22*$C22</f>
        <v>109154764.02</v>
      </c>
      <c r="BY22" s="27">
        <f>BS22*$C22</f>
        <v>7319161.0399999991</v>
      </c>
      <c r="BZ22" s="27">
        <f t="shared" ref="BZ22:CB64" si="48">BT22*$C22</f>
        <v>31047120.491773747</v>
      </c>
      <c r="CA22" s="27">
        <f t="shared" si="48"/>
        <v>109558095.55822626</v>
      </c>
      <c r="CB22" s="27">
        <f t="shared" si="48"/>
        <v>7319161.0399999991</v>
      </c>
    </row>
    <row r="23" spans="1:80" x14ac:dyDescent="0.2">
      <c r="A23">
        <v>10207683</v>
      </c>
      <c r="B23" t="s">
        <v>50</v>
      </c>
      <c r="C23" s="15">
        <v>2563.91</v>
      </c>
      <c r="D23" s="33">
        <f>SUMIFS(m_inbound!$C:$C,m_inbound!B:B,"EU",m_inbound!$A:$A,'Model 2'!A23)</f>
        <v>0</v>
      </c>
      <c r="E23" s="28">
        <f>IFERROR(VLOOKUP(A23,m_inventory!$G:$J,4,0),0)</f>
        <v>4270</v>
      </c>
      <c r="F23" s="28">
        <f>IFERROR(VLOOKUP(A23,m_demand_wh!$G:$J,4,0),0)</f>
        <v>7687.5</v>
      </c>
      <c r="G23" s="28">
        <f>SUMIFS(m_inbound!$C:$C,m_inbound!B:B,"US",m_inbound!$A:$A,'Model 2'!A23)</f>
        <v>600</v>
      </c>
      <c r="H23" s="28">
        <f>IFERROR(VLOOKUP(A23,m_inventory!$G:$K,5,0),0)</f>
        <v>0</v>
      </c>
      <c r="I23" s="28">
        <f>IFERROR(VLOOKUP(A23,m_demand_wh!$G:$K,5,0),0)</f>
        <v>258.5</v>
      </c>
      <c r="J23" s="32">
        <v>0.77238805970149249</v>
      </c>
      <c r="K23" s="32">
        <v>0.22761194029850751</v>
      </c>
      <c r="L23" s="4">
        <f t="shared" si="0"/>
        <v>0</v>
      </c>
      <c r="M23">
        <f t="shared" si="27"/>
        <v>0</v>
      </c>
      <c r="N23">
        <f t="shared" si="1"/>
        <v>3417.5</v>
      </c>
      <c r="O23">
        <f t="shared" si="2"/>
        <v>258.5</v>
      </c>
      <c r="P23" t="b">
        <f t="shared" si="44"/>
        <v>1</v>
      </c>
      <c r="Q23" t="b">
        <f t="shared" si="44"/>
        <v>1</v>
      </c>
      <c r="R23" s="7">
        <f t="shared" si="4"/>
        <v>0.96746790838157559</v>
      </c>
      <c r="S23" s="7">
        <f t="shared" si="5"/>
        <v>3.2532091618424408E-2</v>
      </c>
      <c r="T23" s="7">
        <f t="shared" si="6"/>
        <v>0.99018811124019268</v>
      </c>
      <c r="U23" s="4">
        <f t="shared" si="7"/>
        <v>0</v>
      </c>
      <c r="V23">
        <f t="shared" si="8"/>
        <v>258.5</v>
      </c>
      <c r="W23" s="8">
        <f t="shared" si="9"/>
        <v>0</v>
      </c>
      <c r="X23" s="9">
        <f t="shared" si="10"/>
        <v>341.5</v>
      </c>
      <c r="Y23" s="4">
        <f t="shared" si="11"/>
        <v>0</v>
      </c>
      <c r="Z23">
        <f t="shared" si="12"/>
        <v>341.5</v>
      </c>
      <c r="AA23">
        <f t="shared" si="13"/>
        <v>0</v>
      </c>
      <c r="AB23">
        <f t="shared" si="14"/>
        <v>0</v>
      </c>
      <c r="AC23" s="10">
        <f t="shared" si="42"/>
        <v>0</v>
      </c>
      <c r="AD23" s="8">
        <f t="shared" si="43"/>
        <v>0</v>
      </c>
      <c r="AE23" s="8">
        <f t="shared" ref="AE23:AF86" si="49">IF(AA23&gt;AC23,AC23,AA23)</f>
        <v>0</v>
      </c>
      <c r="AF23" s="8">
        <f t="shared" si="49"/>
        <v>0</v>
      </c>
      <c r="AG23" s="8">
        <f t="shared" si="45"/>
        <v>0</v>
      </c>
      <c r="AH23" s="8">
        <f t="shared" si="45"/>
        <v>0</v>
      </c>
      <c r="AI23" s="10">
        <f t="shared" si="16"/>
        <v>4611.5</v>
      </c>
      <c r="AJ23" s="8">
        <f t="shared" si="17"/>
        <v>258.5</v>
      </c>
      <c r="AK23" s="11">
        <f t="shared" si="18"/>
        <v>0</v>
      </c>
      <c r="AL23" s="11">
        <f t="shared" si="19"/>
        <v>0</v>
      </c>
      <c r="AM23" s="11">
        <f t="shared" si="20"/>
        <v>3076</v>
      </c>
      <c r="AN23" s="11">
        <f t="shared" si="21"/>
        <v>0</v>
      </c>
      <c r="AO23">
        <f t="shared" si="31"/>
        <v>0</v>
      </c>
      <c r="AP23">
        <f t="shared" si="32"/>
        <v>0</v>
      </c>
      <c r="AQ23" s="12">
        <f t="shared" si="46"/>
        <v>0</v>
      </c>
      <c r="AR23" s="13">
        <f t="shared" si="46"/>
        <v>258.5</v>
      </c>
      <c r="AS23" s="13">
        <f t="shared" si="47"/>
        <v>0</v>
      </c>
      <c r="AT23" s="13">
        <f t="shared" si="47"/>
        <v>341.5</v>
      </c>
      <c r="AU23" s="14">
        <f t="shared" ref="AU23:AV86" si="50">AO23</f>
        <v>0</v>
      </c>
      <c r="AV23" s="14">
        <f t="shared" si="50"/>
        <v>0</v>
      </c>
      <c r="AW23" s="43">
        <f>E23+AQ23+AT23+AV23-AU23</f>
        <v>4611.5</v>
      </c>
      <c r="AX23" s="45">
        <f>H23+AS23+AR23+AU23-AV23</f>
        <v>258.5</v>
      </c>
      <c r="AY23" s="43"/>
      <c r="AZ23" s="37"/>
      <c r="BB23" s="42">
        <f>AW23-BD23</f>
        <v>4611.5</v>
      </c>
      <c r="BC23" s="28">
        <f>IFERROR(VLOOKUP(A23,m_demand_wh!$G:$H,2,0),0)</f>
        <v>5145</v>
      </c>
      <c r="BD23" s="28">
        <f>IFERROR(VLOOKUP(A23,m_inventory!$G:$I,3,0),0)</f>
        <v>0</v>
      </c>
      <c r="BE23" s="28">
        <f>IFERROR(VLOOKUP(A23,m_demand_wh!$G:$I,3,0),0)</f>
        <v>2542.5</v>
      </c>
      <c r="BF23" s="10">
        <f t="shared" si="34"/>
        <v>0</v>
      </c>
      <c r="BG23" s="8">
        <f t="shared" si="35"/>
        <v>0</v>
      </c>
      <c r="BH23" s="8">
        <f t="shared" si="36"/>
        <v>533.5</v>
      </c>
      <c r="BI23" s="8">
        <f t="shared" si="37"/>
        <v>2542.5</v>
      </c>
      <c r="BJ23" s="16">
        <f t="shared" si="38"/>
        <v>0</v>
      </c>
      <c r="BK23" s="14">
        <f t="shared" si="39"/>
        <v>0</v>
      </c>
      <c r="BL23" s="8">
        <f t="shared" si="24"/>
        <v>0</v>
      </c>
      <c r="BM23" s="14">
        <f t="shared" si="25"/>
        <v>0</v>
      </c>
      <c r="BQ23" s="21">
        <f>E23-BD23</f>
        <v>4270</v>
      </c>
      <c r="BR23" s="22">
        <f>H23</f>
        <v>0</v>
      </c>
      <c r="BS23" s="22">
        <f>BD23</f>
        <v>0</v>
      </c>
      <c r="BT23" s="25">
        <f t="shared" si="40"/>
        <v>4611.5</v>
      </c>
      <c r="BU23" s="25">
        <f>AX23</f>
        <v>258.5</v>
      </c>
      <c r="BV23" s="22">
        <f t="shared" si="41"/>
        <v>0</v>
      </c>
      <c r="BW23" s="26">
        <f>BQ23*$C23</f>
        <v>10947895.699999999</v>
      </c>
      <c r="BX23" s="27">
        <f>BR23*$C23</f>
        <v>0</v>
      </c>
      <c r="BY23" s="27">
        <f>BS23*$C23</f>
        <v>0</v>
      </c>
      <c r="BZ23" s="27">
        <f t="shared" si="48"/>
        <v>11823470.965</v>
      </c>
      <c r="CA23" s="27">
        <f t="shared" si="48"/>
        <v>662770.73499999999</v>
      </c>
      <c r="CB23" s="27">
        <f t="shared" si="48"/>
        <v>0</v>
      </c>
    </row>
    <row r="24" spans="1:80" x14ac:dyDescent="0.2">
      <c r="A24">
        <v>13057</v>
      </c>
      <c r="B24" t="s">
        <v>50</v>
      </c>
      <c r="C24" s="15">
        <v>272.83</v>
      </c>
      <c r="D24" s="33">
        <f>SUMIFS(m_inbound!$C:$C,m_inbound!B:B,"EU",m_inbound!$A:$A,'Model 2'!A24)</f>
        <v>0</v>
      </c>
      <c r="E24" s="28">
        <f>IFERROR(VLOOKUP(A24,m_inventory!$G:$J,4,0),0)</f>
        <v>325837</v>
      </c>
      <c r="F24" s="28">
        <f>IFERROR(VLOOKUP(A24,m_demand_wh!$G:$J,4,0),0)</f>
        <v>298354</v>
      </c>
      <c r="G24" s="28">
        <f>SUMIFS(m_inbound!$C:$C,m_inbound!B:B,"US",m_inbound!$A:$A,'Model 2'!A24)</f>
        <v>193704</v>
      </c>
      <c r="H24" s="28">
        <f>IFERROR(VLOOKUP(A24,m_inventory!$G:$K,5,0),0)</f>
        <v>26008</v>
      </c>
      <c r="I24" s="28">
        <f>IFERROR(VLOOKUP(A24,m_demand_wh!$G:$K,5,0),0)</f>
        <v>5699.5</v>
      </c>
      <c r="J24" s="32">
        <v>0.77238805970149249</v>
      </c>
      <c r="K24" s="32">
        <v>0.22761194029850751</v>
      </c>
      <c r="L24" s="4">
        <f t="shared" si="0"/>
        <v>27483</v>
      </c>
      <c r="M24">
        <f t="shared" si="27"/>
        <v>20308.5</v>
      </c>
      <c r="N24">
        <f t="shared" si="1"/>
        <v>0</v>
      </c>
      <c r="O24">
        <f t="shared" si="2"/>
        <v>0</v>
      </c>
      <c r="P24" t="b">
        <f t="shared" si="44"/>
        <v>0</v>
      </c>
      <c r="Q24" t="b">
        <f t="shared" si="44"/>
        <v>0</v>
      </c>
      <c r="R24" s="7">
        <f t="shared" si="4"/>
        <v>0.98125494362011945</v>
      </c>
      <c r="S24" s="7">
        <f t="shared" si="5"/>
        <v>1.8745056379880554E-2</v>
      </c>
      <c r="T24" s="7">
        <f t="shared" si="6"/>
        <v>0.99440208359942339</v>
      </c>
      <c r="U24" s="4">
        <f t="shared" si="7"/>
        <v>0</v>
      </c>
      <c r="V24">
        <f t="shared" si="8"/>
        <v>0</v>
      </c>
      <c r="W24" s="8">
        <f t="shared" si="9"/>
        <v>0</v>
      </c>
      <c r="X24" s="9">
        <f t="shared" si="10"/>
        <v>193704</v>
      </c>
      <c r="Y24" s="4">
        <f t="shared" si="11"/>
        <v>0</v>
      </c>
      <c r="Z24">
        <f t="shared" si="12"/>
        <v>0</v>
      </c>
      <c r="AA24">
        <f t="shared" si="13"/>
        <v>0</v>
      </c>
      <c r="AB24">
        <f t="shared" si="14"/>
        <v>193704</v>
      </c>
      <c r="AC24" s="10">
        <f t="shared" si="42"/>
        <v>192619.66120154271</v>
      </c>
      <c r="AD24" s="8">
        <f t="shared" si="43"/>
        <v>1084.3387984572912</v>
      </c>
      <c r="AE24" s="8">
        <f t="shared" si="49"/>
        <v>0</v>
      </c>
      <c r="AF24" s="8">
        <f t="shared" si="49"/>
        <v>1084.3387984572912</v>
      </c>
      <c r="AG24" s="8">
        <f t="shared" si="45"/>
        <v>0</v>
      </c>
      <c r="AH24" s="8">
        <f t="shared" si="45"/>
        <v>192619.66120154271</v>
      </c>
      <c r="AI24" s="10">
        <f t="shared" si="16"/>
        <v>518456.66120154271</v>
      </c>
      <c r="AJ24" s="8">
        <f t="shared" si="17"/>
        <v>27092.338798457291</v>
      </c>
      <c r="AK24" s="11">
        <f t="shared" si="18"/>
        <v>220102.66120154271</v>
      </c>
      <c r="AL24" s="11">
        <f t="shared" si="19"/>
        <v>21392.838798457291</v>
      </c>
      <c r="AM24" s="11">
        <f t="shared" si="20"/>
        <v>0</v>
      </c>
      <c r="AN24" s="11">
        <f t="shared" si="21"/>
        <v>0</v>
      </c>
      <c r="AO24">
        <f t="shared" si="31"/>
        <v>0</v>
      </c>
      <c r="AP24">
        <f t="shared" si="32"/>
        <v>0</v>
      </c>
      <c r="AQ24" s="12">
        <f t="shared" si="46"/>
        <v>0</v>
      </c>
      <c r="AR24" s="13">
        <f t="shared" si="46"/>
        <v>1084.3387984572912</v>
      </c>
      <c r="AS24" s="13">
        <f t="shared" si="47"/>
        <v>0</v>
      </c>
      <c r="AT24" s="13">
        <f t="shared" si="47"/>
        <v>192619.66120154271</v>
      </c>
      <c r="AU24" s="14">
        <f t="shared" si="50"/>
        <v>0</v>
      </c>
      <c r="AV24" s="14">
        <f t="shared" si="50"/>
        <v>0</v>
      </c>
      <c r="AW24" s="43">
        <f>E24+AQ24+AT24+AV24-AU24</f>
        <v>518456.66120154271</v>
      </c>
      <c r="AX24" s="45">
        <f>H24+AS24+AR24+AU24-AV24</f>
        <v>27092.338798457291</v>
      </c>
      <c r="AY24" s="43"/>
      <c r="AZ24" s="37"/>
      <c r="BB24" s="42">
        <f>AW24-BD24</f>
        <v>512996.66120154271</v>
      </c>
      <c r="BC24" s="28">
        <f>IFERROR(VLOOKUP(A24,m_demand_wh!$G:$H,2,0),0)</f>
        <v>204398</v>
      </c>
      <c r="BD24" s="28">
        <f>IFERROR(VLOOKUP(A24,m_inventory!$G:$I,3,0),0)</f>
        <v>5460</v>
      </c>
      <c r="BE24" s="28">
        <f>IFERROR(VLOOKUP(A24,m_demand_wh!$G:$I,3,0),0)</f>
        <v>93956</v>
      </c>
      <c r="BF24" s="10">
        <f t="shared" si="34"/>
        <v>308598.66120154271</v>
      </c>
      <c r="BG24" s="8">
        <f t="shared" si="35"/>
        <v>0</v>
      </c>
      <c r="BH24" s="8">
        <f t="shared" si="36"/>
        <v>0</v>
      </c>
      <c r="BI24" s="8">
        <f t="shared" si="37"/>
        <v>88496</v>
      </c>
      <c r="BJ24" s="16">
        <f t="shared" si="38"/>
        <v>88496</v>
      </c>
      <c r="BK24" s="14">
        <f t="shared" si="39"/>
        <v>0</v>
      </c>
      <c r="BL24" s="8">
        <f t="shared" si="24"/>
        <v>220102.66120154271</v>
      </c>
      <c r="BM24" s="14">
        <f t="shared" si="25"/>
        <v>15704.661201542709</v>
      </c>
      <c r="BQ24" s="21">
        <f>E24-BD24</f>
        <v>320377</v>
      </c>
      <c r="BR24" s="22">
        <f>H24</f>
        <v>26008</v>
      </c>
      <c r="BS24" s="22">
        <f>BD24</f>
        <v>5460</v>
      </c>
      <c r="BT24" s="25">
        <f t="shared" si="40"/>
        <v>408796</v>
      </c>
      <c r="BU24" s="25">
        <f>AX24</f>
        <v>27092.338798457291</v>
      </c>
      <c r="BV24" s="22">
        <f t="shared" si="41"/>
        <v>109660.66120154271</v>
      </c>
      <c r="BW24" s="26">
        <f>BQ24*$C24</f>
        <v>87408456.909999996</v>
      </c>
      <c r="BX24" s="27">
        <f>BR24*$C24</f>
        <v>7095762.6399999997</v>
      </c>
      <c r="BY24" s="27">
        <f>BS24*$C24</f>
        <v>1489651.7999999998</v>
      </c>
      <c r="BZ24" s="27">
        <f t="shared" si="48"/>
        <v>111531812.67999999</v>
      </c>
      <c r="CA24" s="27">
        <f t="shared" si="48"/>
        <v>7391602.7943831021</v>
      </c>
      <c r="CB24" s="27">
        <f t="shared" si="48"/>
        <v>29918718.195616897</v>
      </c>
    </row>
    <row r="25" spans="1:80" x14ac:dyDescent="0.2">
      <c r="A25">
        <v>10202777</v>
      </c>
      <c r="B25" t="s">
        <v>54</v>
      </c>
      <c r="C25" s="15">
        <v>1044.6600000000001</v>
      </c>
      <c r="D25" s="33">
        <f>SUMIFS(m_inbound!$C:$C,m_inbound!B:B,"EU",m_inbound!$A:$A,'Model 2'!A25)</f>
        <v>0</v>
      </c>
      <c r="E25" s="28">
        <f>IFERROR(VLOOKUP(A25,m_inventory!$G:$J,4,0),0)</f>
        <v>2621</v>
      </c>
      <c r="F25" s="28">
        <f>IFERROR(VLOOKUP(A25,m_demand_wh!$G:$J,4,0),0)</f>
        <v>2255.5</v>
      </c>
      <c r="G25" s="28">
        <f>SUMIFS(m_inbound!$C:$C,m_inbound!B:B,"US",m_inbound!$A:$A,'Model 2'!A25)</f>
        <v>766</v>
      </c>
      <c r="H25" s="28">
        <f>IFERROR(VLOOKUP(A25,m_inventory!$G:$K,5,0),0)</f>
        <v>0</v>
      </c>
      <c r="I25" s="28">
        <f>IFERROR(VLOOKUP(A25,m_demand_wh!$G:$K,5,0),0)</f>
        <v>258.5</v>
      </c>
      <c r="J25" s="32">
        <v>0.98133935289691498</v>
      </c>
      <c r="K25" s="32">
        <v>1.8660647103085015E-2</v>
      </c>
      <c r="L25" s="4">
        <f t="shared" si="0"/>
        <v>365.5</v>
      </c>
      <c r="M25">
        <f t="shared" si="27"/>
        <v>0</v>
      </c>
      <c r="N25">
        <f t="shared" si="1"/>
        <v>0</v>
      </c>
      <c r="O25">
        <f t="shared" si="2"/>
        <v>258.5</v>
      </c>
      <c r="P25" t="b">
        <f t="shared" si="44"/>
        <v>0</v>
      </c>
      <c r="Q25" t="b">
        <f t="shared" si="44"/>
        <v>1</v>
      </c>
      <c r="R25" s="7">
        <f t="shared" si="4"/>
        <v>0.89717581543357194</v>
      </c>
      <c r="S25" s="7">
        <f t="shared" si="5"/>
        <v>0.10282418456642806</v>
      </c>
      <c r="T25" s="7">
        <f t="shared" si="6"/>
        <v>0.99782539814077442</v>
      </c>
      <c r="U25" s="4">
        <f t="shared" si="7"/>
        <v>0</v>
      </c>
      <c r="V25">
        <f t="shared" si="8"/>
        <v>258.5</v>
      </c>
      <c r="W25" s="8">
        <f t="shared" si="9"/>
        <v>0</v>
      </c>
      <c r="X25" s="9">
        <f t="shared" si="10"/>
        <v>507.5</v>
      </c>
      <c r="Y25" s="4">
        <f t="shared" si="11"/>
        <v>0</v>
      </c>
      <c r="Z25">
        <f t="shared" si="12"/>
        <v>0</v>
      </c>
      <c r="AA25">
        <f t="shared" si="13"/>
        <v>0</v>
      </c>
      <c r="AB25">
        <f t="shared" si="14"/>
        <v>507.5</v>
      </c>
      <c r="AC25" s="10">
        <f t="shared" si="42"/>
        <v>506.39638955644301</v>
      </c>
      <c r="AD25" s="8">
        <f t="shared" si="43"/>
        <v>1.1036104435569807</v>
      </c>
      <c r="AE25" s="8">
        <f t="shared" si="49"/>
        <v>0</v>
      </c>
      <c r="AF25" s="8">
        <f t="shared" si="49"/>
        <v>1.1036104435569807</v>
      </c>
      <c r="AG25" s="8">
        <f t="shared" si="45"/>
        <v>0</v>
      </c>
      <c r="AH25" s="8">
        <f t="shared" si="45"/>
        <v>506.39638955644301</v>
      </c>
      <c r="AI25" s="10">
        <f t="shared" si="16"/>
        <v>3127.396389556443</v>
      </c>
      <c r="AJ25" s="8">
        <f t="shared" si="17"/>
        <v>259.60361044355699</v>
      </c>
      <c r="AK25" s="11">
        <f t="shared" si="18"/>
        <v>871.89638955644295</v>
      </c>
      <c r="AL25" s="11">
        <f t="shared" si="19"/>
        <v>1.1036104435569882</v>
      </c>
      <c r="AM25" s="11">
        <f t="shared" si="20"/>
        <v>0</v>
      </c>
      <c r="AN25" s="11">
        <f t="shared" si="21"/>
        <v>0</v>
      </c>
      <c r="AO25">
        <f t="shared" si="31"/>
        <v>0</v>
      </c>
      <c r="AP25">
        <f t="shared" si="32"/>
        <v>0</v>
      </c>
      <c r="AQ25" s="12">
        <f t="shared" si="46"/>
        <v>0</v>
      </c>
      <c r="AR25" s="13">
        <f t="shared" si="46"/>
        <v>259.60361044355699</v>
      </c>
      <c r="AS25" s="13">
        <f t="shared" si="47"/>
        <v>0</v>
      </c>
      <c r="AT25" s="13">
        <f t="shared" si="47"/>
        <v>506.39638955644301</v>
      </c>
      <c r="AU25" s="14">
        <f t="shared" si="50"/>
        <v>0</v>
      </c>
      <c r="AV25" s="14">
        <f t="shared" si="50"/>
        <v>0</v>
      </c>
      <c r="AW25" s="43">
        <f>E25+AQ25+AT25+AV25-AU25</f>
        <v>3127.396389556443</v>
      </c>
      <c r="AX25" s="45">
        <f>H25+AS25+AR25+AU25-AV25</f>
        <v>259.60361044355699</v>
      </c>
      <c r="AY25" s="43"/>
      <c r="AZ25" s="37"/>
      <c r="BB25" s="42">
        <f>AW25-BD25</f>
        <v>1497.396389556443</v>
      </c>
      <c r="BC25" s="28">
        <f>IFERROR(VLOOKUP(A25,m_demand_wh!$G:$H,2,0),0)</f>
        <v>1447.5</v>
      </c>
      <c r="BD25" s="28">
        <f>IFERROR(VLOOKUP(A25,m_inventory!$G:$I,3,0),0)</f>
        <v>1630</v>
      </c>
      <c r="BE25" s="28">
        <f>IFERROR(VLOOKUP(A25,m_demand_wh!$G:$I,3,0),0)</f>
        <v>808</v>
      </c>
      <c r="BF25" s="10">
        <f t="shared" si="34"/>
        <v>49.896389556442955</v>
      </c>
      <c r="BG25" s="8">
        <f t="shared" si="35"/>
        <v>822</v>
      </c>
      <c r="BH25" s="8">
        <f t="shared" si="36"/>
        <v>0</v>
      </c>
      <c r="BI25" s="8">
        <f t="shared" si="37"/>
        <v>0</v>
      </c>
      <c r="BJ25" s="16">
        <f t="shared" si="38"/>
        <v>0</v>
      </c>
      <c r="BK25" s="14">
        <f t="shared" si="39"/>
        <v>0</v>
      </c>
      <c r="BL25" s="8">
        <f t="shared" si="24"/>
        <v>49.896389556442955</v>
      </c>
      <c r="BM25" s="14">
        <f t="shared" si="25"/>
        <v>0</v>
      </c>
      <c r="BQ25" s="21">
        <f>E25-BD25</f>
        <v>991</v>
      </c>
      <c r="BR25" s="22">
        <f>H25</f>
        <v>0</v>
      </c>
      <c r="BS25" s="22">
        <f>BD25</f>
        <v>1630</v>
      </c>
      <c r="BT25" s="25">
        <f t="shared" si="40"/>
        <v>1497.396389556443</v>
      </c>
      <c r="BU25" s="25">
        <f>AX25</f>
        <v>259.60361044355699</v>
      </c>
      <c r="BV25" s="22">
        <f t="shared" si="41"/>
        <v>1630</v>
      </c>
      <c r="BW25" s="26">
        <f>BQ25*$C25</f>
        <v>1035258.06</v>
      </c>
      <c r="BX25" s="27">
        <f>BR25*$C25</f>
        <v>0</v>
      </c>
      <c r="BY25" s="27">
        <f>BS25*$C25</f>
        <v>1702795.8</v>
      </c>
      <c r="BZ25" s="27">
        <f t="shared" si="48"/>
        <v>1564270.1123140338</v>
      </c>
      <c r="CA25" s="27">
        <f t="shared" si="48"/>
        <v>271197.50768596627</v>
      </c>
      <c r="CB25" s="27">
        <f t="shared" si="48"/>
        <v>1702795.8</v>
      </c>
    </row>
    <row r="26" spans="1:80" x14ac:dyDescent="0.2">
      <c r="A26">
        <v>10207835</v>
      </c>
      <c r="B26" t="s">
        <v>54</v>
      </c>
      <c r="C26" s="15">
        <v>201.2</v>
      </c>
      <c r="D26" s="33">
        <f>SUMIFS(m_inbound!$C:$C,m_inbound!B:B,"EU",m_inbound!$A:$A,'Model 2'!A26)</f>
        <v>0</v>
      </c>
      <c r="E26" s="28">
        <f>IFERROR(VLOOKUP(A26,m_inventory!$G:$J,4,0),0)</f>
        <v>8431</v>
      </c>
      <c r="F26" s="28">
        <f>IFERROR(VLOOKUP(A26,m_demand_wh!$G:$J,4,0),0)</f>
        <v>2804</v>
      </c>
      <c r="G26" s="28">
        <f>SUMIFS(m_inbound!$C:$C,m_inbound!B:B,"US",m_inbound!$A:$A,'Model 2'!A26)</f>
        <v>0</v>
      </c>
      <c r="H26" s="28">
        <f>IFERROR(VLOOKUP(A26,m_inventory!$G:$K,5,0),0)</f>
        <v>0</v>
      </c>
      <c r="I26" s="28">
        <f>IFERROR(VLOOKUP(A26,m_demand_wh!$G:$K,5,0),0)</f>
        <v>258.5</v>
      </c>
      <c r="J26" s="32">
        <v>0.98133935289691498</v>
      </c>
      <c r="K26" s="32">
        <v>1.8660647103085015E-2</v>
      </c>
      <c r="L26" s="4">
        <f t="shared" si="0"/>
        <v>5627</v>
      </c>
      <c r="M26">
        <f t="shared" si="27"/>
        <v>0</v>
      </c>
      <c r="N26">
        <f t="shared" si="1"/>
        <v>0</v>
      </c>
      <c r="O26">
        <f t="shared" si="2"/>
        <v>258.5</v>
      </c>
      <c r="P26" t="b">
        <f t="shared" si="44"/>
        <v>0</v>
      </c>
      <c r="Q26" t="b">
        <f t="shared" si="44"/>
        <v>1</v>
      </c>
      <c r="R26" s="7">
        <f t="shared" si="4"/>
        <v>0.91559183673469391</v>
      </c>
      <c r="S26" s="7">
        <f t="shared" si="5"/>
        <v>8.4408163265306091E-2</v>
      </c>
      <c r="T26" s="7">
        <f t="shared" si="6"/>
        <v>0.9982500350222292</v>
      </c>
      <c r="U26" s="4">
        <f t="shared" si="7"/>
        <v>0</v>
      </c>
      <c r="V26">
        <f t="shared" si="8"/>
        <v>0</v>
      </c>
      <c r="W26" s="8">
        <f t="shared" si="9"/>
        <v>0</v>
      </c>
      <c r="X26" s="9">
        <f t="shared" si="10"/>
        <v>0</v>
      </c>
      <c r="Y26" s="4">
        <f t="shared" si="11"/>
        <v>0</v>
      </c>
      <c r="Z26">
        <f t="shared" si="12"/>
        <v>0</v>
      </c>
      <c r="AA26">
        <f t="shared" si="13"/>
        <v>0</v>
      </c>
      <c r="AB26">
        <f t="shared" si="14"/>
        <v>0</v>
      </c>
      <c r="AC26" s="10">
        <f t="shared" si="42"/>
        <v>0</v>
      </c>
      <c r="AD26" s="8">
        <f t="shared" si="43"/>
        <v>0</v>
      </c>
      <c r="AE26" s="8">
        <f t="shared" si="49"/>
        <v>0</v>
      </c>
      <c r="AF26" s="8">
        <f t="shared" si="49"/>
        <v>0</v>
      </c>
      <c r="AG26" s="8">
        <f t="shared" si="45"/>
        <v>0</v>
      </c>
      <c r="AH26" s="8">
        <f t="shared" si="45"/>
        <v>0</v>
      </c>
      <c r="AI26" s="10">
        <f t="shared" si="16"/>
        <v>8431</v>
      </c>
      <c r="AJ26" s="8">
        <f t="shared" si="17"/>
        <v>0</v>
      </c>
      <c r="AK26" s="11">
        <f t="shared" si="18"/>
        <v>5627</v>
      </c>
      <c r="AL26" s="11">
        <f t="shared" si="19"/>
        <v>0</v>
      </c>
      <c r="AM26" s="11">
        <f t="shared" si="20"/>
        <v>0</v>
      </c>
      <c r="AN26" s="11">
        <f t="shared" si="21"/>
        <v>258.5</v>
      </c>
      <c r="AO26">
        <f t="shared" si="31"/>
        <v>258.5</v>
      </c>
      <c r="AP26">
        <f t="shared" si="32"/>
        <v>0</v>
      </c>
      <c r="AQ26" s="12">
        <f t="shared" si="46"/>
        <v>0</v>
      </c>
      <c r="AR26" s="13">
        <f t="shared" si="46"/>
        <v>0</v>
      </c>
      <c r="AS26" s="13">
        <f t="shared" si="47"/>
        <v>0</v>
      </c>
      <c r="AT26" s="13">
        <f t="shared" si="47"/>
        <v>0</v>
      </c>
      <c r="AU26" s="14">
        <f t="shared" si="50"/>
        <v>258.5</v>
      </c>
      <c r="AV26" s="14">
        <f t="shared" si="50"/>
        <v>0</v>
      </c>
      <c r="AW26" s="43">
        <f>E26+AQ26+AT26+AV26-AU26</f>
        <v>8172.5</v>
      </c>
      <c r="AX26" s="45">
        <f>H26+AS26+AR26+AU26-AV26</f>
        <v>258.5</v>
      </c>
      <c r="AY26" s="43"/>
      <c r="AZ26" s="37"/>
      <c r="BB26" s="42">
        <f>AW26-BD26</f>
        <v>4572.5</v>
      </c>
      <c r="BC26" s="28">
        <f>IFERROR(VLOOKUP(A26,m_demand_wh!$G:$H,2,0),0)</f>
        <v>1737.5</v>
      </c>
      <c r="BD26" s="28">
        <f>IFERROR(VLOOKUP(A26,m_inventory!$G:$I,3,0),0)</f>
        <v>3600</v>
      </c>
      <c r="BE26" s="28">
        <f>IFERROR(VLOOKUP(A26,m_demand_wh!$G:$I,3,0),0)</f>
        <v>1066.5</v>
      </c>
      <c r="BF26" s="10">
        <f t="shared" si="34"/>
        <v>2835</v>
      </c>
      <c r="BG26" s="8">
        <f t="shared" si="35"/>
        <v>2533.5</v>
      </c>
      <c r="BH26" s="8">
        <f t="shared" si="36"/>
        <v>0</v>
      </c>
      <c r="BI26" s="8">
        <f t="shared" si="37"/>
        <v>0</v>
      </c>
      <c r="BJ26" s="16">
        <f t="shared" si="38"/>
        <v>0</v>
      </c>
      <c r="BK26" s="14">
        <f t="shared" si="39"/>
        <v>0</v>
      </c>
      <c r="BL26" s="8">
        <f t="shared" si="24"/>
        <v>2835</v>
      </c>
      <c r="BM26" s="14">
        <f t="shared" si="25"/>
        <v>1097.5</v>
      </c>
      <c r="BQ26" s="21">
        <f>E26-BD26</f>
        <v>4831</v>
      </c>
      <c r="BR26" s="22">
        <f>H26</f>
        <v>0</v>
      </c>
      <c r="BS26" s="22">
        <f>BD26</f>
        <v>3600</v>
      </c>
      <c r="BT26" s="25">
        <f t="shared" si="40"/>
        <v>3475</v>
      </c>
      <c r="BU26" s="25">
        <f>AX26</f>
        <v>258.5</v>
      </c>
      <c r="BV26" s="22">
        <f t="shared" si="41"/>
        <v>4697.5</v>
      </c>
      <c r="BW26" s="26">
        <f>BQ26*$C26</f>
        <v>971997.2</v>
      </c>
      <c r="BX26" s="27">
        <f>BR26*$C26</f>
        <v>0</v>
      </c>
      <c r="BY26" s="27">
        <f>BS26*$C26</f>
        <v>724320</v>
      </c>
      <c r="BZ26" s="27">
        <f t="shared" si="48"/>
        <v>699170</v>
      </c>
      <c r="CA26" s="27">
        <f t="shared" si="48"/>
        <v>52010.2</v>
      </c>
      <c r="CB26" s="27">
        <f t="shared" si="48"/>
        <v>945137</v>
      </c>
    </row>
    <row r="27" spans="1:80" x14ac:dyDescent="0.2">
      <c r="A27">
        <v>10207836</v>
      </c>
      <c r="B27" t="s">
        <v>54</v>
      </c>
      <c r="C27" s="15">
        <v>913.98</v>
      </c>
      <c r="D27" s="33">
        <f>SUMIFS(m_inbound!$C:$C,m_inbound!B:B,"EU",m_inbound!$A:$A,'Model 2'!A27)</f>
        <v>0</v>
      </c>
      <c r="E27" s="28">
        <f>IFERROR(VLOOKUP(A27,m_inventory!$G:$J,4,0),0)</f>
        <v>3107</v>
      </c>
      <c r="F27" s="28">
        <f>IFERROR(VLOOKUP(A27,m_demand_wh!$G:$J,4,0),0)</f>
        <v>1098</v>
      </c>
      <c r="G27" s="28">
        <f>SUMIFS(m_inbound!$C:$C,m_inbound!B:B,"US",m_inbound!$A:$A,'Model 2'!A27)</f>
        <v>0</v>
      </c>
      <c r="H27" s="28">
        <f>IFERROR(VLOOKUP(A27,m_inventory!$G:$K,5,0),0)</f>
        <v>0</v>
      </c>
      <c r="I27" s="28">
        <f>IFERROR(VLOOKUP(A27,m_demand_wh!$G:$K,5,0),0)</f>
        <v>258.5</v>
      </c>
      <c r="J27" s="32">
        <v>0.98133935289691498</v>
      </c>
      <c r="K27" s="32">
        <v>1.8660647103085015E-2</v>
      </c>
      <c r="L27" s="4">
        <f t="shared" si="0"/>
        <v>2009</v>
      </c>
      <c r="M27">
        <f t="shared" si="27"/>
        <v>0</v>
      </c>
      <c r="N27">
        <f t="shared" si="1"/>
        <v>0</v>
      </c>
      <c r="O27">
        <f t="shared" si="2"/>
        <v>258.5</v>
      </c>
      <c r="P27" t="b">
        <f t="shared" si="44"/>
        <v>0</v>
      </c>
      <c r="Q27" t="b">
        <f t="shared" si="44"/>
        <v>1</v>
      </c>
      <c r="R27" s="7">
        <f t="shared" si="4"/>
        <v>0.80943604865462593</v>
      </c>
      <c r="S27" s="7">
        <f t="shared" si="5"/>
        <v>0.19056395134537407</v>
      </c>
      <c r="T27" s="7">
        <f t="shared" si="6"/>
        <v>0.99554317285381544</v>
      </c>
      <c r="U27" s="4">
        <f t="shared" si="7"/>
        <v>0</v>
      </c>
      <c r="V27">
        <f t="shared" si="8"/>
        <v>0</v>
      </c>
      <c r="W27" s="8">
        <f t="shared" si="9"/>
        <v>0</v>
      </c>
      <c r="X27" s="9">
        <f t="shared" si="10"/>
        <v>0</v>
      </c>
      <c r="Y27" s="4">
        <f t="shared" si="11"/>
        <v>0</v>
      </c>
      <c r="Z27">
        <f t="shared" si="12"/>
        <v>0</v>
      </c>
      <c r="AA27">
        <f t="shared" si="13"/>
        <v>0</v>
      </c>
      <c r="AB27">
        <f t="shared" si="14"/>
        <v>0</v>
      </c>
      <c r="AC27" s="10">
        <f t="shared" si="42"/>
        <v>0</v>
      </c>
      <c r="AD27" s="8">
        <f t="shared" si="43"/>
        <v>0</v>
      </c>
      <c r="AE27" s="8">
        <f t="shared" si="49"/>
        <v>0</v>
      </c>
      <c r="AF27" s="8">
        <f t="shared" si="49"/>
        <v>0</v>
      </c>
      <c r="AG27" s="8">
        <f t="shared" si="45"/>
        <v>0</v>
      </c>
      <c r="AH27" s="8">
        <f t="shared" si="45"/>
        <v>0</v>
      </c>
      <c r="AI27" s="10">
        <f t="shared" si="16"/>
        <v>3107</v>
      </c>
      <c r="AJ27" s="8">
        <f t="shared" si="17"/>
        <v>0</v>
      </c>
      <c r="AK27" s="11">
        <f t="shared" si="18"/>
        <v>2009</v>
      </c>
      <c r="AL27" s="11">
        <f t="shared" si="19"/>
        <v>0</v>
      </c>
      <c r="AM27" s="11">
        <f t="shared" si="20"/>
        <v>0</v>
      </c>
      <c r="AN27" s="11">
        <f t="shared" si="21"/>
        <v>258.5</v>
      </c>
      <c r="AO27">
        <f t="shared" si="31"/>
        <v>258.5</v>
      </c>
      <c r="AP27">
        <f t="shared" si="32"/>
        <v>0</v>
      </c>
      <c r="AQ27" s="12">
        <f t="shared" si="46"/>
        <v>0</v>
      </c>
      <c r="AR27" s="13">
        <f t="shared" si="46"/>
        <v>0</v>
      </c>
      <c r="AS27" s="13">
        <f t="shared" si="47"/>
        <v>0</v>
      </c>
      <c r="AT27" s="13">
        <f t="shared" si="47"/>
        <v>0</v>
      </c>
      <c r="AU27" s="14">
        <f t="shared" si="50"/>
        <v>258.5</v>
      </c>
      <c r="AV27" s="14">
        <f t="shared" si="50"/>
        <v>0</v>
      </c>
      <c r="AW27" s="43">
        <f>E27+AQ27+AT27+AV27-AU27</f>
        <v>2848.5</v>
      </c>
      <c r="AX27" s="45">
        <f>H27+AS27+AR27+AU27-AV27</f>
        <v>258.5</v>
      </c>
      <c r="AY27" s="43"/>
      <c r="AZ27" s="37"/>
      <c r="BB27" s="42">
        <f>AW27-BD27</f>
        <v>2128.5</v>
      </c>
      <c r="BC27" s="28">
        <f>IFERROR(VLOOKUP(A27,m_demand_wh!$G:$H,2,0),0)</f>
        <v>661.5</v>
      </c>
      <c r="BD27" s="28">
        <f>IFERROR(VLOOKUP(A27,m_inventory!$G:$I,3,0),0)</f>
        <v>720</v>
      </c>
      <c r="BE27" s="28">
        <f>IFERROR(VLOOKUP(A27,m_demand_wh!$G:$I,3,0),0)</f>
        <v>436.5</v>
      </c>
      <c r="BF27" s="10">
        <f t="shared" si="34"/>
        <v>1467</v>
      </c>
      <c r="BG27" s="8">
        <f t="shared" si="35"/>
        <v>283.5</v>
      </c>
      <c r="BH27" s="8">
        <f t="shared" si="36"/>
        <v>0</v>
      </c>
      <c r="BI27" s="8">
        <f t="shared" si="37"/>
        <v>0</v>
      </c>
      <c r="BJ27" s="16">
        <f t="shared" si="38"/>
        <v>0</v>
      </c>
      <c r="BK27" s="14">
        <f t="shared" si="39"/>
        <v>0</v>
      </c>
      <c r="BL27" s="8">
        <f t="shared" si="24"/>
        <v>1467</v>
      </c>
      <c r="BM27" s="14">
        <f t="shared" si="25"/>
        <v>805.5</v>
      </c>
      <c r="BQ27" s="21">
        <f>E27-BD27</f>
        <v>2387</v>
      </c>
      <c r="BR27" s="22">
        <f>H27</f>
        <v>0</v>
      </c>
      <c r="BS27" s="22">
        <f>BD27</f>
        <v>720</v>
      </c>
      <c r="BT27" s="25">
        <f t="shared" si="40"/>
        <v>1323</v>
      </c>
      <c r="BU27" s="25">
        <f>AX27</f>
        <v>258.5</v>
      </c>
      <c r="BV27" s="22">
        <f t="shared" si="41"/>
        <v>1525.5</v>
      </c>
      <c r="BW27" s="26">
        <f>BQ27*$C27</f>
        <v>2181670.2600000002</v>
      </c>
      <c r="BX27" s="27">
        <f>BR27*$C27</f>
        <v>0</v>
      </c>
      <c r="BY27" s="27">
        <f>BS27*$C27</f>
        <v>658065.6</v>
      </c>
      <c r="BZ27" s="27">
        <f t="shared" si="48"/>
        <v>1209195.54</v>
      </c>
      <c r="CA27" s="27">
        <f t="shared" si="48"/>
        <v>236263.83000000002</v>
      </c>
      <c r="CB27" s="27">
        <f t="shared" si="48"/>
        <v>1394276.49</v>
      </c>
    </row>
    <row r="28" spans="1:80" x14ac:dyDescent="0.2">
      <c r="A28">
        <v>10252222</v>
      </c>
      <c r="B28" t="s">
        <v>54</v>
      </c>
      <c r="C28" s="15">
        <v>517.99</v>
      </c>
      <c r="D28" s="33">
        <f>SUMIFS(m_inbound!$C:$C,m_inbound!B:B,"EU",m_inbound!$A:$A,'Model 2'!A28)</f>
        <v>0</v>
      </c>
      <c r="E28" s="28">
        <f>IFERROR(VLOOKUP(A28,m_inventory!$G:$J,4,0),0)</f>
        <v>12025</v>
      </c>
      <c r="F28" s="28">
        <f>IFERROR(VLOOKUP(A28,m_demand_wh!$G:$J,4,0),0)</f>
        <v>1851.5</v>
      </c>
      <c r="G28" s="28">
        <f>SUMIFS(m_inbound!$C:$C,m_inbound!B:B,"US",m_inbound!$A:$A,'Model 2'!A28)</f>
        <v>2880</v>
      </c>
      <c r="H28" s="28">
        <f>IFERROR(VLOOKUP(A28,m_inventory!$G:$K,5,0),0)</f>
        <v>0</v>
      </c>
      <c r="I28" s="28">
        <f>IFERROR(VLOOKUP(A28,m_demand_wh!$G:$K,5,0),0)</f>
        <v>258.5</v>
      </c>
      <c r="J28" s="32">
        <v>0.98133935289691498</v>
      </c>
      <c r="K28" s="32">
        <v>1.8660647103085015E-2</v>
      </c>
      <c r="L28" s="4">
        <f t="shared" si="0"/>
        <v>10173.5</v>
      </c>
      <c r="M28">
        <f t="shared" si="27"/>
        <v>0</v>
      </c>
      <c r="N28">
        <f t="shared" si="1"/>
        <v>0</v>
      </c>
      <c r="O28">
        <f t="shared" si="2"/>
        <v>258.5</v>
      </c>
      <c r="P28" t="b">
        <f t="shared" si="44"/>
        <v>0</v>
      </c>
      <c r="Q28" t="b">
        <f t="shared" si="44"/>
        <v>1</v>
      </c>
      <c r="R28" s="7">
        <f t="shared" si="4"/>
        <v>0.87748815165876781</v>
      </c>
      <c r="S28" s="7">
        <f t="shared" si="5"/>
        <v>0.12251184834123219</v>
      </c>
      <c r="T28" s="7">
        <f t="shared" si="6"/>
        <v>0.99735215325063586</v>
      </c>
      <c r="U28" s="4">
        <f t="shared" si="7"/>
        <v>0</v>
      </c>
      <c r="V28">
        <f t="shared" si="8"/>
        <v>258.5</v>
      </c>
      <c r="W28" s="8">
        <f t="shared" si="9"/>
        <v>0</v>
      </c>
      <c r="X28" s="9">
        <f t="shared" si="10"/>
        <v>2621.5</v>
      </c>
      <c r="Y28" s="4">
        <f t="shared" si="11"/>
        <v>0</v>
      </c>
      <c r="Z28">
        <f t="shared" si="12"/>
        <v>0</v>
      </c>
      <c r="AA28">
        <f t="shared" si="13"/>
        <v>0</v>
      </c>
      <c r="AB28">
        <f t="shared" si="14"/>
        <v>2621.5</v>
      </c>
      <c r="AC28" s="10">
        <f t="shared" si="42"/>
        <v>2614.5586697465419</v>
      </c>
      <c r="AD28" s="8">
        <f t="shared" si="43"/>
        <v>6.941330253458081</v>
      </c>
      <c r="AE28" s="8">
        <f t="shared" si="49"/>
        <v>0</v>
      </c>
      <c r="AF28" s="8">
        <f t="shared" si="49"/>
        <v>6.941330253458081</v>
      </c>
      <c r="AG28" s="8">
        <f t="shared" si="45"/>
        <v>0</v>
      </c>
      <c r="AH28" s="8">
        <f t="shared" si="45"/>
        <v>2614.5586697465419</v>
      </c>
      <c r="AI28" s="10">
        <f t="shared" si="16"/>
        <v>14639.558669746542</v>
      </c>
      <c r="AJ28" s="8">
        <f t="shared" si="17"/>
        <v>265.44133025345809</v>
      </c>
      <c r="AK28" s="11">
        <f t="shared" si="18"/>
        <v>12788.058669746542</v>
      </c>
      <c r="AL28" s="11">
        <f t="shared" si="19"/>
        <v>6.9413302534580907</v>
      </c>
      <c r="AM28" s="11">
        <f t="shared" si="20"/>
        <v>0</v>
      </c>
      <c r="AN28" s="11">
        <f t="shared" si="21"/>
        <v>0</v>
      </c>
      <c r="AO28">
        <f t="shared" si="31"/>
        <v>0</v>
      </c>
      <c r="AP28">
        <f t="shared" si="32"/>
        <v>0</v>
      </c>
      <c r="AQ28" s="12">
        <f t="shared" si="46"/>
        <v>0</v>
      </c>
      <c r="AR28" s="13">
        <f t="shared" si="46"/>
        <v>265.44133025345809</v>
      </c>
      <c r="AS28" s="13">
        <f t="shared" si="47"/>
        <v>0</v>
      </c>
      <c r="AT28" s="13">
        <f t="shared" si="47"/>
        <v>2614.5586697465419</v>
      </c>
      <c r="AU28" s="14">
        <f t="shared" si="50"/>
        <v>0</v>
      </c>
      <c r="AV28" s="14">
        <f t="shared" si="50"/>
        <v>0</v>
      </c>
      <c r="AW28" s="43">
        <f>E28+AQ28+AT28+AV28-AU28</f>
        <v>14639.558669746542</v>
      </c>
      <c r="AX28" s="45">
        <f>H28+AS28+AR28+AU28-AV28</f>
        <v>265.44133025345809</v>
      </c>
      <c r="AY28" s="43"/>
      <c r="AZ28" s="37"/>
      <c r="BB28" s="42">
        <f>AW28-BD28</f>
        <v>11759.558669746542</v>
      </c>
      <c r="BC28" s="28">
        <f>IFERROR(VLOOKUP(A28,m_demand_wh!$G:$H,2,0),0)</f>
        <v>1345</v>
      </c>
      <c r="BD28" s="28">
        <f>IFERROR(VLOOKUP(A28,m_inventory!$G:$I,3,0),0)</f>
        <v>2880</v>
      </c>
      <c r="BE28" s="28">
        <f>IFERROR(VLOOKUP(A28,m_demand_wh!$G:$I,3,0),0)</f>
        <v>506.5</v>
      </c>
      <c r="BF28" s="10">
        <f t="shared" si="34"/>
        <v>10414.558669746542</v>
      </c>
      <c r="BG28" s="8">
        <f t="shared" si="35"/>
        <v>2373.5</v>
      </c>
      <c r="BH28" s="8">
        <f t="shared" si="36"/>
        <v>0</v>
      </c>
      <c r="BI28" s="8">
        <f t="shared" si="37"/>
        <v>0</v>
      </c>
      <c r="BJ28" s="16">
        <f t="shared" si="38"/>
        <v>0</v>
      </c>
      <c r="BK28" s="14">
        <f t="shared" si="39"/>
        <v>0</v>
      </c>
      <c r="BL28" s="8">
        <f t="shared" si="24"/>
        <v>10414.558669746542</v>
      </c>
      <c r="BM28" s="14">
        <f t="shared" si="25"/>
        <v>9069.5586697465424</v>
      </c>
      <c r="BQ28" s="21">
        <f>E28-BD28</f>
        <v>9145</v>
      </c>
      <c r="BR28" s="22">
        <f>H28</f>
        <v>0</v>
      </c>
      <c r="BS28" s="22">
        <f>BD28</f>
        <v>2880</v>
      </c>
      <c r="BT28" s="25">
        <f t="shared" si="40"/>
        <v>2690</v>
      </c>
      <c r="BU28" s="25">
        <f>AX28</f>
        <v>265.44133025345809</v>
      </c>
      <c r="BV28" s="22">
        <f t="shared" si="41"/>
        <v>11949.558669746542</v>
      </c>
      <c r="BW28" s="26">
        <f>BQ28*$C28</f>
        <v>4737018.55</v>
      </c>
      <c r="BX28" s="27">
        <f>BR28*$C28</f>
        <v>0</v>
      </c>
      <c r="BY28" s="27">
        <f>BS28*$C28</f>
        <v>1491811.2</v>
      </c>
      <c r="BZ28" s="27">
        <f t="shared" si="48"/>
        <v>1393393.1</v>
      </c>
      <c r="CA28" s="27">
        <f t="shared" si="48"/>
        <v>137495.95465798877</v>
      </c>
      <c r="CB28" s="27">
        <f t="shared" si="48"/>
        <v>6189751.8953420119</v>
      </c>
    </row>
    <row r="29" spans="1:80" x14ac:dyDescent="0.2">
      <c r="A29">
        <v>10213754</v>
      </c>
      <c r="B29" t="s">
        <v>54</v>
      </c>
      <c r="C29" s="15">
        <v>970.3</v>
      </c>
      <c r="D29" s="33">
        <f>SUMIFS(m_inbound!$C:$C,m_inbound!B:B,"EU",m_inbound!$A:$A,'Model 2'!A29)</f>
        <v>0</v>
      </c>
      <c r="E29" s="28">
        <f>IFERROR(VLOOKUP(A29,m_inventory!$G:$J,4,0),0)</f>
        <v>1434</v>
      </c>
      <c r="F29" s="28">
        <f>IFERROR(VLOOKUP(A29,m_demand_wh!$G:$J,4,0),0)</f>
        <v>1362.5</v>
      </c>
      <c r="G29" s="28">
        <f>SUMIFS(m_inbound!$C:$C,m_inbound!B:B,"US",m_inbound!$A:$A,'Model 2'!A29)</f>
        <v>800</v>
      </c>
      <c r="H29" s="28">
        <f>IFERROR(VLOOKUP(A29,m_inventory!$G:$K,5,0),0)</f>
        <v>0</v>
      </c>
      <c r="I29" s="28">
        <f>IFERROR(VLOOKUP(A29,m_demand_wh!$G:$K,5,0),0)</f>
        <v>258.5</v>
      </c>
      <c r="J29" s="32">
        <v>0.98133935289691498</v>
      </c>
      <c r="K29" s="32">
        <v>1.8660647103085015E-2</v>
      </c>
      <c r="L29" s="4">
        <f t="shared" si="0"/>
        <v>71.5</v>
      </c>
      <c r="M29">
        <f t="shared" si="27"/>
        <v>0</v>
      </c>
      <c r="N29">
        <f t="shared" si="1"/>
        <v>0</v>
      </c>
      <c r="O29">
        <f t="shared" si="2"/>
        <v>258.5</v>
      </c>
      <c r="P29" t="b">
        <f t="shared" si="44"/>
        <v>0</v>
      </c>
      <c r="Q29" t="b">
        <f t="shared" si="44"/>
        <v>1</v>
      </c>
      <c r="R29" s="7">
        <f t="shared" si="4"/>
        <v>0.84053053670573719</v>
      </c>
      <c r="S29" s="7">
        <f t="shared" si="5"/>
        <v>0.15946946329426281</v>
      </c>
      <c r="T29" s="7">
        <f t="shared" si="6"/>
        <v>0.9964052595984273</v>
      </c>
      <c r="U29" s="4">
        <f t="shared" si="7"/>
        <v>0</v>
      </c>
      <c r="V29">
        <f t="shared" si="8"/>
        <v>258.5</v>
      </c>
      <c r="W29" s="8">
        <f t="shared" si="9"/>
        <v>0</v>
      </c>
      <c r="X29" s="9">
        <f t="shared" si="10"/>
        <v>541.5</v>
      </c>
      <c r="Y29" s="4">
        <f t="shared" si="11"/>
        <v>0</v>
      </c>
      <c r="Z29">
        <f t="shared" si="12"/>
        <v>0</v>
      </c>
      <c r="AA29">
        <f t="shared" si="13"/>
        <v>0</v>
      </c>
      <c r="AB29">
        <f t="shared" si="14"/>
        <v>541.5</v>
      </c>
      <c r="AC29" s="10">
        <f t="shared" si="42"/>
        <v>539.55344807254835</v>
      </c>
      <c r="AD29" s="8">
        <f t="shared" si="43"/>
        <v>1.9465519274516196</v>
      </c>
      <c r="AE29" s="8">
        <f t="shared" si="49"/>
        <v>0</v>
      </c>
      <c r="AF29" s="8">
        <f t="shared" si="49"/>
        <v>1.9465519274516196</v>
      </c>
      <c r="AG29" s="8">
        <f t="shared" si="45"/>
        <v>0</v>
      </c>
      <c r="AH29" s="8">
        <f t="shared" si="45"/>
        <v>539.55344807254835</v>
      </c>
      <c r="AI29" s="10">
        <f t="shared" si="16"/>
        <v>1973.5534480725482</v>
      </c>
      <c r="AJ29" s="8">
        <f t="shared" si="17"/>
        <v>260.44655192745159</v>
      </c>
      <c r="AK29" s="11">
        <f t="shared" si="18"/>
        <v>611.05344807254824</v>
      </c>
      <c r="AL29" s="11">
        <f t="shared" si="19"/>
        <v>1.9465519274515941</v>
      </c>
      <c r="AM29" s="11">
        <f t="shared" si="20"/>
        <v>0</v>
      </c>
      <c r="AN29" s="11">
        <f t="shared" si="21"/>
        <v>0</v>
      </c>
      <c r="AO29">
        <f t="shared" si="31"/>
        <v>0</v>
      </c>
      <c r="AP29">
        <f t="shared" si="32"/>
        <v>0</v>
      </c>
      <c r="AQ29" s="12">
        <f t="shared" si="46"/>
        <v>0</v>
      </c>
      <c r="AR29" s="13">
        <f t="shared" si="46"/>
        <v>260.44655192745159</v>
      </c>
      <c r="AS29" s="13">
        <f t="shared" si="47"/>
        <v>0</v>
      </c>
      <c r="AT29" s="13">
        <f t="shared" si="47"/>
        <v>539.55344807254835</v>
      </c>
      <c r="AU29" s="14">
        <f t="shared" si="50"/>
        <v>0</v>
      </c>
      <c r="AV29" s="14">
        <f t="shared" si="50"/>
        <v>0</v>
      </c>
      <c r="AW29" s="43">
        <f>E29+AQ29+AT29+AV29-AU29</f>
        <v>1973.5534480725482</v>
      </c>
      <c r="AX29" s="45">
        <f>H29+AS29+AR29+AU29-AV29</f>
        <v>260.44655192745159</v>
      </c>
      <c r="AY29" s="43"/>
      <c r="AZ29" s="37"/>
      <c r="BB29" s="42">
        <f>AW29-BD29</f>
        <v>1173.5534480725482</v>
      </c>
      <c r="BC29" s="28">
        <f>IFERROR(VLOOKUP(A29,m_demand_wh!$G:$H,2,0),0)</f>
        <v>1111</v>
      </c>
      <c r="BD29" s="28">
        <f>IFERROR(VLOOKUP(A29,m_inventory!$G:$I,3,0),0)</f>
        <v>800</v>
      </c>
      <c r="BE29" s="28">
        <f>IFERROR(VLOOKUP(A29,m_demand_wh!$G:$I,3,0),0)</f>
        <v>251.5</v>
      </c>
      <c r="BF29" s="10">
        <f t="shared" si="34"/>
        <v>62.553448072548235</v>
      </c>
      <c r="BG29" s="8">
        <f t="shared" si="35"/>
        <v>548.5</v>
      </c>
      <c r="BH29" s="8">
        <f t="shared" si="36"/>
        <v>0</v>
      </c>
      <c r="BI29" s="8">
        <f t="shared" si="37"/>
        <v>0</v>
      </c>
      <c r="BJ29" s="16">
        <f t="shared" si="38"/>
        <v>0</v>
      </c>
      <c r="BK29" s="14">
        <f t="shared" si="39"/>
        <v>0</v>
      </c>
      <c r="BL29" s="8">
        <f t="shared" si="24"/>
        <v>62.553448072548235</v>
      </c>
      <c r="BM29" s="14">
        <f t="shared" si="25"/>
        <v>0</v>
      </c>
      <c r="BQ29" s="21">
        <f>E29-BD29</f>
        <v>634</v>
      </c>
      <c r="BR29" s="22">
        <f>H29</f>
        <v>0</v>
      </c>
      <c r="BS29" s="22">
        <f>BD29</f>
        <v>800</v>
      </c>
      <c r="BT29" s="25">
        <f t="shared" si="40"/>
        <v>1173.5534480725482</v>
      </c>
      <c r="BU29" s="25">
        <f>AX29</f>
        <v>260.44655192745159</v>
      </c>
      <c r="BV29" s="22">
        <f t="shared" si="41"/>
        <v>800</v>
      </c>
      <c r="BW29" s="26">
        <f>BQ29*$C29</f>
        <v>615170.19999999995</v>
      </c>
      <c r="BX29" s="27">
        <f>BR29*$C29</f>
        <v>0</v>
      </c>
      <c r="BY29" s="27">
        <f>BS29*$C29</f>
        <v>776240</v>
      </c>
      <c r="BZ29" s="27">
        <f t="shared" si="48"/>
        <v>1138698.9106647936</v>
      </c>
      <c r="CA29" s="27">
        <f t="shared" si="48"/>
        <v>252711.28933520627</v>
      </c>
      <c r="CB29" s="27">
        <f t="shared" si="48"/>
        <v>776240</v>
      </c>
    </row>
    <row r="30" spans="1:80" x14ac:dyDescent="0.2">
      <c r="A30">
        <v>10252223</v>
      </c>
      <c r="B30" t="s">
        <v>54</v>
      </c>
      <c r="C30" s="15">
        <v>2519.0500000000002</v>
      </c>
      <c r="D30" s="33">
        <f>SUMIFS(m_inbound!$C:$C,m_inbound!B:B,"EU",m_inbound!$A:$A,'Model 2'!A30)</f>
        <v>0</v>
      </c>
      <c r="E30" s="28">
        <f>IFERROR(VLOOKUP(A30,m_inventory!$G:$J,4,0),0)</f>
        <v>3499</v>
      </c>
      <c r="F30" s="28">
        <f>IFERROR(VLOOKUP(A30,m_demand_wh!$G:$J,4,0),0)</f>
        <v>1058.5</v>
      </c>
      <c r="G30" s="28">
        <f>SUMIFS(m_inbound!$C:$C,m_inbound!B:B,"US",m_inbound!$A:$A,'Model 2'!A30)</f>
        <v>0</v>
      </c>
      <c r="H30" s="28">
        <f>IFERROR(VLOOKUP(A30,m_inventory!$G:$K,5,0),0)</f>
        <v>0</v>
      </c>
      <c r="I30" s="28">
        <f>IFERROR(VLOOKUP(A30,m_demand_wh!$G:$K,5,0),0)</f>
        <v>258.5</v>
      </c>
      <c r="J30" s="32">
        <v>0.98133935289691498</v>
      </c>
      <c r="K30" s="32">
        <v>1.8660647103085015E-2</v>
      </c>
      <c r="L30" s="4">
        <f t="shared" si="0"/>
        <v>2440.5</v>
      </c>
      <c r="M30">
        <f t="shared" si="27"/>
        <v>0</v>
      </c>
      <c r="N30">
        <f t="shared" si="1"/>
        <v>0</v>
      </c>
      <c r="O30">
        <f t="shared" si="2"/>
        <v>258.5</v>
      </c>
      <c r="P30" t="b">
        <f t="shared" si="44"/>
        <v>0</v>
      </c>
      <c r="Q30" t="b">
        <f t="shared" si="44"/>
        <v>1</v>
      </c>
      <c r="R30" s="7">
        <f t="shared" si="4"/>
        <v>0.80372057706909639</v>
      </c>
      <c r="S30" s="7">
        <f t="shared" si="5"/>
        <v>0.19627942293090361</v>
      </c>
      <c r="T30" s="7">
        <f t="shared" si="6"/>
        <v>0.99537762639370431</v>
      </c>
      <c r="U30" s="4">
        <f t="shared" si="7"/>
        <v>0</v>
      </c>
      <c r="V30">
        <f t="shared" si="8"/>
        <v>0</v>
      </c>
      <c r="W30" s="8">
        <f t="shared" si="9"/>
        <v>0</v>
      </c>
      <c r="X30" s="9">
        <f t="shared" si="10"/>
        <v>0</v>
      </c>
      <c r="Y30" s="4">
        <f t="shared" si="11"/>
        <v>0</v>
      </c>
      <c r="Z30">
        <f t="shared" si="12"/>
        <v>0</v>
      </c>
      <c r="AA30">
        <f t="shared" si="13"/>
        <v>0</v>
      </c>
      <c r="AB30">
        <f t="shared" si="14"/>
        <v>0</v>
      </c>
      <c r="AC30" s="10">
        <f t="shared" si="42"/>
        <v>0</v>
      </c>
      <c r="AD30" s="8">
        <f t="shared" si="43"/>
        <v>0</v>
      </c>
      <c r="AE30" s="8">
        <f t="shared" si="49"/>
        <v>0</v>
      </c>
      <c r="AF30" s="8">
        <f t="shared" si="49"/>
        <v>0</v>
      </c>
      <c r="AG30" s="8">
        <f t="shared" si="45"/>
        <v>0</v>
      </c>
      <c r="AH30" s="8">
        <f t="shared" si="45"/>
        <v>0</v>
      </c>
      <c r="AI30" s="10">
        <f t="shared" si="16"/>
        <v>3499</v>
      </c>
      <c r="AJ30" s="8">
        <f t="shared" si="17"/>
        <v>0</v>
      </c>
      <c r="AK30" s="11">
        <f t="shared" si="18"/>
        <v>2440.5</v>
      </c>
      <c r="AL30" s="11">
        <f t="shared" si="19"/>
        <v>0</v>
      </c>
      <c r="AM30" s="11">
        <f t="shared" si="20"/>
        <v>0</v>
      </c>
      <c r="AN30" s="11">
        <f t="shared" si="21"/>
        <v>258.5</v>
      </c>
      <c r="AO30">
        <f t="shared" si="31"/>
        <v>258.5</v>
      </c>
      <c r="AP30">
        <f t="shared" si="32"/>
        <v>0</v>
      </c>
      <c r="AQ30" s="12">
        <f t="shared" si="46"/>
        <v>0</v>
      </c>
      <c r="AR30" s="13">
        <f t="shared" si="46"/>
        <v>0</v>
      </c>
      <c r="AS30" s="13">
        <f t="shared" si="47"/>
        <v>0</v>
      </c>
      <c r="AT30" s="13">
        <f t="shared" si="47"/>
        <v>0</v>
      </c>
      <c r="AU30" s="14">
        <f t="shared" si="50"/>
        <v>258.5</v>
      </c>
      <c r="AV30" s="14">
        <f t="shared" si="50"/>
        <v>0</v>
      </c>
      <c r="AW30" s="43">
        <f>E30+AQ30+AT30+AV30-AU30</f>
        <v>3240.5</v>
      </c>
      <c r="AX30" s="45">
        <f>H30+AS30+AR30+AU30-AV30</f>
        <v>258.5</v>
      </c>
      <c r="AY30" s="43"/>
      <c r="AZ30" s="37"/>
      <c r="BB30" s="42">
        <f>AW30-BD30</f>
        <v>2664.5</v>
      </c>
      <c r="BC30" s="28">
        <f>IFERROR(VLOOKUP(A30,m_demand_wh!$G:$H,2,0),0)</f>
        <v>712</v>
      </c>
      <c r="BD30" s="28">
        <f>IFERROR(VLOOKUP(A30,m_inventory!$G:$I,3,0),0)</f>
        <v>576</v>
      </c>
      <c r="BE30" s="28">
        <f>IFERROR(VLOOKUP(A30,m_demand_wh!$G:$I,3,0),0)</f>
        <v>346.5</v>
      </c>
      <c r="BF30" s="10">
        <f t="shared" si="34"/>
        <v>1952.5</v>
      </c>
      <c r="BG30" s="8">
        <f t="shared" si="35"/>
        <v>229.5</v>
      </c>
      <c r="BH30" s="8">
        <f t="shared" si="36"/>
        <v>0</v>
      </c>
      <c r="BI30" s="8">
        <f t="shared" si="37"/>
        <v>0</v>
      </c>
      <c r="BJ30" s="16">
        <f t="shared" si="38"/>
        <v>0</v>
      </c>
      <c r="BK30" s="14">
        <f t="shared" si="39"/>
        <v>0</v>
      </c>
      <c r="BL30" s="8">
        <f t="shared" si="24"/>
        <v>1952.5</v>
      </c>
      <c r="BM30" s="14">
        <f t="shared" si="25"/>
        <v>1240.5</v>
      </c>
      <c r="BQ30" s="21">
        <f>E30-BD30</f>
        <v>2923</v>
      </c>
      <c r="BR30" s="22">
        <f>H30</f>
        <v>0</v>
      </c>
      <c r="BS30" s="22">
        <f>BD30</f>
        <v>576</v>
      </c>
      <c r="BT30" s="25">
        <f t="shared" si="40"/>
        <v>1424</v>
      </c>
      <c r="BU30" s="25">
        <f>AX30</f>
        <v>258.5</v>
      </c>
      <c r="BV30" s="22">
        <f t="shared" si="41"/>
        <v>1816.5</v>
      </c>
      <c r="BW30" s="26">
        <f>BQ30*$C30</f>
        <v>7363183.1500000004</v>
      </c>
      <c r="BX30" s="27">
        <f>BR30*$C30</f>
        <v>0</v>
      </c>
      <c r="BY30" s="27">
        <f>BS30*$C30</f>
        <v>1450972.8</v>
      </c>
      <c r="BZ30" s="27">
        <f t="shared" si="48"/>
        <v>3587127.2</v>
      </c>
      <c r="CA30" s="27">
        <f t="shared" si="48"/>
        <v>651174.42500000005</v>
      </c>
      <c r="CB30" s="27">
        <f t="shared" si="48"/>
        <v>4575854.3250000002</v>
      </c>
    </row>
    <row r="31" spans="1:80" x14ac:dyDescent="0.2">
      <c r="A31">
        <v>10240596</v>
      </c>
      <c r="B31" t="s">
        <v>50</v>
      </c>
      <c r="C31" s="15">
        <v>2211.06</v>
      </c>
      <c r="D31" s="33">
        <f>SUMIFS(m_inbound!$C:$C,m_inbound!B:B,"EU",m_inbound!$A:$A,'Model 2'!A31)</f>
        <v>1575</v>
      </c>
      <c r="E31" s="28">
        <f>IFERROR(VLOOKUP(A31,m_inventory!$G:$J,4,0),0)</f>
        <v>12717</v>
      </c>
      <c r="F31" s="28">
        <f>IFERROR(VLOOKUP(A31,m_demand_wh!$G:$J,4,0),0)</f>
        <v>2848.5</v>
      </c>
      <c r="G31" s="28">
        <f>SUMIFS(m_inbound!$C:$C,m_inbound!B:B,"US",m_inbound!$A:$A,'Model 2'!A31)</f>
        <v>0</v>
      </c>
      <c r="H31" s="28">
        <f>IFERROR(VLOOKUP(A31,m_inventory!$G:$K,5,0),0)</f>
        <v>0</v>
      </c>
      <c r="I31" s="28">
        <f>IFERROR(VLOOKUP(A31,m_demand_wh!$G:$K,5,0),0)</f>
        <v>489</v>
      </c>
      <c r="J31" s="32">
        <v>0.77238805970149249</v>
      </c>
      <c r="K31" s="32">
        <v>0.22761194029850751</v>
      </c>
      <c r="L31" s="4">
        <f t="shared" si="0"/>
        <v>9868.5</v>
      </c>
      <c r="M31">
        <f t="shared" si="27"/>
        <v>0</v>
      </c>
      <c r="N31">
        <f t="shared" si="1"/>
        <v>0</v>
      </c>
      <c r="O31">
        <f t="shared" si="2"/>
        <v>489</v>
      </c>
      <c r="P31" t="b">
        <f t="shared" si="44"/>
        <v>0</v>
      </c>
      <c r="Q31" t="b">
        <f t="shared" si="44"/>
        <v>1</v>
      </c>
      <c r="R31" s="7">
        <f t="shared" si="4"/>
        <v>0.85348314606741571</v>
      </c>
      <c r="S31" s="7">
        <f t="shared" si="5"/>
        <v>0.14651685393258429</v>
      </c>
      <c r="T31" s="7">
        <f t="shared" si="6"/>
        <v>0.95184743049888731</v>
      </c>
      <c r="U31" s="4">
        <f t="shared" si="7"/>
        <v>0</v>
      </c>
      <c r="V31">
        <f t="shared" si="8"/>
        <v>0</v>
      </c>
      <c r="W31" s="8">
        <f t="shared" si="9"/>
        <v>1575</v>
      </c>
      <c r="X31" s="9">
        <f t="shared" si="10"/>
        <v>0</v>
      </c>
      <c r="Y31" s="4">
        <f t="shared" si="11"/>
        <v>489</v>
      </c>
      <c r="Z31">
        <f t="shared" si="12"/>
        <v>0</v>
      </c>
      <c r="AA31">
        <f t="shared" si="13"/>
        <v>1086</v>
      </c>
      <c r="AB31">
        <f t="shared" si="14"/>
        <v>0</v>
      </c>
      <c r="AC31" s="10">
        <f t="shared" si="42"/>
        <v>1033.7063095217916</v>
      </c>
      <c r="AD31" s="8">
        <f t="shared" si="43"/>
        <v>52.293690478208376</v>
      </c>
      <c r="AE31" s="8">
        <f t="shared" si="49"/>
        <v>1033.7063095217916</v>
      </c>
      <c r="AF31" s="8">
        <f t="shared" si="49"/>
        <v>0</v>
      </c>
      <c r="AG31" s="8">
        <f t="shared" si="45"/>
        <v>52.293690478208418</v>
      </c>
      <c r="AH31" s="8">
        <f t="shared" si="45"/>
        <v>0</v>
      </c>
      <c r="AI31" s="10">
        <f t="shared" si="16"/>
        <v>13750.706309521791</v>
      </c>
      <c r="AJ31" s="8">
        <f t="shared" si="17"/>
        <v>541.29369047820842</v>
      </c>
      <c r="AK31" s="11">
        <f t="shared" si="18"/>
        <v>10902.206309521791</v>
      </c>
      <c r="AL31" s="11">
        <f t="shared" si="19"/>
        <v>52.293690478208418</v>
      </c>
      <c r="AM31" s="11">
        <f t="shared" si="20"/>
        <v>0</v>
      </c>
      <c r="AN31" s="11">
        <f t="shared" si="21"/>
        <v>0</v>
      </c>
      <c r="AO31">
        <f t="shared" si="31"/>
        <v>0</v>
      </c>
      <c r="AP31">
        <f t="shared" si="32"/>
        <v>0</v>
      </c>
      <c r="AQ31" s="12">
        <f t="shared" si="46"/>
        <v>1033.7063095217916</v>
      </c>
      <c r="AR31" s="13">
        <f t="shared" si="46"/>
        <v>0</v>
      </c>
      <c r="AS31" s="13">
        <f t="shared" si="47"/>
        <v>541.29369047820842</v>
      </c>
      <c r="AT31" s="13">
        <f t="shared" si="47"/>
        <v>0</v>
      </c>
      <c r="AU31" s="14">
        <f t="shared" si="50"/>
        <v>0</v>
      </c>
      <c r="AV31" s="14">
        <f t="shared" si="50"/>
        <v>0</v>
      </c>
      <c r="AW31" s="43">
        <f>E31+AQ31+AT31+AV31-AU31</f>
        <v>13750.706309521791</v>
      </c>
      <c r="AX31" s="45">
        <f>H31+AS31+AR31+AU31-AV31</f>
        <v>541.29369047820842</v>
      </c>
      <c r="AY31" s="43"/>
      <c r="AZ31" s="37"/>
      <c r="BB31" s="42">
        <f>AW31-BD31</f>
        <v>10944.706309521791</v>
      </c>
      <c r="BC31" s="28">
        <f>IFERROR(VLOOKUP(A31,m_demand_wh!$G:$H,2,0),0)</f>
        <v>2616</v>
      </c>
      <c r="BD31" s="28">
        <f>IFERROR(VLOOKUP(A31,m_inventory!$G:$I,3,0),0)</f>
        <v>2806</v>
      </c>
      <c r="BE31" s="28">
        <f>IFERROR(VLOOKUP(A31,m_demand_wh!$G:$I,3,0),0)</f>
        <v>232.5</v>
      </c>
      <c r="BF31" s="10">
        <f t="shared" si="34"/>
        <v>8328.7063095217909</v>
      </c>
      <c r="BG31" s="8">
        <f t="shared" si="35"/>
        <v>2573.5</v>
      </c>
      <c r="BH31" s="8">
        <f t="shared" si="36"/>
        <v>0</v>
      </c>
      <c r="BI31" s="8">
        <f t="shared" si="37"/>
        <v>0</v>
      </c>
      <c r="BJ31" s="16">
        <f t="shared" si="38"/>
        <v>0</v>
      </c>
      <c r="BK31" s="14">
        <f t="shared" si="39"/>
        <v>0</v>
      </c>
      <c r="BL31" s="8">
        <f t="shared" si="24"/>
        <v>8328.7063095217909</v>
      </c>
      <c r="BM31" s="14">
        <f t="shared" si="25"/>
        <v>5712.7063095217909</v>
      </c>
      <c r="BQ31" s="21">
        <f>E31-BD31</f>
        <v>9911</v>
      </c>
      <c r="BR31" s="22">
        <f>H31</f>
        <v>0</v>
      </c>
      <c r="BS31" s="22">
        <f>BD31</f>
        <v>2806</v>
      </c>
      <c r="BT31" s="25">
        <f t="shared" si="40"/>
        <v>5232</v>
      </c>
      <c r="BU31" s="25">
        <f>AX31</f>
        <v>541.29369047820842</v>
      </c>
      <c r="BV31" s="22">
        <f t="shared" si="41"/>
        <v>8518.7063095217909</v>
      </c>
      <c r="BW31" s="26">
        <f>BQ31*$C31</f>
        <v>21913815.66</v>
      </c>
      <c r="BX31" s="27">
        <f>BR31*$C31</f>
        <v>0</v>
      </c>
      <c r="BY31" s="27">
        <f>BS31*$C31</f>
        <v>6204234.3599999994</v>
      </c>
      <c r="BZ31" s="27">
        <f t="shared" si="48"/>
        <v>11568265.92</v>
      </c>
      <c r="CA31" s="27">
        <f t="shared" si="48"/>
        <v>1196832.8272687474</v>
      </c>
      <c r="CB31" s="27">
        <f t="shared" si="48"/>
        <v>18835370.772731252</v>
      </c>
    </row>
    <row r="32" spans="1:80" x14ac:dyDescent="0.2">
      <c r="A32">
        <v>10240591</v>
      </c>
      <c r="B32" t="s">
        <v>50</v>
      </c>
      <c r="C32" s="15">
        <v>1867.87</v>
      </c>
      <c r="D32" s="33">
        <f>SUMIFS(m_inbound!$C:$C,m_inbound!B:B,"EU",m_inbound!$A:$A,'Model 2'!A32)</f>
        <v>2887</v>
      </c>
      <c r="E32" s="28">
        <f>IFERROR(VLOOKUP(A32,m_inventory!$G:$J,4,0),0)</f>
        <v>5489</v>
      </c>
      <c r="F32" s="28">
        <f>IFERROR(VLOOKUP(A32,m_demand_wh!$G:$J,4,0),0)</f>
        <v>1107</v>
      </c>
      <c r="G32" s="28">
        <f>SUMIFS(m_inbound!$C:$C,m_inbound!B:B,"US",m_inbound!$A:$A,'Model 2'!A32)</f>
        <v>0</v>
      </c>
      <c r="H32" s="28">
        <f>IFERROR(VLOOKUP(A32,m_inventory!$G:$K,5,0),0)</f>
        <v>0</v>
      </c>
      <c r="I32" s="28">
        <f>IFERROR(VLOOKUP(A32,m_demand_wh!$G:$K,5,0),0)</f>
        <v>266</v>
      </c>
      <c r="J32" s="32">
        <v>0.77238805970149249</v>
      </c>
      <c r="K32" s="32">
        <v>0.22761194029850751</v>
      </c>
      <c r="L32" s="4">
        <f t="shared" si="0"/>
        <v>4382</v>
      </c>
      <c r="M32">
        <f t="shared" si="27"/>
        <v>0</v>
      </c>
      <c r="N32">
        <f t="shared" si="1"/>
        <v>0</v>
      </c>
      <c r="O32">
        <f t="shared" si="2"/>
        <v>266</v>
      </c>
      <c r="P32" t="b">
        <f t="shared" si="44"/>
        <v>0</v>
      </c>
      <c r="Q32" t="b">
        <f t="shared" si="44"/>
        <v>1</v>
      </c>
      <c r="R32" s="7">
        <f t="shared" si="4"/>
        <v>0.80626365622723961</v>
      </c>
      <c r="S32" s="7">
        <f t="shared" si="5"/>
        <v>0.19373634377276039</v>
      </c>
      <c r="T32" s="7">
        <f t="shared" si="6"/>
        <v>0.93387264391237901</v>
      </c>
      <c r="U32" s="4">
        <f t="shared" si="7"/>
        <v>0</v>
      </c>
      <c r="V32">
        <f t="shared" si="8"/>
        <v>0</v>
      </c>
      <c r="W32" s="8">
        <f t="shared" si="9"/>
        <v>2887</v>
      </c>
      <c r="X32" s="9">
        <f t="shared" si="10"/>
        <v>0</v>
      </c>
      <c r="Y32" s="4">
        <f t="shared" si="11"/>
        <v>266</v>
      </c>
      <c r="Z32">
        <f t="shared" si="12"/>
        <v>0</v>
      </c>
      <c r="AA32">
        <f t="shared" si="13"/>
        <v>2621</v>
      </c>
      <c r="AB32">
        <f t="shared" si="14"/>
        <v>0</v>
      </c>
      <c r="AC32" s="10">
        <f t="shared" si="42"/>
        <v>2447.6801996943454</v>
      </c>
      <c r="AD32" s="8">
        <f t="shared" si="43"/>
        <v>173.31980030565461</v>
      </c>
      <c r="AE32" s="8">
        <f t="shared" si="49"/>
        <v>2447.6801996943454</v>
      </c>
      <c r="AF32" s="8">
        <f t="shared" si="49"/>
        <v>0</v>
      </c>
      <c r="AG32" s="8">
        <f t="shared" si="45"/>
        <v>173.31980030565455</v>
      </c>
      <c r="AH32" s="8">
        <f t="shared" si="45"/>
        <v>0</v>
      </c>
      <c r="AI32" s="10">
        <f t="shared" si="16"/>
        <v>7936.680199694345</v>
      </c>
      <c r="AJ32" s="8">
        <f t="shared" si="17"/>
        <v>439.31980030565455</v>
      </c>
      <c r="AK32" s="11">
        <f t="shared" si="18"/>
        <v>6829.680199694345</v>
      </c>
      <c r="AL32" s="11">
        <f t="shared" si="19"/>
        <v>173.31980030565455</v>
      </c>
      <c r="AM32" s="11">
        <f t="shared" si="20"/>
        <v>0</v>
      </c>
      <c r="AN32" s="11">
        <f t="shared" si="21"/>
        <v>0</v>
      </c>
      <c r="AO32">
        <f t="shared" si="31"/>
        <v>0</v>
      </c>
      <c r="AP32">
        <f t="shared" si="32"/>
        <v>0</v>
      </c>
      <c r="AQ32" s="12">
        <f t="shared" si="46"/>
        <v>2447.6801996943454</v>
      </c>
      <c r="AR32" s="13">
        <f t="shared" si="46"/>
        <v>0</v>
      </c>
      <c r="AS32" s="13">
        <f t="shared" si="47"/>
        <v>439.31980030565455</v>
      </c>
      <c r="AT32" s="13">
        <f t="shared" si="47"/>
        <v>0</v>
      </c>
      <c r="AU32" s="14">
        <f t="shared" si="50"/>
        <v>0</v>
      </c>
      <c r="AV32" s="14">
        <f t="shared" si="50"/>
        <v>0</v>
      </c>
      <c r="AW32" s="43">
        <f>E32+AQ32+AT32+AV32-AU32</f>
        <v>7936.680199694345</v>
      </c>
      <c r="AX32" s="45">
        <f>H32+AS32+AR32+AU32-AV32</f>
        <v>439.31980030565455</v>
      </c>
      <c r="AY32" s="43"/>
      <c r="AZ32" s="37"/>
      <c r="BB32" s="42">
        <f>AW32-BD32</f>
        <v>7006.680199694345</v>
      </c>
      <c r="BC32" s="28">
        <f>IFERROR(VLOOKUP(A32,m_demand_wh!$G:$H,2,0),0)</f>
        <v>877.5</v>
      </c>
      <c r="BD32" s="28">
        <f>IFERROR(VLOOKUP(A32,m_inventory!$G:$I,3,0),0)</f>
        <v>930</v>
      </c>
      <c r="BE32" s="28">
        <f>IFERROR(VLOOKUP(A32,m_demand_wh!$G:$I,3,0),0)</f>
        <v>229.5</v>
      </c>
      <c r="BF32" s="10">
        <f t="shared" si="34"/>
        <v>6129.180199694345</v>
      </c>
      <c r="BG32" s="8">
        <f t="shared" si="35"/>
        <v>700.5</v>
      </c>
      <c r="BH32" s="8">
        <f t="shared" si="36"/>
        <v>0</v>
      </c>
      <c r="BI32" s="8">
        <f t="shared" si="37"/>
        <v>0</v>
      </c>
      <c r="BJ32" s="16">
        <f t="shared" si="38"/>
        <v>0</v>
      </c>
      <c r="BK32" s="14">
        <f t="shared" si="39"/>
        <v>0</v>
      </c>
      <c r="BL32" s="8">
        <f t="shared" si="24"/>
        <v>6129.180199694345</v>
      </c>
      <c r="BM32" s="14">
        <f t="shared" si="25"/>
        <v>5251.680199694345</v>
      </c>
      <c r="BQ32" s="21">
        <f>E32-BD32</f>
        <v>4559</v>
      </c>
      <c r="BR32" s="22">
        <f>H32</f>
        <v>0</v>
      </c>
      <c r="BS32" s="22">
        <f>BD32</f>
        <v>930</v>
      </c>
      <c r="BT32" s="25">
        <f t="shared" si="40"/>
        <v>1755</v>
      </c>
      <c r="BU32" s="25">
        <f>AX32</f>
        <v>439.31980030565455</v>
      </c>
      <c r="BV32" s="22">
        <f t="shared" si="41"/>
        <v>6181.680199694345</v>
      </c>
      <c r="BW32" s="26">
        <f>BQ32*$C32</f>
        <v>8515619.3300000001</v>
      </c>
      <c r="BX32" s="27">
        <f>BR32*$C32</f>
        <v>0</v>
      </c>
      <c r="BY32" s="27">
        <f>BS32*$C32</f>
        <v>1737119.0999999999</v>
      </c>
      <c r="BZ32" s="27">
        <f t="shared" si="48"/>
        <v>3278111.8499999996</v>
      </c>
      <c r="CA32" s="27">
        <f t="shared" si="48"/>
        <v>820592.27539692295</v>
      </c>
      <c r="CB32" s="27">
        <f t="shared" si="48"/>
        <v>11546574.994603075</v>
      </c>
    </row>
    <row r="33" spans="1:80" x14ac:dyDescent="0.2">
      <c r="A33">
        <v>10213162</v>
      </c>
      <c r="B33" t="s">
        <v>54</v>
      </c>
      <c r="C33" s="15">
        <v>917.5</v>
      </c>
      <c r="D33" s="33">
        <f>SUMIFS(m_inbound!$C:$C,m_inbound!B:B,"EU",m_inbound!$A:$A,'Model 2'!A33)</f>
        <v>0</v>
      </c>
      <c r="E33" s="28">
        <f>IFERROR(VLOOKUP(A33,m_inventory!$G:$J,4,0),0)</f>
        <v>1343</v>
      </c>
      <c r="F33" s="28">
        <f>IFERROR(VLOOKUP(A33,m_demand_wh!$G:$J,4,0),0)</f>
        <v>1330</v>
      </c>
      <c r="G33" s="28">
        <f>SUMIFS(m_inbound!$C:$C,m_inbound!B:B,"US",m_inbound!$A:$A,'Model 2'!A33)</f>
        <v>0</v>
      </c>
      <c r="H33" s="28">
        <f>IFERROR(VLOOKUP(A33,m_inventory!$G:$K,5,0),0)</f>
        <v>0</v>
      </c>
      <c r="I33" s="28">
        <f>IFERROR(VLOOKUP(A33,m_demand_wh!$G:$K,5,0),0)</f>
        <v>322</v>
      </c>
      <c r="J33" s="32">
        <v>0.98133935289691498</v>
      </c>
      <c r="K33" s="32">
        <v>1.8660647103085015E-2</v>
      </c>
      <c r="L33" s="4">
        <f t="shared" si="0"/>
        <v>13</v>
      </c>
      <c r="M33">
        <f t="shared" si="27"/>
        <v>0</v>
      </c>
      <c r="N33">
        <f t="shared" si="1"/>
        <v>0</v>
      </c>
      <c r="O33">
        <f t="shared" si="2"/>
        <v>322</v>
      </c>
      <c r="P33" t="b">
        <f t="shared" si="44"/>
        <v>0</v>
      </c>
      <c r="Q33" t="b">
        <f t="shared" si="44"/>
        <v>1</v>
      </c>
      <c r="R33" s="7">
        <f t="shared" si="4"/>
        <v>0.80508474576271183</v>
      </c>
      <c r="S33" s="7">
        <f t="shared" si="5"/>
        <v>0.19491525423728817</v>
      </c>
      <c r="T33" s="7">
        <f t="shared" si="6"/>
        <v>0.99541734755690958</v>
      </c>
      <c r="U33" s="4">
        <f t="shared" si="7"/>
        <v>0</v>
      </c>
      <c r="V33">
        <f t="shared" si="8"/>
        <v>0</v>
      </c>
      <c r="W33" s="8">
        <f t="shared" si="9"/>
        <v>0</v>
      </c>
      <c r="X33" s="9">
        <f t="shared" si="10"/>
        <v>0</v>
      </c>
      <c r="Y33" s="4">
        <f t="shared" si="11"/>
        <v>0</v>
      </c>
      <c r="Z33">
        <f t="shared" si="12"/>
        <v>0</v>
      </c>
      <c r="AA33">
        <f t="shared" si="13"/>
        <v>0</v>
      </c>
      <c r="AB33">
        <f t="shared" si="14"/>
        <v>0</v>
      </c>
      <c r="AC33" s="10">
        <f t="shared" si="42"/>
        <v>0</v>
      </c>
      <c r="AD33" s="8">
        <f t="shared" si="43"/>
        <v>0</v>
      </c>
      <c r="AE33" s="8">
        <f t="shared" si="49"/>
        <v>0</v>
      </c>
      <c r="AF33" s="8">
        <f t="shared" si="49"/>
        <v>0</v>
      </c>
      <c r="AG33" s="8">
        <f t="shared" si="45"/>
        <v>0</v>
      </c>
      <c r="AH33" s="8">
        <f t="shared" si="45"/>
        <v>0</v>
      </c>
      <c r="AI33" s="10">
        <f t="shared" si="16"/>
        <v>1343</v>
      </c>
      <c r="AJ33" s="8">
        <f t="shared" si="17"/>
        <v>0</v>
      </c>
      <c r="AK33" s="11">
        <f t="shared" si="18"/>
        <v>13</v>
      </c>
      <c r="AL33" s="11">
        <f t="shared" si="19"/>
        <v>0</v>
      </c>
      <c r="AM33" s="11">
        <f t="shared" si="20"/>
        <v>0</v>
      </c>
      <c r="AN33" s="11">
        <f t="shared" si="21"/>
        <v>322</v>
      </c>
      <c r="AO33">
        <f t="shared" si="31"/>
        <v>0</v>
      </c>
      <c r="AP33">
        <f t="shared" si="32"/>
        <v>0</v>
      </c>
      <c r="AQ33" s="12">
        <f t="shared" si="46"/>
        <v>0</v>
      </c>
      <c r="AR33" s="13">
        <f t="shared" si="46"/>
        <v>0</v>
      </c>
      <c r="AS33" s="13">
        <f t="shared" si="47"/>
        <v>0</v>
      </c>
      <c r="AT33" s="13">
        <f t="shared" si="47"/>
        <v>0</v>
      </c>
      <c r="AU33" s="14">
        <f t="shared" si="50"/>
        <v>0</v>
      </c>
      <c r="AV33" s="14">
        <f t="shared" si="50"/>
        <v>0</v>
      </c>
      <c r="AW33" s="43">
        <f>E33+AQ33+AT33+AV33-AU33</f>
        <v>1343</v>
      </c>
      <c r="AX33" s="45">
        <f>H33+AS33+AR33+AU33-AV33</f>
        <v>0</v>
      </c>
      <c r="AY33" s="43"/>
      <c r="AZ33" s="37"/>
      <c r="BB33" s="42">
        <f>AW33-BD33</f>
        <v>1108</v>
      </c>
      <c r="BC33" s="28">
        <f>IFERROR(VLOOKUP(A33,m_demand_wh!$G:$H,2,0),0)</f>
        <v>1060.5</v>
      </c>
      <c r="BD33" s="28">
        <f>IFERROR(VLOOKUP(A33,m_inventory!$G:$I,3,0),0)</f>
        <v>235</v>
      </c>
      <c r="BE33" s="28">
        <f>IFERROR(VLOOKUP(A33,m_demand_wh!$G:$I,3,0),0)</f>
        <v>269.5</v>
      </c>
      <c r="BF33" s="10">
        <f t="shared" si="34"/>
        <v>47.5</v>
      </c>
      <c r="BG33" s="8">
        <f t="shared" si="35"/>
        <v>0</v>
      </c>
      <c r="BH33" s="8">
        <f t="shared" si="36"/>
        <v>0</v>
      </c>
      <c r="BI33" s="8">
        <f t="shared" si="37"/>
        <v>34.5</v>
      </c>
      <c r="BJ33" s="16">
        <f t="shared" si="38"/>
        <v>34.5</v>
      </c>
      <c r="BK33" s="14">
        <f t="shared" si="39"/>
        <v>0</v>
      </c>
      <c r="BL33" s="8">
        <f t="shared" si="24"/>
        <v>13</v>
      </c>
      <c r="BM33" s="14">
        <f t="shared" si="25"/>
        <v>0</v>
      </c>
      <c r="BQ33" s="21">
        <f>E33-BD33</f>
        <v>1108</v>
      </c>
      <c r="BR33" s="22">
        <f>H33</f>
        <v>0</v>
      </c>
      <c r="BS33" s="22">
        <f>BD33</f>
        <v>235</v>
      </c>
      <c r="BT33" s="25">
        <f t="shared" si="40"/>
        <v>1073.5</v>
      </c>
      <c r="BU33" s="25">
        <f>AX33</f>
        <v>0</v>
      </c>
      <c r="BV33" s="22">
        <f t="shared" si="41"/>
        <v>269.5</v>
      </c>
      <c r="BW33" s="26">
        <f>BQ33*$C33</f>
        <v>1016590</v>
      </c>
      <c r="BX33" s="27">
        <f>BR33*$C33</f>
        <v>0</v>
      </c>
      <c r="BY33" s="27">
        <f>BS33*$C33</f>
        <v>215612.5</v>
      </c>
      <c r="BZ33" s="27">
        <f t="shared" si="48"/>
        <v>984936.25</v>
      </c>
      <c r="CA33" s="27">
        <f t="shared" si="48"/>
        <v>0</v>
      </c>
      <c r="CB33" s="27">
        <f t="shared" si="48"/>
        <v>247266.25</v>
      </c>
    </row>
    <row r="34" spans="1:80" x14ac:dyDescent="0.2">
      <c r="A34">
        <v>10206804</v>
      </c>
      <c r="B34" t="s">
        <v>50</v>
      </c>
      <c r="C34" s="15">
        <v>204986.53</v>
      </c>
      <c r="D34" s="33">
        <f>SUMIFS(m_inbound!$C:$C,m_inbound!B:B,"EU",m_inbound!$A:$A,'Model 2'!A34)</f>
        <v>1408</v>
      </c>
      <c r="E34" s="28">
        <f>IFERROR(VLOOKUP(A34,m_inventory!$G:$J,4,0),0)</f>
        <v>3937</v>
      </c>
      <c r="F34" s="28">
        <f>IFERROR(VLOOKUP(A34,m_demand_wh!$G:$J,4,0),0)</f>
        <v>1947</v>
      </c>
      <c r="G34" s="28">
        <f>SUMIFS(m_inbound!$C:$C,m_inbound!B:B,"US",m_inbound!$A:$A,'Model 2'!A34)</f>
        <v>0</v>
      </c>
      <c r="H34" s="28">
        <f>IFERROR(VLOOKUP(A34,m_inventory!$G:$K,5,0),0)</f>
        <v>0</v>
      </c>
      <c r="I34" s="28">
        <f>IFERROR(VLOOKUP(A34,m_demand_wh!$G:$K,5,0),0)</f>
        <v>332.5</v>
      </c>
      <c r="J34" s="32">
        <v>0.77238805970149249</v>
      </c>
      <c r="K34" s="32">
        <v>0.22761194029850751</v>
      </c>
      <c r="L34" s="4">
        <f t="shared" si="0"/>
        <v>1990</v>
      </c>
      <c r="M34">
        <f t="shared" si="27"/>
        <v>0</v>
      </c>
      <c r="N34">
        <f t="shared" si="1"/>
        <v>0</v>
      </c>
      <c r="O34">
        <f t="shared" si="2"/>
        <v>332.5</v>
      </c>
      <c r="P34" t="b">
        <f t="shared" si="44"/>
        <v>0</v>
      </c>
      <c r="Q34" t="b">
        <f t="shared" si="44"/>
        <v>1</v>
      </c>
      <c r="R34" s="7">
        <f t="shared" si="4"/>
        <v>0.8541346786576004</v>
      </c>
      <c r="S34" s="7">
        <f t="shared" si="5"/>
        <v>0.1458653213423996</v>
      </c>
      <c r="T34" s="7">
        <f t="shared" si="6"/>
        <v>0.95208611152779932</v>
      </c>
      <c r="U34" s="4">
        <f t="shared" si="7"/>
        <v>0</v>
      </c>
      <c r="V34">
        <f t="shared" si="8"/>
        <v>0</v>
      </c>
      <c r="W34" s="8">
        <f t="shared" si="9"/>
        <v>1408</v>
      </c>
      <c r="X34" s="9">
        <f t="shared" si="10"/>
        <v>0</v>
      </c>
      <c r="Y34" s="4">
        <f t="shared" si="11"/>
        <v>332.5</v>
      </c>
      <c r="Z34">
        <f t="shared" si="12"/>
        <v>0</v>
      </c>
      <c r="AA34">
        <f t="shared" si="13"/>
        <v>1075.5</v>
      </c>
      <c r="AB34">
        <f t="shared" si="14"/>
        <v>0</v>
      </c>
      <c r="AC34" s="10">
        <f t="shared" si="42"/>
        <v>1023.9686129481481</v>
      </c>
      <c r="AD34" s="8">
        <f t="shared" si="43"/>
        <v>51.531387051851837</v>
      </c>
      <c r="AE34" s="8">
        <f t="shared" si="49"/>
        <v>1023.9686129481481</v>
      </c>
      <c r="AF34" s="8">
        <f t="shared" si="49"/>
        <v>0</v>
      </c>
      <c r="AG34" s="8">
        <f t="shared" si="45"/>
        <v>51.53138705185188</v>
      </c>
      <c r="AH34" s="8">
        <f t="shared" si="45"/>
        <v>0</v>
      </c>
      <c r="AI34" s="10">
        <f t="shared" si="16"/>
        <v>4960.9686129481479</v>
      </c>
      <c r="AJ34" s="8">
        <f t="shared" si="17"/>
        <v>384.03138705185188</v>
      </c>
      <c r="AK34" s="11">
        <f t="shared" si="18"/>
        <v>3013.9686129481479</v>
      </c>
      <c r="AL34" s="11">
        <f t="shared" si="19"/>
        <v>51.53138705185188</v>
      </c>
      <c r="AM34" s="11">
        <f t="shared" si="20"/>
        <v>0</v>
      </c>
      <c r="AN34" s="11">
        <f t="shared" si="21"/>
        <v>0</v>
      </c>
      <c r="AO34">
        <f t="shared" si="31"/>
        <v>0</v>
      </c>
      <c r="AP34">
        <f t="shared" si="32"/>
        <v>0</v>
      </c>
      <c r="AQ34" s="12">
        <f t="shared" si="46"/>
        <v>1023.9686129481481</v>
      </c>
      <c r="AR34" s="13">
        <f t="shared" si="46"/>
        <v>0</v>
      </c>
      <c r="AS34" s="13">
        <f t="shared" si="47"/>
        <v>384.03138705185188</v>
      </c>
      <c r="AT34" s="13">
        <f t="shared" si="47"/>
        <v>0</v>
      </c>
      <c r="AU34" s="14">
        <f t="shared" si="50"/>
        <v>0</v>
      </c>
      <c r="AV34" s="14">
        <f t="shared" si="50"/>
        <v>0</v>
      </c>
      <c r="AW34" s="43">
        <f>E34+AQ34+AT34+AV34-AU34</f>
        <v>4960.9686129481479</v>
      </c>
      <c r="AX34" s="45">
        <f>H34+AS34+AR34+AU34-AV34</f>
        <v>384.03138705185188</v>
      </c>
      <c r="AY34" s="43"/>
      <c r="AZ34" s="37"/>
      <c r="BB34" s="42">
        <f>AW34-BD34</f>
        <v>4743.9686129481479</v>
      </c>
      <c r="BC34" s="28">
        <f>IFERROR(VLOOKUP(A34,m_demand_wh!$G:$H,2,0),0)</f>
        <v>1597.5</v>
      </c>
      <c r="BD34" s="28">
        <f>IFERROR(VLOOKUP(A34,m_inventory!$G:$I,3,0),0)</f>
        <v>217</v>
      </c>
      <c r="BE34" s="28">
        <f>IFERROR(VLOOKUP(A34,m_demand_wh!$G:$I,3,0),0)</f>
        <v>349.5</v>
      </c>
      <c r="BF34" s="10">
        <f t="shared" si="34"/>
        <v>3146.4686129481479</v>
      </c>
      <c r="BG34" s="8">
        <f t="shared" si="35"/>
        <v>0</v>
      </c>
      <c r="BH34" s="8">
        <f t="shared" si="36"/>
        <v>0</v>
      </c>
      <c r="BI34" s="8">
        <f t="shared" si="37"/>
        <v>132.5</v>
      </c>
      <c r="BJ34" s="16">
        <f t="shared" si="38"/>
        <v>132.5</v>
      </c>
      <c r="BK34" s="14">
        <f t="shared" si="39"/>
        <v>0</v>
      </c>
      <c r="BL34" s="8">
        <f t="shared" si="24"/>
        <v>3013.9686129481479</v>
      </c>
      <c r="BM34" s="14">
        <f t="shared" si="25"/>
        <v>1416.4686129481479</v>
      </c>
      <c r="BQ34" s="21">
        <f>E34-BD34</f>
        <v>3720</v>
      </c>
      <c r="BR34" s="22">
        <f>H34</f>
        <v>0</v>
      </c>
      <c r="BS34" s="22">
        <f>BD34</f>
        <v>217</v>
      </c>
      <c r="BT34" s="25">
        <f t="shared" si="40"/>
        <v>3195</v>
      </c>
      <c r="BU34" s="25">
        <f>AX34</f>
        <v>384.03138705185188</v>
      </c>
      <c r="BV34" s="22">
        <f t="shared" si="41"/>
        <v>1765.9686129481479</v>
      </c>
      <c r="BW34" s="26">
        <f>BQ34*$C34</f>
        <v>762549891.60000002</v>
      </c>
      <c r="BX34" s="27">
        <f>BR34*$C34</f>
        <v>0</v>
      </c>
      <c r="BY34" s="27">
        <f>BS34*$C34</f>
        <v>44482077.009999998</v>
      </c>
      <c r="BZ34" s="27">
        <f t="shared" si="48"/>
        <v>654931963.35000002</v>
      </c>
      <c r="CA34" s="27">
        <f t="shared" si="48"/>
        <v>78721261.442846045</v>
      </c>
      <c r="CB34" s="27">
        <f t="shared" si="48"/>
        <v>361999778.05715388</v>
      </c>
    </row>
    <row r="35" spans="1:80" x14ac:dyDescent="0.2">
      <c r="A35">
        <v>10210896</v>
      </c>
      <c r="B35" t="s">
        <v>54</v>
      </c>
      <c r="C35" s="15">
        <v>2096.67</v>
      </c>
      <c r="D35" s="33">
        <f>SUMIFS(m_inbound!$C:$C,m_inbound!B:B,"EU",m_inbound!$A:$A,'Model 2'!A35)</f>
        <v>0</v>
      </c>
      <c r="E35" s="28">
        <f>IFERROR(VLOOKUP(A35,m_inventory!$G:$J,4,0),0)</f>
        <v>3361</v>
      </c>
      <c r="F35" s="28">
        <f>IFERROR(VLOOKUP(A35,m_demand_wh!$G:$J,4,0),0)</f>
        <v>1876</v>
      </c>
      <c r="G35" s="28">
        <f>SUMIFS(m_inbound!$C:$C,m_inbound!B:B,"US",m_inbound!$A:$A,'Model 2'!A35)</f>
        <v>0</v>
      </c>
      <c r="H35" s="28">
        <f>IFERROR(VLOOKUP(A35,m_inventory!$G:$K,5,0),0)</f>
        <v>0</v>
      </c>
      <c r="I35" s="28">
        <f>IFERROR(VLOOKUP(A35,m_demand_wh!$G:$K,5,0),0)</f>
        <v>327.5</v>
      </c>
      <c r="J35" s="32">
        <v>0.98133935289691498</v>
      </c>
      <c r="K35" s="32">
        <v>1.8660647103085015E-2</v>
      </c>
      <c r="L35" s="4">
        <f t="shared" si="0"/>
        <v>1485</v>
      </c>
      <c r="M35">
        <f t="shared" si="27"/>
        <v>0</v>
      </c>
      <c r="N35">
        <f t="shared" si="1"/>
        <v>0</v>
      </c>
      <c r="O35">
        <f t="shared" si="2"/>
        <v>327.5</v>
      </c>
      <c r="P35" t="b">
        <f t="shared" si="44"/>
        <v>0</v>
      </c>
      <c r="Q35" t="b">
        <f t="shared" si="44"/>
        <v>1</v>
      </c>
      <c r="R35" s="7">
        <f t="shared" si="4"/>
        <v>0.85137281597458592</v>
      </c>
      <c r="S35" s="7">
        <f t="shared" si="5"/>
        <v>0.14862718402541408</v>
      </c>
      <c r="T35" s="7">
        <f t="shared" si="6"/>
        <v>0.99669138177054817</v>
      </c>
      <c r="U35" s="4">
        <f t="shared" si="7"/>
        <v>0</v>
      </c>
      <c r="V35">
        <f t="shared" si="8"/>
        <v>0</v>
      </c>
      <c r="W35" s="8">
        <f t="shared" si="9"/>
        <v>0</v>
      </c>
      <c r="X35" s="9">
        <f t="shared" si="10"/>
        <v>0</v>
      </c>
      <c r="Y35" s="4">
        <f t="shared" si="11"/>
        <v>0</v>
      </c>
      <c r="Z35">
        <f t="shared" si="12"/>
        <v>0</v>
      </c>
      <c r="AA35">
        <f t="shared" si="13"/>
        <v>0</v>
      </c>
      <c r="AB35">
        <f t="shared" si="14"/>
        <v>0</v>
      </c>
      <c r="AC35" s="10">
        <f t="shared" si="42"/>
        <v>0</v>
      </c>
      <c r="AD35" s="8">
        <f t="shared" si="43"/>
        <v>0</v>
      </c>
      <c r="AE35" s="8">
        <f t="shared" si="49"/>
        <v>0</v>
      </c>
      <c r="AF35" s="8">
        <f t="shared" si="49"/>
        <v>0</v>
      </c>
      <c r="AG35" s="8">
        <f t="shared" si="45"/>
        <v>0</v>
      </c>
      <c r="AH35" s="8">
        <f t="shared" si="45"/>
        <v>0</v>
      </c>
      <c r="AI35" s="10">
        <f t="shared" si="16"/>
        <v>3361</v>
      </c>
      <c r="AJ35" s="8">
        <f t="shared" si="17"/>
        <v>0</v>
      </c>
      <c r="AK35" s="11">
        <f t="shared" si="18"/>
        <v>1485</v>
      </c>
      <c r="AL35" s="11">
        <f t="shared" si="19"/>
        <v>0</v>
      </c>
      <c r="AM35" s="11">
        <f t="shared" si="20"/>
        <v>0</v>
      </c>
      <c r="AN35" s="11">
        <f t="shared" si="21"/>
        <v>327.5</v>
      </c>
      <c r="AO35">
        <f t="shared" si="31"/>
        <v>327.5</v>
      </c>
      <c r="AP35">
        <f t="shared" si="32"/>
        <v>0</v>
      </c>
      <c r="AQ35" s="12">
        <f t="shared" si="46"/>
        <v>0</v>
      </c>
      <c r="AR35" s="13">
        <f t="shared" si="46"/>
        <v>0</v>
      </c>
      <c r="AS35" s="13">
        <f t="shared" si="47"/>
        <v>0</v>
      </c>
      <c r="AT35" s="13">
        <f t="shared" si="47"/>
        <v>0</v>
      </c>
      <c r="AU35" s="14">
        <f t="shared" si="50"/>
        <v>327.5</v>
      </c>
      <c r="AV35" s="14">
        <f t="shared" si="50"/>
        <v>0</v>
      </c>
      <c r="AW35" s="43">
        <f>E35+AQ35+AT35+AV35-AU35</f>
        <v>3033.5</v>
      </c>
      <c r="AX35" s="45">
        <f>H35+AS35+AR35+AU35-AV35</f>
        <v>327.5</v>
      </c>
      <c r="AY35" s="43"/>
      <c r="AZ35" s="37"/>
      <c r="BB35" s="42">
        <f>AW35-BD35</f>
        <v>3032.5</v>
      </c>
      <c r="BC35" s="28">
        <f>IFERROR(VLOOKUP(A35,m_demand_wh!$G:$H,2,0),0)</f>
        <v>1485</v>
      </c>
      <c r="BD35" s="28">
        <f>IFERROR(VLOOKUP(A35,m_inventory!$G:$I,3,0),0)</f>
        <v>1</v>
      </c>
      <c r="BE35" s="28">
        <f>IFERROR(VLOOKUP(A35,m_demand_wh!$G:$I,3,0),0)</f>
        <v>391</v>
      </c>
      <c r="BF35" s="10">
        <f t="shared" si="34"/>
        <v>1547.5</v>
      </c>
      <c r="BG35" s="8">
        <f t="shared" si="35"/>
        <v>0</v>
      </c>
      <c r="BH35" s="8">
        <f t="shared" si="36"/>
        <v>0</v>
      </c>
      <c r="BI35" s="8">
        <f t="shared" si="37"/>
        <v>390</v>
      </c>
      <c r="BJ35" s="16">
        <f t="shared" si="38"/>
        <v>390</v>
      </c>
      <c r="BK35" s="14">
        <f t="shared" si="39"/>
        <v>0</v>
      </c>
      <c r="BL35" s="8">
        <f t="shared" si="24"/>
        <v>1157.5</v>
      </c>
      <c r="BM35" s="14">
        <f t="shared" si="25"/>
        <v>0</v>
      </c>
      <c r="BQ35" s="21">
        <f>E35-BD35</f>
        <v>3360</v>
      </c>
      <c r="BR35" s="22">
        <f>H35</f>
        <v>0</v>
      </c>
      <c r="BS35" s="22">
        <f>BD35</f>
        <v>1</v>
      </c>
      <c r="BT35" s="25">
        <f t="shared" si="40"/>
        <v>2642.5</v>
      </c>
      <c r="BU35" s="25">
        <f>AX35</f>
        <v>327.5</v>
      </c>
      <c r="BV35" s="22">
        <f t="shared" si="41"/>
        <v>391</v>
      </c>
      <c r="BW35" s="26">
        <f>BQ35*$C35</f>
        <v>7044811.2000000002</v>
      </c>
      <c r="BX35" s="27">
        <f>BR35*$C35</f>
        <v>0</v>
      </c>
      <c r="BY35" s="27">
        <f>BS35*$C35</f>
        <v>2096.67</v>
      </c>
      <c r="BZ35" s="27">
        <f t="shared" si="48"/>
        <v>5540450.4750000006</v>
      </c>
      <c r="CA35" s="27">
        <f t="shared" si="48"/>
        <v>686659.42500000005</v>
      </c>
      <c r="CB35" s="27">
        <f t="shared" si="48"/>
        <v>819797.97</v>
      </c>
    </row>
    <row r="36" spans="1:80" x14ac:dyDescent="0.2">
      <c r="A36">
        <v>10169762</v>
      </c>
      <c r="B36" t="s">
        <v>54</v>
      </c>
      <c r="C36" s="15">
        <v>2096.67</v>
      </c>
      <c r="D36" s="33">
        <f>SUMIFS(m_inbound!$C:$C,m_inbound!B:B,"EU",m_inbound!$A:$A,'Model 2'!A36)</f>
        <v>0</v>
      </c>
      <c r="E36" s="28">
        <f>IFERROR(VLOOKUP(A36,m_inventory!$G:$J,4,0),0)</f>
        <v>1144</v>
      </c>
      <c r="F36" s="28">
        <f>IFERROR(VLOOKUP(A36,m_demand_wh!$G:$J,4,0),0)</f>
        <v>2931</v>
      </c>
      <c r="G36" s="28">
        <f>SUMIFS(m_inbound!$C:$C,m_inbound!B:B,"US",m_inbound!$A:$A,'Model 2'!A36)</f>
        <v>0</v>
      </c>
      <c r="H36" s="28">
        <f>IFERROR(VLOOKUP(A36,m_inventory!$G:$K,5,0),0)</f>
        <v>0</v>
      </c>
      <c r="I36" s="28">
        <f>IFERROR(VLOOKUP(A36,m_demand_wh!$G:$K,5,0),0)</f>
        <v>392.5</v>
      </c>
      <c r="J36" s="32">
        <v>0.98133935289691498</v>
      </c>
      <c r="K36" s="32">
        <v>1.8660647103085015E-2</v>
      </c>
      <c r="L36" s="4">
        <f t="shared" si="0"/>
        <v>0</v>
      </c>
      <c r="M36">
        <f t="shared" si="27"/>
        <v>0</v>
      </c>
      <c r="N36">
        <f t="shared" si="1"/>
        <v>1787</v>
      </c>
      <c r="O36">
        <f t="shared" si="2"/>
        <v>392.5</v>
      </c>
      <c r="P36" t="b">
        <f t="shared" si="44"/>
        <v>1</v>
      </c>
      <c r="Q36" t="b">
        <f t="shared" si="44"/>
        <v>1</v>
      </c>
      <c r="R36" s="7">
        <f t="shared" si="4"/>
        <v>0.88190160974875886</v>
      </c>
      <c r="S36" s="7">
        <f t="shared" si="5"/>
        <v>0.11809839025124114</v>
      </c>
      <c r="T36" s="7">
        <f t="shared" si="6"/>
        <v>0.99746004025421298</v>
      </c>
      <c r="U36" s="4">
        <f t="shared" si="7"/>
        <v>0</v>
      </c>
      <c r="V36">
        <f t="shared" si="8"/>
        <v>0</v>
      </c>
      <c r="W36" s="8">
        <f t="shared" si="9"/>
        <v>0</v>
      </c>
      <c r="X36" s="9">
        <f t="shared" si="10"/>
        <v>0</v>
      </c>
      <c r="Y36" s="4">
        <f t="shared" si="11"/>
        <v>0</v>
      </c>
      <c r="Z36">
        <f t="shared" si="12"/>
        <v>0</v>
      </c>
      <c r="AA36">
        <f t="shared" si="13"/>
        <v>0</v>
      </c>
      <c r="AB36">
        <f t="shared" si="14"/>
        <v>0</v>
      </c>
      <c r="AC36" s="10">
        <f t="shared" si="42"/>
        <v>0</v>
      </c>
      <c r="AD36" s="8">
        <f t="shared" si="43"/>
        <v>0</v>
      </c>
      <c r="AE36" s="8">
        <f t="shared" si="49"/>
        <v>0</v>
      </c>
      <c r="AF36" s="8">
        <f t="shared" si="49"/>
        <v>0</v>
      </c>
      <c r="AG36" s="8">
        <f t="shared" si="45"/>
        <v>0</v>
      </c>
      <c r="AH36" s="8">
        <f t="shared" si="45"/>
        <v>0</v>
      </c>
      <c r="AI36" s="10">
        <f t="shared" si="16"/>
        <v>1144</v>
      </c>
      <c r="AJ36" s="8">
        <f t="shared" si="17"/>
        <v>0</v>
      </c>
      <c r="AK36" s="11">
        <f t="shared" si="18"/>
        <v>0</v>
      </c>
      <c r="AL36" s="11">
        <f t="shared" si="19"/>
        <v>0</v>
      </c>
      <c r="AM36" s="11">
        <f t="shared" si="20"/>
        <v>1787</v>
      </c>
      <c r="AN36" s="11">
        <f t="shared" si="21"/>
        <v>392.5</v>
      </c>
      <c r="AO36">
        <f t="shared" si="31"/>
        <v>0</v>
      </c>
      <c r="AP36">
        <f t="shared" si="32"/>
        <v>0</v>
      </c>
      <c r="AQ36" s="12">
        <f t="shared" si="46"/>
        <v>0</v>
      </c>
      <c r="AR36" s="13">
        <f t="shared" si="46"/>
        <v>0</v>
      </c>
      <c r="AS36" s="13">
        <f t="shared" si="47"/>
        <v>0</v>
      </c>
      <c r="AT36" s="13">
        <f t="shared" si="47"/>
        <v>0</v>
      </c>
      <c r="AU36" s="14">
        <f t="shared" si="50"/>
        <v>0</v>
      </c>
      <c r="AV36" s="14">
        <f t="shared" si="50"/>
        <v>0</v>
      </c>
      <c r="AW36" s="43">
        <f>E36+AQ36+AT36+AV36-AU36</f>
        <v>1144</v>
      </c>
      <c r="AX36" s="45">
        <f>H36+AS36+AR36+AU36-AV36</f>
        <v>0</v>
      </c>
      <c r="AY36" s="43"/>
      <c r="AZ36" s="37"/>
      <c r="BB36" s="42">
        <f>AW36-BD36</f>
        <v>1068</v>
      </c>
      <c r="BC36" s="28">
        <f>IFERROR(VLOOKUP(A36,m_demand_wh!$G:$H,2,0),0)</f>
        <v>2389</v>
      </c>
      <c r="BD36" s="28">
        <f>IFERROR(VLOOKUP(A36,m_inventory!$G:$I,3,0),0)</f>
        <v>76</v>
      </c>
      <c r="BE36" s="28">
        <f>IFERROR(VLOOKUP(A36,m_demand_wh!$G:$I,3,0),0)</f>
        <v>542</v>
      </c>
      <c r="BF36" s="10">
        <f t="shared" si="34"/>
        <v>0</v>
      </c>
      <c r="BG36" s="8">
        <f t="shared" si="35"/>
        <v>0</v>
      </c>
      <c r="BH36" s="8">
        <f t="shared" si="36"/>
        <v>1321</v>
      </c>
      <c r="BI36" s="8">
        <f t="shared" si="37"/>
        <v>466</v>
      </c>
      <c r="BJ36" s="16">
        <f t="shared" si="38"/>
        <v>0</v>
      </c>
      <c r="BK36" s="14">
        <f t="shared" si="39"/>
        <v>0</v>
      </c>
      <c r="BL36" s="8">
        <f t="shared" si="24"/>
        <v>0</v>
      </c>
      <c r="BM36" s="14">
        <f t="shared" si="25"/>
        <v>0</v>
      </c>
      <c r="BQ36" s="21">
        <f>E36-BD36</f>
        <v>1068</v>
      </c>
      <c r="BR36" s="22">
        <f>H36</f>
        <v>0</v>
      </c>
      <c r="BS36" s="22">
        <f>BD36</f>
        <v>76</v>
      </c>
      <c r="BT36" s="25">
        <f t="shared" si="40"/>
        <v>1068</v>
      </c>
      <c r="BU36" s="25">
        <f>AX36</f>
        <v>0</v>
      </c>
      <c r="BV36" s="22">
        <f t="shared" si="41"/>
        <v>76</v>
      </c>
      <c r="BW36" s="26">
        <f>BQ36*$C36</f>
        <v>2239243.56</v>
      </c>
      <c r="BX36" s="27">
        <f>BR36*$C36</f>
        <v>0</v>
      </c>
      <c r="BY36" s="27">
        <f>BS36*$C36</f>
        <v>159346.92000000001</v>
      </c>
      <c r="BZ36" s="27">
        <f t="shared" si="48"/>
        <v>2239243.56</v>
      </c>
      <c r="CA36" s="27">
        <f t="shared" si="48"/>
        <v>0</v>
      </c>
      <c r="CB36" s="27">
        <f t="shared" si="48"/>
        <v>159346.92000000001</v>
      </c>
    </row>
    <row r="37" spans="1:80" x14ac:dyDescent="0.2">
      <c r="A37">
        <v>10193329</v>
      </c>
      <c r="B37" t="s">
        <v>54</v>
      </c>
      <c r="C37" s="15">
        <v>665.83</v>
      </c>
      <c r="D37" s="33">
        <f>SUMIFS(m_inbound!$C:$C,m_inbound!B:B,"EU",m_inbound!$A:$A,'Model 2'!A37)</f>
        <v>0</v>
      </c>
      <c r="E37" s="28">
        <f>IFERROR(VLOOKUP(A37,m_inventory!$G:$J,4,0),0)</f>
        <v>5370</v>
      </c>
      <c r="F37" s="28">
        <f>IFERROR(VLOOKUP(A37,m_demand_wh!$G:$J,4,0),0)</f>
        <v>1820.5</v>
      </c>
      <c r="G37" s="28">
        <f>SUMIFS(m_inbound!$C:$C,m_inbound!B:B,"US",m_inbound!$A:$A,'Model 2'!A37)</f>
        <v>0</v>
      </c>
      <c r="H37" s="28">
        <f>IFERROR(VLOOKUP(A37,m_inventory!$G:$K,5,0),0)</f>
        <v>81</v>
      </c>
      <c r="I37" s="28">
        <f>IFERROR(VLOOKUP(A37,m_demand_wh!$G:$K,5,0),0)</f>
        <v>312.5</v>
      </c>
      <c r="J37" s="32">
        <v>0.98133935289691498</v>
      </c>
      <c r="K37" s="32">
        <v>1.8660647103085015E-2</v>
      </c>
      <c r="L37" s="4">
        <f t="shared" si="0"/>
        <v>3549.5</v>
      </c>
      <c r="M37">
        <f t="shared" si="27"/>
        <v>0</v>
      </c>
      <c r="N37">
        <f t="shared" si="1"/>
        <v>0</v>
      </c>
      <c r="O37">
        <f t="shared" si="2"/>
        <v>231.5</v>
      </c>
      <c r="P37" t="b">
        <f t="shared" si="44"/>
        <v>0</v>
      </c>
      <c r="Q37" t="b">
        <f t="shared" si="44"/>
        <v>1</v>
      </c>
      <c r="R37" s="7">
        <f t="shared" si="4"/>
        <v>0.85349273323956865</v>
      </c>
      <c r="S37" s="7">
        <f t="shared" si="5"/>
        <v>0.14650726676043135</v>
      </c>
      <c r="T37" s="7">
        <f t="shared" si="6"/>
        <v>0.99674649453677655</v>
      </c>
      <c r="U37" s="4">
        <f t="shared" si="7"/>
        <v>0</v>
      </c>
      <c r="V37">
        <f t="shared" si="8"/>
        <v>0</v>
      </c>
      <c r="W37" s="8">
        <f t="shared" si="9"/>
        <v>0</v>
      </c>
      <c r="X37" s="9">
        <f t="shared" si="10"/>
        <v>0</v>
      </c>
      <c r="Y37" s="4">
        <f t="shared" si="11"/>
        <v>0</v>
      </c>
      <c r="Z37">
        <f t="shared" si="12"/>
        <v>0</v>
      </c>
      <c r="AA37">
        <f t="shared" si="13"/>
        <v>0</v>
      </c>
      <c r="AB37">
        <f t="shared" si="14"/>
        <v>0</v>
      </c>
      <c r="AC37" s="10">
        <f t="shared" si="42"/>
        <v>0</v>
      </c>
      <c r="AD37" s="8">
        <f t="shared" si="43"/>
        <v>0</v>
      </c>
      <c r="AE37" s="8">
        <f t="shared" si="49"/>
        <v>0</v>
      </c>
      <c r="AF37" s="8">
        <f t="shared" si="49"/>
        <v>0</v>
      </c>
      <c r="AG37" s="8">
        <f t="shared" si="45"/>
        <v>0</v>
      </c>
      <c r="AH37" s="8">
        <f t="shared" si="45"/>
        <v>0</v>
      </c>
      <c r="AI37" s="10">
        <f t="shared" si="16"/>
        <v>5370</v>
      </c>
      <c r="AJ37" s="8">
        <f t="shared" si="17"/>
        <v>81</v>
      </c>
      <c r="AK37" s="11">
        <f t="shared" si="18"/>
        <v>3549.5</v>
      </c>
      <c r="AL37" s="11">
        <f t="shared" si="19"/>
        <v>0</v>
      </c>
      <c r="AM37" s="11">
        <f t="shared" si="20"/>
        <v>0</v>
      </c>
      <c r="AN37" s="11">
        <f t="shared" si="21"/>
        <v>231.5</v>
      </c>
      <c r="AO37">
        <f t="shared" si="31"/>
        <v>231.5</v>
      </c>
      <c r="AP37">
        <f t="shared" si="32"/>
        <v>0</v>
      </c>
      <c r="AQ37" s="12">
        <f t="shared" si="46"/>
        <v>0</v>
      </c>
      <c r="AR37" s="13">
        <f t="shared" si="46"/>
        <v>0</v>
      </c>
      <c r="AS37" s="13">
        <f t="shared" si="47"/>
        <v>0</v>
      </c>
      <c r="AT37" s="13">
        <f t="shared" si="47"/>
        <v>0</v>
      </c>
      <c r="AU37" s="14">
        <f t="shared" si="50"/>
        <v>231.5</v>
      </c>
      <c r="AV37" s="14">
        <f t="shared" si="50"/>
        <v>0</v>
      </c>
      <c r="AW37" s="43">
        <f>E37+AQ37+AT37+AV37-AU37</f>
        <v>5138.5</v>
      </c>
      <c r="AX37" s="45">
        <f>H37+AS37+AR37+AU37-AV37</f>
        <v>312.5</v>
      </c>
      <c r="AY37" s="43"/>
      <c r="AZ37" s="37"/>
      <c r="BB37" s="42">
        <f>AW37-BD37</f>
        <v>5116.5</v>
      </c>
      <c r="BC37" s="28">
        <f>IFERROR(VLOOKUP(A37,m_demand_wh!$G:$H,2,0),0)</f>
        <v>891</v>
      </c>
      <c r="BD37" s="28">
        <f>IFERROR(VLOOKUP(A37,m_inventory!$G:$I,3,0),0)</f>
        <v>22</v>
      </c>
      <c r="BE37" s="28">
        <f>IFERROR(VLOOKUP(A37,m_demand_wh!$G:$I,3,0),0)</f>
        <v>929.5</v>
      </c>
      <c r="BF37" s="10">
        <f t="shared" si="34"/>
        <v>4225.5</v>
      </c>
      <c r="BG37" s="8">
        <f t="shared" si="35"/>
        <v>0</v>
      </c>
      <c r="BH37" s="8">
        <f t="shared" si="36"/>
        <v>0</v>
      </c>
      <c r="BI37" s="8">
        <f t="shared" si="37"/>
        <v>907.5</v>
      </c>
      <c r="BJ37" s="16">
        <f t="shared" si="38"/>
        <v>907.5</v>
      </c>
      <c r="BK37" s="14">
        <f t="shared" si="39"/>
        <v>0</v>
      </c>
      <c r="BL37" s="8">
        <f t="shared" si="24"/>
        <v>3318</v>
      </c>
      <c r="BM37" s="14">
        <f t="shared" si="25"/>
        <v>2427</v>
      </c>
      <c r="BQ37" s="21">
        <f>E37-BD37</f>
        <v>5348</v>
      </c>
      <c r="BR37" s="22">
        <f>H37</f>
        <v>81</v>
      </c>
      <c r="BS37" s="22">
        <f>BD37</f>
        <v>22</v>
      </c>
      <c r="BT37" s="25">
        <f t="shared" si="40"/>
        <v>1782</v>
      </c>
      <c r="BU37" s="25">
        <f>AX37</f>
        <v>312.5</v>
      </c>
      <c r="BV37" s="22">
        <f t="shared" si="41"/>
        <v>3356.5</v>
      </c>
      <c r="BW37" s="26">
        <f>BQ37*$C37</f>
        <v>3560858.8400000003</v>
      </c>
      <c r="BX37" s="27">
        <f>BR37*$C37</f>
        <v>53932.23</v>
      </c>
      <c r="BY37" s="27">
        <f>BS37*$C37</f>
        <v>14648.26</v>
      </c>
      <c r="BZ37" s="27">
        <f t="shared" si="48"/>
        <v>1186509.06</v>
      </c>
      <c r="CA37" s="27">
        <f t="shared" si="48"/>
        <v>208071.875</v>
      </c>
      <c r="CB37" s="27">
        <f t="shared" si="48"/>
        <v>2234858.395</v>
      </c>
    </row>
    <row r="38" spans="1:80" x14ac:dyDescent="0.2">
      <c r="A38">
        <v>10193224</v>
      </c>
      <c r="B38" t="s">
        <v>54</v>
      </c>
      <c r="C38" s="15">
        <v>635.91</v>
      </c>
      <c r="D38" s="33">
        <f>SUMIFS(m_inbound!$C:$C,m_inbound!B:B,"EU",m_inbound!$A:$A,'Model 2'!A38)</f>
        <v>0</v>
      </c>
      <c r="E38" s="28">
        <f>IFERROR(VLOOKUP(A38,m_inventory!$G:$J,4,0),0)</f>
        <v>6407</v>
      </c>
      <c r="F38" s="28">
        <f>IFERROR(VLOOKUP(A38,m_demand_wh!$G:$J,4,0),0)</f>
        <v>1961.5</v>
      </c>
      <c r="G38" s="28">
        <f>SUMIFS(m_inbound!$C:$C,m_inbound!B:B,"US",m_inbound!$A:$A,'Model 2'!A38)</f>
        <v>0</v>
      </c>
      <c r="H38" s="28">
        <f>IFERROR(VLOOKUP(A38,m_inventory!$G:$K,5,0),0)</f>
        <v>80</v>
      </c>
      <c r="I38" s="28">
        <f>IFERROR(VLOOKUP(A38,m_demand_wh!$G:$K,5,0),0)</f>
        <v>312</v>
      </c>
      <c r="J38" s="32">
        <v>0.98133935289691498</v>
      </c>
      <c r="K38" s="32">
        <v>1.8660647103085015E-2</v>
      </c>
      <c r="L38" s="4">
        <f t="shared" si="0"/>
        <v>4445.5</v>
      </c>
      <c r="M38">
        <f t="shared" si="27"/>
        <v>0</v>
      </c>
      <c r="N38">
        <f t="shared" si="1"/>
        <v>0</v>
      </c>
      <c r="O38">
        <f t="shared" si="2"/>
        <v>232</v>
      </c>
      <c r="P38" t="b">
        <f t="shared" si="44"/>
        <v>0</v>
      </c>
      <c r="Q38" t="b">
        <f t="shared" si="44"/>
        <v>1</v>
      </c>
      <c r="R38" s="7">
        <f t="shared" si="4"/>
        <v>0.86276665933582586</v>
      </c>
      <c r="S38" s="7">
        <f t="shared" si="5"/>
        <v>0.13723334066417414</v>
      </c>
      <c r="T38" s="7">
        <f t="shared" si="6"/>
        <v>0.99698448033904641</v>
      </c>
      <c r="U38" s="4">
        <f t="shared" si="7"/>
        <v>0</v>
      </c>
      <c r="V38">
        <f t="shared" si="8"/>
        <v>0</v>
      </c>
      <c r="W38" s="8">
        <f t="shared" si="9"/>
        <v>0</v>
      </c>
      <c r="X38" s="9">
        <f t="shared" si="10"/>
        <v>0</v>
      </c>
      <c r="Y38" s="4">
        <f t="shared" si="11"/>
        <v>0</v>
      </c>
      <c r="Z38">
        <f t="shared" si="12"/>
        <v>0</v>
      </c>
      <c r="AA38">
        <f t="shared" si="13"/>
        <v>0</v>
      </c>
      <c r="AB38">
        <f t="shared" si="14"/>
        <v>0</v>
      </c>
      <c r="AC38" s="10">
        <f t="shared" si="42"/>
        <v>0</v>
      </c>
      <c r="AD38" s="8">
        <f t="shared" si="43"/>
        <v>0</v>
      </c>
      <c r="AE38" s="8">
        <f t="shared" si="49"/>
        <v>0</v>
      </c>
      <c r="AF38" s="8">
        <f t="shared" si="49"/>
        <v>0</v>
      </c>
      <c r="AG38" s="8">
        <f t="shared" si="45"/>
        <v>0</v>
      </c>
      <c r="AH38" s="8">
        <f t="shared" si="45"/>
        <v>0</v>
      </c>
      <c r="AI38" s="10">
        <f t="shared" si="16"/>
        <v>6407</v>
      </c>
      <c r="AJ38" s="8">
        <f t="shared" si="17"/>
        <v>80</v>
      </c>
      <c r="AK38" s="11">
        <f t="shared" si="18"/>
        <v>4445.5</v>
      </c>
      <c r="AL38" s="11">
        <f t="shared" si="19"/>
        <v>0</v>
      </c>
      <c r="AM38" s="11">
        <f t="shared" si="20"/>
        <v>0</v>
      </c>
      <c r="AN38" s="11">
        <f t="shared" si="21"/>
        <v>232</v>
      </c>
      <c r="AO38">
        <f t="shared" si="31"/>
        <v>232</v>
      </c>
      <c r="AP38">
        <f t="shared" si="32"/>
        <v>0</v>
      </c>
      <c r="AQ38" s="12">
        <f t="shared" si="46"/>
        <v>0</v>
      </c>
      <c r="AR38" s="13">
        <f t="shared" si="46"/>
        <v>0</v>
      </c>
      <c r="AS38" s="13">
        <f t="shared" si="47"/>
        <v>0</v>
      </c>
      <c r="AT38" s="13">
        <f t="shared" si="47"/>
        <v>0</v>
      </c>
      <c r="AU38" s="14">
        <f t="shared" si="50"/>
        <v>232</v>
      </c>
      <c r="AV38" s="14">
        <f t="shared" si="50"/>
        <v>0</v>
      </c>
      <c r="AW38" s="43">
        <f>E38+AQ38+AT38+AV38-AU38</f>
        <v>6175</v>
      </c>
      <c r="AX38" s="45">
        <f>H38+AS38+AR38+AU38-AV38</f>
        <v>312</v>
      </c>
      <c r="AY38" s="43"/>
      <c r="AZ38" s="37"/>
      <c r="BB38" s="42">
        <f>AW38-BD38</f>
        <v>4792</v>
      </c>
      <c r="BC38" s="28">
        <f>IFERROR(VLOOKUP(A38,m_demand_wh!$G:$H,2,0),0)</f>
        <v>968.5</v>
      </c>
      <c r="BD38" s="28">
        <f>IFERROR(VLOOKUP(A38,m_inventory!$G:$I,3,0),0)</f>
        <v>1383</v>
      </c>
      <c r="BE38" s="28">
        <f>IFERROR(VLOOKUP(A38,m_demand_wh!$G:$I,3,0),0)</f>
        <v>993</v>
      </c>
      <c r="BF38" s="10">
        <f t="shared" si="34"/>
        <v>3823.5</v>
      </c>
      <c r="BG38" s="8">
        <f t="shared" si="35"/>
        <v>390</v>
      </c>
      <c r="BH38" s="8">
        <f t="shared" si="36"/>
        <v>0</v>
      </c>
      <c r="BI38" s="8">
        <f t="shared" si="37"/>
        <v>0</v>
      </c>
      <c r="BJ38" s="16">
        <f t="shared" si="38"/>
        <v>0</v>
      </c>
      <c r="BK38" s="14">
        <f t="shared" si="39"/>
        <v>0</v>
      </c>
      <c r="BL38" s="8">
        <f t="shared" si="24"/>
        <v>3823.5</v>
      </c>
      <c r="BM38" s="14">
        <f t="shared" si="25"/>
        <v>2855</v>
      </c>
      <c r="BQ38" s="21">
        <f>E38-BD38</f>
        <v>5024</v>
      </c>
      <c r="BR38" s="22">
        <f>H38</f>
        <v>80</v>
      </c>
      <c r="BS38" s="22">
        <f>BD38</f>
        <v>1383</v>
      </c>
      <c r="BT38" s="25">
        <f t="shared" si="40"/>
        <v>1937</v>
      </c>
      <c r="BU38" s="25">
        <f>AX38</f>
        <v>312</v>
      </c>
      <c r="BV38" s="22">
        <f t="shared" si="41"/>
        <v>4238</v>
      </c>
      <c r="BW38" s="26">
        <f>BQ38*$C38</f>
        <v>3194811.84</v>
      </c>
      <c r="BX38" s="27">
        <f>BR38*$C38</f>
        <v>50872.799999999996</v>
      </c>
      <c r="BY38" s="27">
        <f>BS38*$C38</f>
        <v>879463.52999999991</v>
      </c>
      <c r="BZ38" s="27">
        <f t="shared" si="48"/>
        <v>1231757.67</v>
      </c>
      <c r="CA38" s="27">
        <f t="shared" si="48"/>
        <v>198403.91999999998</v>
      </c>
      <c r="CB38" s="27">
        <f t="shared" si="48"/>
        <v>2694986.58</v>
      </c>
    </row>
    <row r="39" spans="1:80" x14ac:dyDescent="0.2">
      <c r="A39">
        <v>10219994</v>
      </c>
      <c r="B39" t="s">
        <v>54</v>
      </c>
      <c r="C39" s="15">
        <v>2272.66</v>
      </c>
      <c r="D39" s="33">
        <f>SUMIFS(m_inbound!$C:$C,m_inbound!B:B,"EU",m_inbound!$A:$A,'Model 2'!A39)</f>
        <v>0</v>
      </c>
      <c r="E39" s="28">
        <f>IFERROR(VLOOKUP(A39,m_inventory!$G:$J,4,0),0)</f>
        <v>23735</v>
      </c>
      <c r="F39" s="28">
        <f>IFERROR(VLOOKUP(A39,m_demand_wh!$G:$J,4,0),0)</f>
        <v>1286.5</v>
      </c>
      <c r="G39" s="28">
        <f>SUMIFS(m_inbound!$C:$C,m_inbound!B:B,"US",m_inbound!$A:$A,'Model 2'!A39)</f>
        <v>0</v>
      </c>
      <c r="H39" s="28">
        <f>IFERROR(VLOOKUP(A39,m_inventory!$G:$K,5,0),0)</f>
        <v>33</v>
      </c>
      <c r="I39" s="28">
        <f>IFERROR(VLOOKUP(A39,m_demand_wh!$G:$K,5,0),0)</f>
        <v>275.5</v>
      </c>
      <c r="J39" s="32">
        <v>0.98133935289691498</v>
      </c>
      <c r="K39" s="32">
        <v>1.8660647103085015E-2</v>
      </c>
      <c r="L39" s="4">
        <f t="shared" si="0"/>
        <v>22448.5</v>
      </c>
      <c r="M39">
        <f t="shared" si="27"/>
        <v>0</v>
      </c>
      <c r="N39">
        <f t="shared" si="1"/>
        <v>0</v>
      </c>
      <c r="O39">
        <f t="shared" si="2"/>
        <v>242.5</v>
      </c>
      <c r="P39" t="b">
        <f t="shared" si="44"/>
        <v>0</v>
      </c>
      <c r="Q39" t="b">
        <f t="shared" si="44"/>
        <v>1</v>
      </c>
      <c r="R39" s="7">
        <f t="shared" si="4"/>
        <v>0.82362355953905253</v>
      </c>
      <c r="S39" s="7">
        <f t="shared" si="5"/>
        <v>0.17637644046094747</v>
      </c>
      <c r="T39" s="7">
        <f t="shared" si="6"/>
        <v>0.99594440672227469</v>
      </c>
      <c r="U39" s="4">
        <f t="shared" si="7"/>
        <v>0</v>
      </c>
      <c r="V39">
        <f t="shared" si="8"/>
        <v>0</v>
      </c>
      <c r="W39" s="8">
        <f t="shared" si="9"/>
        <v>0</v>
      </c>
      <c r="X39" s="9">
        <f t="shared" si="10"/>
        <v>0</v>
      </c>
      <c r="Y39" s="4">
        <f t="shared" si="11"/>
        <v>0</v>
      </c>
      <c r="Z39">
        <f t="shared" si="12"/>
        <v>0</v>
      </c>
      <c r="AA39">
        <f t="shared" si="13"/>
        <v>0</v>
      </c>
      <c r="AB39">
        <f t="shared" si="14"/>
        <v>0</v>
      </c>
      <c r="AC39" s="10">
        <f t="shared" si="42"/>
        <v>0</v>
      </c>
      <c r="AD39" s="8">
        <f t="shared" si="43"/>
        <v>0</v>
      </c>
      <c r="AE39" s="8">
        <f t="shared" si="49"/>
        <v>0</v>
      </c>
      <c r="AF39" s="8">
        <f t="shared" si="49"/>
        <v>0</v>
      </c>
      <c r="AG39" s="8">
        <f t="shared" si="45"/>
        <v>0</v>
      </c>
      <c r="AH39" s="8">
        <f t="shared" si="45"/>
        <v>0</v>
      </c>
      <c r="AI39" s="10">
        <f t="shared" si="16"/>
        <v>23735</v>
      </c>
      <c r="AJ39" s="8">
        <f t="shared" si="17"/>
        <v>33</v>
      </c>
      <c r="AK39" s="11">
        <f t="shared" si="18"/>
        <v>22448.5</v>
      </c>
      <c r="AL39" s="11">
        <f t="shared" si="19"/>
        <v>0</v>
      </c>
      <c r="AM39" s="11">
        <f t="shared" si="20"/>
        <v>0</v>
      </c>
      <c r="AN39" s="11">
        <f t="shared" si="21"/>
        <v>242.5</v>
      </c>
      <c r="AO39">
        <f t="shared" si="31"/>
        <v>242.5</v>
      </c>
      <c r="AP39">
        <f t="shared" si="32"/>
        <v>0</v>
      </c>
      <c r="AQ39" s="12">
        <f t="shared" si="46"/>
        <v>0</v>
      </c>
      <c r="AR39" s="13">
        <f t="shared" si="46"/>
        <v>0</v>
      </c>
      <c r="AS39" s="13">
        <f t="shared" si="47"/>
        <v>0</v>
      </c>
      <c r="AT39" s="13">
        <f t="shared" si="47"/>
        <v>0</v>
      </c>
      <c r="AU39" s="14">
        <f t="shared" si="50"/>
        <v>242.5</v>
      </c>
      <c r="AV39" s="14">
        <f t="shared" si="50"/>
        <v>0</v>
      </c>
      <c r="AW39" s="43">
        <f>E39+AQ39+AT39+AV39-AU39</f>
        <v>23492.5</v>
      </c>
      <c r="AX39" s="45">
        <f>H39+AS39+AR39+AU39-AV39</f>
        <v>275.5</v>
      </c>
      <c r="AY39" s="43"/>
      <c r="AZ39" s="37"/>
      <c r="BB39" s="42">
        <f>AW39-BD39</f>
        <v>14876.5</v>
      </c>
      <c r="BC39" s="28">
        <f>IFERROR(VLOOKUP(A39,m_demand_wh!$G:$H,2,0),0)</f>
        <v>806.5</v>
      </c>
      <c r="BD39" s="28">
        <f>IFERROR(VLOOKUP(A39,m_inventory!$G:$I,3,0),0)</f>
        <v>8616</v>
      </c>
      <c r="BE39" s="28">
        <f>IFERROR(VLOOKUP(A39,m_demand_wh!$G:$I,3,0),0)</f>
        <v>480</v>
      </c>
      <c r="BF39" s="10">
        <f t="shared" si="34"/>
        <v>14070</v>
      </c>
      <c r="BG39" s="8">
        <f t="shared" si="35"/>
        <v>8136</v>
      </c>
      <c r="BH39" s="8">
        <f t="shared" si="36"/>
        <v>0</v>
      </c>
      <c r="BI39" s="8">
        <f t="shared" si="37"/>
        <v>0</v>
      </c>
      <c r="BJ39" s="16">
        <f t="shared" si="38"/>
        <v>0</v>
      </c>
      <c r="BK39" s="14">
        <f t="shared" si="39"/>
        <v>0</v>
      </c>
      <c r="BL39" s="8">
        <f t="shared" si="24"/>
        <v>14070</v>
      </c>
      <c r="BM39" s="14">
        <f t="shared" si="25"/>
        <v>13263.5</v>
      </c>
      <c r="BQ39" s="21">
        <f>E39-BD39</f>
        <v>15119</v>
      </c>
      <c r="BR39" s="22">
        <f>H39</f>
        <v>33</v>
      </c>
      <c r="BS39" s="22">
        <f>BD39</f>
        <v>8616</v>
      </c>
      <c r="BT39" s="25">
        <f t="shared" si="40"/>
        <v>1613</v>
      </c>
      <c r="BU39" s="25">
        <f>AX39</f>
        <v>275.5</v>
      </c>
      <c r="BV39" s="22">
        <f t="shared" si="41"/>
        <v>21879.5</v>
      </c>
      <c r="BW39" s="26">
        <f>BQ39*$C39</f>
        <v>34360346.539999999</v>
      </c>
      <c r="BX39" s="27">
        <f>BR39*$C39</f>
        <v>74997.78</v>
      </c>
      <c r="BY39" s="27">
        <f>BS39*$C39</f>
        <v>19581238.559999999</v>
      </c>
      <c r="BZ39" s="27">
        <f t="shared" si="48"/>
        <v>3665800.5799999996</v>
      </c>
      <c r="CA39" s="27">
        <f t="shared" si="48"/>
        <v>626117.82999999996</v>
      </c>
      <c r="CB39" s="27">
        <f t="shared" si="48"/>
        <v>49724664.469999999</v>
      </c>
    </row>
    <row r="40" spans="1:80" x14ac:dyDescent="0.2">
      <c r="A40">
        <v>10227547</v>
      </c>
      <c r="B40" t="s">
        <v>54</v>
      </c>
      <c r="C40" s="15">
        <v>975.58</v>
      </c>
      <c r="D40" s="33">
        <f>SUMIFS(m_inbound!$C:$C,m_inbound!B:B,"EU",m_inbound!$A:$A,'Model 2'!A40)</f>
        <v>0</v>
      </c>
      <c r="E40" s="28">
        <f>IFERROR(VLOOKUP(A40,m_inventory!$G:$J,4,0),0)</f>
        <v>8494</v>
      </c>
      <c r="F40" s="28">
        <f>IFERROR(VLOOKUP(A40,m_demand_wh!$G:$J,4,0),0)</f>
        <v>8739.5</v>
      </c>
      <c r="G40" s="28">
        <f>SUMIFS(m_inbound!$C:$C,m_inbound!B:B,"US",m_inbound!$A:$A,'Model 2'!A40)</f>
        <v>0</v>
      </c>
      <c r="H40" s="28">
        <f>IFERROR(VLOOKUP(A40,m_inventory!$G:$K,5,0),0)</f>
        <v>719</v>
      </c>
      <c r="I40" s="28">
        <f>IFERROR(VLOOKUP(A40,m_demand_wh!$G:$K,5,0),0)</f>
        <v>1888.5</v>
      </c>
      <c r="J40" s="32">
        <v>0.98133935289691498</v>
      </c>
      <c r="K40" s="32">
        <v>1.8660647103085015E-2</v>
      </c>
      <c r="L40" s="4">
        <f t="shared" si="0"/>
        <v>0</v>
      </c>
      <c r="M40">
        <f t="shared" si="27"/>
        <v>0</v>
      </c>
      <c r="N40">
        <f t="shared" si="1"/>
        <v>245.5</v>
      </c>
      <c r="O40">
        <f t="shared" si="2"/>
        <v>1169.5</v>
      </c>
      <c r="P40" t="b">
        <f t="shared" si="44"/>
        <v>1</v>
      </c>
      <c r="Q40" t="b">
        <f t="shared" si="44"/>
        <v>1</v>
      </c>
      <c r="R40" s="7">
        <f t="shared" si="4"/>
        <v>0.82230899510726385</v>
      </c>
      <c r="S40" s="7">
        <f t="shared" si="5"/>
        <v>0.17769100489273615</v>
      </c>
      <c r="T40" s="7">
        <f t="shared" si="6"/>
        <v>0.99590779840300259</v>
      </c>
      <c r="U40" s="4">
        <f t="shared" si="7"/>
        <v>0</v>
      </c>
      <c r="V40">
        <f t="shared" si="8"/>
        <v>0</v>
      </c>
      <c r="W40" s="8">
        <f t="shared" si="9"/>
        <v>0</v>
      </c>
      <c r="X40" s="9">
        <f t="shared" si="10"/>
        <v>0</v>
      </c>
      <c r="Y40" s="4">
        <f t="shared" si="11"/>
        <v>0</v>
      </c>
      <c r="Z40">
        <f t="shared" si="12"/>
        <v>0</v>
      </c>
      <c r="AA40">
        <f t="shared" si="13"/>
        <v>0</v>
      </c>
      <c r="AB40">
        <f t="shared" si="14"/>
        <v>0</v>
      </c>
      <c r="AC40" s="10">
        <f t="shared" si="42"/>
        <v>0</v>
      </c>
      <c r="AD40" s="8">
        <f t="shared" si="43"/>
        <v>0</v>
      </c>
      <c r="AE40" s="8">
        <f t="shared" si="49"/>
        <v>0</v>
      </c>
      <c r="AF40" s="8">
        <f t="shared" si="49"/>
        <v>0</v>
      </c>
      <c r="AG40" s="8">
        <f t="shared" si="45"/>
        <v>0</v>
      </c>
      <c r="AH40" s="8">
        <f t="shared" si="45"/>
        <v>0</v>
      </c>
      <c r="AI40" s="10">
        <f t="shared" si="16"/>
        <v>8494</v>
      </c>
      <c r="AJ40" s="8">
        <f t="shared" si="17"/>
        <v>719</v>
      </c>
      <c r="AK40" s="11">
        <f t="shared" si="18"/>
        <v>0</v>
      </c>
      <c r="AL40" s="11">
        <f t="shared" si="19"/>
        <v>0</v>
      </c>
      <c r="AM40" s="11">
        <f t="shared" si="20"/>
        <v>245.5</v>
      </c>
      <c r="AN40" s="11">
        <f t="shared" si="21"/>
        <v>1169.5</v>
      </c>
      <c r="AO40">
        <f t="shared" si="31"/>
        <v>0</v>
      </c>
      <c r="AP40">
        <f t="shared" si="32"/>
        <v>0</v>
      </c>
      <c r="AQ40" s="12">
        <f t="shared" si="46"/>
        <v>0</v>
      </c>
      <c r="AR40" s="13">
        <f t="shared" si="46"/>
        <v>0</v>
      </c>
      <c r="AS40" s="13">
        <f t="shared" si="47"/>
        <v>0</v>
      </c>
      <c r="AT40" s="13">
        <f t="shared" si="47"/>
        <v>0</v>
      </c>
      <c r="AU40" s="14">
        <f t="shared" si="50"/>
        <v>0</v>
      </c>
      <c r="AV40" s="14">
        <f t="shared" si="50"/>
        <v>0</v>
      </c>
      <c r="AW40" s="43">
        <f>E40+AQ40+AT40+AV40-AU40</f>
        <v>8494</v>
      </c>
      <c r="AX40" s="45">
        <f>H40+AS40+AR40+AU40-AV40</f>
        <v>719</v>
      </c>
      <c r="AY40" s="43"/>
      <c r="AZ40" s="37"/>
      <c r="BB40" s="42">
        <f>AW40-BD40</f>
        <v>8494</v>
      </c>
      <c r="BC40" s="28">
        <f>IFERROR(VLOOKUP(A40,m_demand_wh!$G:$H,2,0),0)</f>
        <v>2466</v>
      </c>
      <c r="BD40" s="28">
        <f>IFERROR(VLOOKUP(A40,m_inventory!$G:$I,3,0),0)</f>
        <v>0</v>
      </c>
      <c r="BE40" s="28">
        <f>IFERROR(VLOOKUP(A40,m_demand_wh!$G:$I,3,0),0)</f>
        <v>6273.5</v>
      </c>
      <c r="BF40" s="10">
        <f t="shared" si="34"/>
        <v>6028</v>
      </c>
      <c r="BG40" s="8">
        <f t="shared" si="35"/>
        <v>0</v>
      </c>
      <c r="BH40" s="8">
        <f t="shared" si="36"/>
        <v>0</v>
      </c>
      <c r="BI40" s="8">
        <f t="shared" si="37"/>
        <v>6273.5</v>
      </c>
      <c r="BJ40" s="16">
        <f t="shared" si="38"/>
        <v>0</v>
      </c>
      <c r="BK40" s="14">
        <f t="shared" si="39"/>
        <v>0</v>
      </c>
      <c r="BL40" s="8">
        <f t="shared" si="24"/>
        <v>6028</v>
      </c>
      <c r="BM40" s="14">
        <f t="shared" si="25"/>
        <v>3562</v>
      </c>
      <c r="BQ40" s="21">
        <f>E40-BD40</f>
        <v>8494</v>
      </c>
      <c r="BR40" s="22">
        <f>H40</f>
        <v>719</v>
      </c>
      <c r="BS40" s="22">
        <f>BD40</f>
        <v>0</v>
      </c>
      <c r="BT40" s="25">
        <f t="shared" si="40"/>
        <v>4932</v>
      </c>
      <c r="BU40" s="25">
        <f>AX40</f>
        <v>719</v>
      </c>
      <c r="BV40" s="22">
        <f t="shared" si="41"/>
        <v>3562</v>
      </c>
      <c r="BW40" s="26">
        <f>BQ40*$C40</f>
        <v>8286576.5200000005</v>
      </c>
      <c r="BX40" s="27">
        <f>BR40*$C40</f>
        <v>701442.02</v>
      </c>
      <c r="BY40" s="27">
        <f>BS40*$C40</f>
        <v>0</v>
      </c>
      <c r="BZ40" s="27">
        <f t="shared" si="48"/>
        <v>4811560.5600000005</v>
      </c>
      <c r="CA40" s="27">
        <f t="shared" si="48"/>
        <v>701442.02</v>
      </c>
      <c r="CB40" s="27">
        <f t="shared" si="48"/>
        <v>3475015.96</v>
      </c>
    </row>
    <row r="41" spans="1:80" x14ac:dyDescent="0.2">
      <c r="A41">
        <v>10128530</v>
      </c>
      <c r="B41" t="s">
        <v>54</v>
      </c>
      <c r="C41" s="15">
        <v>60124.1</v>
      </c>
      <c r="D41" s="33">
        <f>SUMIFS(m_inbound!$C:$C,m_inbound!B:B,"EU",m_inbound!$A:$A,'Model 2'!A41)</f>
        <v>0</v>
      </c>
      <c r="E41" s="28">
        <f>IFERROR(VLOOKUP(A41,m_inventory!$G:$J,4,0),0)</f>
        <v>282</v>
      </c>
      <c r="F41" s="28">
        <f>IFERROR(VLOOKUP(A41,m_demand_wh!$G:$J,4,0),0)</f>
        <v>888.5</v>
      </c>
      <c r="G41" s="28">
        <f>SUMIFS(m_inbound!$C:$C,m_inbound!B:B,"US",m_inbound!$A:$A,'Model 2'!A41)</f>
        <v>0</v>
      </c>
      <c r="H41" s="28">
        <f>IFERROR(VLOOKUP(A41,m_inventory!$G:$K,5,0),0)</f>
        <v>0</v>
      </c>
      <c r="I41" s="28">
        <f>IFERROR(VLOOKUP(A41,m_demand_wh!$G:$K,5,0),0)</f>
        <v>258.5</v>
      </c>
      <c r="J41" s="32">
        <v>0.98133935289691498</v>
      </c>
      <c r="K41" s="32">
        <v>1.8660647103085015E-2</v>
      </c>
      <c r="L41" s="4">
        <f t="shared" si="0"/>
        <v>0</v>
      </c>
      <c r="M41">
        <f t="shared" si="27"/>
        <v>0</v>
      </c>
      <c r="N41">
        <f t="shared" si="1"/>
        <v>606.5</v>
      </c>
      <c r="O41">
        <f t="shared" si="2"/>
        <v>258.5</v>
      </c>
      <c r="P41" t="b">
        <f t="shared" si="44"/>
        <v>1</v>
      </c>
      <c r="Q41" t="b">
        <f t="shared" si="44"/>
        <v>1</v>
      </c>
      <c r="R41" s="7">
        <f t="shared" si="4"/>
        <v>0.77462946817785527</v>
      </c>
      <c r="S41" s="7">
        <f t="shared" si="5"/>
        <v>0.22537053182214473</v>
      </c>
      <c r="T41" s="7">
        <f t="shared" si="6"/>
        <v>0.99449807649808941</v>
      </c>
      <c r="U41" s="4">
        <f t="shared" si="7"/>
        <v>0</v>
      </c>
      <c r="V41">
        <f t="shared" si="8"/>
        <v>0</v>
      </c>
      <c r="W41" s="8">
        <f t="shared" si="9"/>
        <v>0</v>
      </c>
      <c r="X41" s="9">
        <f t="shared" si="10"/>
        <v>0</v>
      </c>
      <c r="Y41" s="4">
        <f t="shared" si="11"/>
        <v>0</v>
      </c>
      <c r="Z41">
        <f t="shared" si="12"/>
        <v>0</v>
      </c>
      <c r="AA41">
        <f t="shared" si="13"/>
        <v>0</v>
      </c>
      <c r="AB41">
        <f t="shared" si="14"/>
        <v>0</v>
      </c>
      <c r="AC41" s="10">
        <f t="shared" si="42"/>
        <v>0</v>
      </c>
      <c r="AD41" s="8">
        <f t="shared" si="43"/>
        <v>0</v>
      </c>
      <c r="AE41" s="8">
        <f t="shared" si="49"/>
        <v>0</v>
      </c>
      <c r="AF41" s="8">
        <f t="shared" si="49"/>
        <v>0</v>
      </c>
      <c r="AG41" s="8">
        <f t="shared" si="45"/>
        <v>0</v>
      </c>
      <c r="AH41" s="8">
        <f t="shared" si="45"/>
        <v>0</v>
      </c>
      <c r="AI41" s="10">
        <f t="shared" si="16"/>
        <v>282</v>
      </c>
      <c r="AJ41" s="8">
        <f t="shared" si="17"/>
        <v>0</v>
      </c>
      <c r="AK41" s="11">
        <f t="shared" si="18"/>
        <v>0</v>
      </c>
      <c r="AL41" s="11">
        <f t="shared" si="19"/>
        <v>0</v>
      </c>
      <c r="AM41" s="11">
        <f t="shared" si="20"/>
        <v>606.5</v>
      </c>
      <c r="AN41" s="11">
        <f t="shared" si="21"/>
        <v>258.5</v>
      </c>
      <c r="AO41">
        <f t="shared" si="31"/>
        <v>0</v>
      </c>
      <c r="AP41">
        <f t="shared" si="32"/>
        <v>0</v>
      </c>
      <c r="AQ41" s="12">
        <f t="shared" si="46"/>
        <v>0</v>
      </c>
      <c r="AR41" s="13">
        <f t="shared" si="46"/>
        <v>0</v>
      </c>
      <c r="AS41" s="13">
        <f t="shared" si="47"/>
        <v>0</v>
      </c>
      <c r="AT41" s="13">
        <f t="shared" si="47"/>
        <v>0</v>
      </c>
      <c r="AU41" s="14">
        <f t="shared" si="50"/>
        <v>0</v>
      </c>
      <c r="AV41" s="14">
        <f t="shared" si="50"/>
        <v>0</v>
      </c>
      <c r="AW41" s="43">
        <f>E41+AQ41+AT41+AV41-AU41</f>
        <v>282</v>
      </c>
      <c r="AX41" s="45">
        <f>H41+AS41+AR41+AU41-AV41</f>
        <v>0</v>
      </c>
      <c r="AY41" s="43"/>
      <c r="AZ41" s="37"/>
      <c r="BB41" s="42">
        <f>AW41-BD41</f>
        <v>282</v>
      </c>
      <c r="BC41" s="28">
        <f>IFERROR(VLOOKUP(A41,m_demand_wh!$G:$H,2,0),0)</f>
        <v>661.5</v>
      </c>
      <c r="BD41" s="28">
        <f>IFERROR(VLOOKUP(A41,m_inventory!$G:$I,3,0),0)</f>
        <v>0</v>
      </c>
      <c r="BE41" s="28">
        <f>IFERROR(VLOOKUP(A41,m_demand_wh!$G:$I,3,0),0)</f>
        <v>227</v>
      </c>
      <c r="BF41" s="10">
        <f t="shared" si="34"/>
        <v>0</v>
      </c>
      <c r="BG41" s="8">
        <f t="shared" si="35"/>
        <v>0</v>
      </c>
      <c r="BH41" s="8">
        <f t="shared" si="36"/>
        <v>379.5</v>
      </c>
      <c r="BI41" s="8">
        <f t="shared" si="37"/>
        <v>227</v>
      </c>
      <c r="BJ41" s="16">
        <f t="shared" si="38"/>
        <v>0</v>
      </c>
      <c r="BK41" s="14">
        <f t="shared" si="39"/>
        <v>0</v>
      </c>
      <c r="BL41" s="8">
        <f t="shared" si="24"/>
        <v>0</v>
      </c>
      <c r="BM41" s="14">
        <f t="shared" si="25"/>
        <v>0</v>
      </c>
      <c r="BQ41" s="21">
        <f>E41-BD41</f>
        <v>282</v>
      </c>
      <c r="BR41" s="22">
        <f>H41</f>
        <v>0</v>
      </c>
      <c r="BS41" s="22">
        <f>BD41</f>
        <v>0</v>
      </c>
      <c r="BT41" s="25">
        <f t="shared" si="40"/>
        <v>282</v>
      </c>
      <c r="BU41" s="25">
        <f>AX41</f>
        <v>0</v>
      </c>
      <c r="BV41" s="22">
        <f t="shared" si="41"/>
        <v>0</v>
      </c>
      <c r="BW41" s="26">
        <f>BQ41*$C41</f>
        <v>16954996.199999999</v>
      </c>
      <c r="BX41" s="27">
        <f>BR41*$C41</f>
        <v>0</v>
      </c>
      <c r="BY41" s="27">
        <f>BS41*$C41</f>
        <v>0</v>
      </c>
      <c r="BZ41" s="27">
        <f t="shared" si="48"/>
        <v>16954996.199999999</v>
      </c>
      <c r="CA41" s="27">
        <f t="shared" si="48"/>
        <v>0</v>
      </c>
      <c r="CB41" s="27">
        <f t="shared" si="48"/>
        <v>0</v>
      </c>
    </row>
    <row r="42" spans="1:80" x14ac:dyDescent="0.2">
      <c r="A42">
        <v>10252750</v>
      </c>
      <c r="B42" t="s">
        <v>50</v>
      </c>
      <c r="C42" s="15">
        <v>4120.6000000000004</v>
      </c>
      <c r="D42" s="33">
        <f>SUMIFS(m_inbound!$C:$C,m_inbound!B:B,"EU",m_inbound!$A:$A,'Model 2'!A42)</f>
        <v>10129</v>
      </c>
      <c r="E42" s="28">
        <f>IFERROR(VLOOKUP(A42,m_inventory!$G:$J,4,0),0)</f>
        <v>18155</v>
      </c>
      <c r="F42" s="28">
        <f>IFERROR(VLOOKUP(A42,m_demand_wh!$G:$J,4,0),0)</f>
        <v>13786.5</v>
      </c>
      <c r="G42" s="28">
        <f>SUMIFS(m_inbound!$C:$C,m_inbound!B:B,"US",m_inbound!$A:$A,'Model 2'!A42)</f>
        <v>4032</v>
      </c>
      <c r="H42" s="28">
        <f>IFERROR(VLOOKUP(A42,m_inventory!$G:$K,5,0),0)</f>
        <v>811</v>
      </c>
      <c r="I42" s="28">
        <f>IFERROR(VLOOKUP(A42,m_demand_wh!$G:$K,5,0),0)</f>
        <v>1014</v>
      </c>
      <c r="J42" s="32">
        <v>0.77238805970149249</v>
      </c>
      <c r="K42" s="32">
        <v>0.22761194029850751</v>
      </c>
      <c r="L42" s="4">
        <f t="shared" si="0"/>
        <v>4368.5</v>
      </c>
      <c r="M42">
        <f t="shared" si="27"/>
        <v>0</v>
      </c>
      <c r="N42">
        <f t="shared" si="1"/>
        <v>0</v>
      </c>
      <c r="O42">
        <f t="shared" si="2"/>
        <v>203</v>
      </c>
      <c r="P42" t="b">
        <f t="shared" si="44"/>
        <v>0</v>
      </c>
      <c r="Q42" t="b">
        <f t="shared" si="44"/>
        <v>1</v>
      </c>
      <c r="R42" s="7">
        <f t="shared" si="4"/>
        <v>0.93148880105401843</v>
      </c>
      <c r="S42" s="7">
        <f t="shared" si="5"/>
        <v>6.8511198945981566E-2</v>
      </c>
      <c r="T42" s="7">
        <f t="shared" si="6"/>
        <v>0.97878558864641085</v>
      </c>
      <c r="U42" s="4">
        <f t="shared" si="7"/>
        <v>0</v>
      </c>
      <c r="V42">
        <f t="shared" si="8"/>
        <v>203</v>
      </c>
      <c r="W42" s="8">
        <f t="shared" si="9"/>
        <v>10129</v>
      </c>
      <c r="X42" s="9">
        <f t="shared" si="10"/>
        <v>3829</v>
      </c>
      <c r="Y42" s="4">
        <f t="shared" si="11"/>
        <v>0</v>
      </c>
      <c r="Z42">
        <f t="shared" si="12"/>
        <v>0</v>
      </c>
      <c r="AA42">
        <f t="shared" si="13"/>
        <v>10129</v>
      </c>
      <c r="AB42">
        <f t="shared" si="14"/>
        <v>3829</v>
      </c>
      <c r="AC42" s="10">
        <f t="shared" si="42"/>
        <v>13661.889246326602</v>
      </c>
      <c r="AD42" s="8">
        <f t="shared" si="43"/>
        <v>296.11075367339731</v>
      </c>
      <c r="AE42" s="8">
        <f t="shared" si="49"/>
        <v>10129</v>
      </c>
      <c r="AF42" s="8">
        <f t="shared" si="49"/>
        <v>296.11075367339731</v>
      </c>
      <c r="AG42" s="8">
        <f t="shared" si="45"/>
        <v>0</v>
      </c>
      <c r="AH42" s="8">
        <f t="shared" si="45"/>
        <v>3532.8892463266029</v>
      </c>
      <c r="AI42" s="10">
        <f t="shared" si="16"/>
        <v>31816.889246326602</v>
      </c>
      <c r="AJ42" s="8">
        <f t="shared" si="17"/>
        <v>1310.1107536733973</v>
      </c>
      <c r="AK42" s="11">
        <f t="shared" si="18"/>
        <v>18030.389246326602</v>
      </c>
      <c r="AL42" s="11">
        <f t="shared" si="19"/>
        <v>296.11075367339731</v>
      </c>
      <c r="AM42" s="11">
        <f t="shared" si="20"/>
        <v>0</v>
      </c>
      <c r="AN42" s="11">
        <f t="shared" si="21"/>
        <v>0</v>
      </c>
      <c r="AO42">
        <f t="shared" si="31"/>
        <v>0</v>
      </c>
      <c r="AP42">
        <f t="shared" si="32"/>
        <v>0</v>
      </c>
      <c r="AQ42" s="12">
        <f t="shared" si="46"/>
        <v>10129</v>
      </c>
      <c r="AR42" s="13">
        <f t="shared" si="46"/>
        <v>499.11075367339731</v>
      </c>
      <c r="AS42" s="13">
        <f t="shared" si="47"/>
        <v>0</v>
      </c>
      <c r="AT42" s="13">
        <f t="shared" si="47"/>
        <v>3532.8892463266029</v>
      </c>
      <c r="AU42" s="14">
        <f t="shared" si="50"/>
        <v>0</v>
      </c>
      <c r="AV42" s="14">
        <f t="shared" si="50"/>
        <v>0</v>
      </c>
      <c r="AW42" s="43">
        <f>E42+AQ42+AT42+AV42-AU42</f>
        <v>31816.889246326602</v>
      </c>
      <c r="AX42" s="45">
        <f>H42+AS42+AR42+AU42-AV42</f>
        <v>1310.1107536733973</v>
      </c>
      <c r="AY42" s="43"/>
      <c r="AZ42" s="37"/>
      <c r="BB42" s="42">
        <f>AW42-BD42</f>
        <v>26484.889246326602</v>
      </c>
      <c r="BC42" s="28">
        <f>IFERROR(VLOOKUP(A42,m_demand_wh!$G:$H,2,0),0)</f>
        <v>13530.5</v>
      </c>
      <c r="BD42" s="28">
        <f>IFERROR(VLOOKUP(A42,m_inventory!$G:$I,3,0),0)</f>
        <v>5332</v>
      </c>
      <c r="BE42" s="28">
        <f>IFERROR(VLOOKUP(A42,m_demand_wh!$G:$I,3,0),0)</f>
        <v>256</v>
      </c>
      <c r="BF42" s="10">
        <f t="shared" si="34"/>
        <v>12954.389246326602</v>
      </c>
      <c r="BG42" s="8">
        <f t="shared" si="35"/>
        <v>5076</v>
      </c>
      <c r="BH42" s="8">
        <f t="shared" si="36"/>
        <v>0</v>
      </c>
      <c r="BI42" s="8">
        <f t="shared" si="37"/>
        <v>0</v>
      </c>
      <c r="BJ42" s="16">
        <f t="shared" si="38"/>
        <v>0</v>
      </c>
      <c r="BK42" s="14">
        <f t="shared" si="39"/>
        <v>0</v>
      </c>
      <c r="BL42" s="8">
        <f t="shared" si="24"/>
        <v>12954.389246326602</v>
      </c>
      <c r="BM42" s="14">
        <f t="shared" si="25"/>
        <v>0</v>
      </c>
      <c r="BQ42" s="21">
        <f>E42-BD42</f>
        <v>12823</v>
      </c>
      <c r="BR42" s="22">
        <f>H42</f>
        <v>811</v>
      </c>
      <c r="BS42" s="22">
        <f>BD42</f>
        <v>5332</v>
      </c>
      <c r="BT42" s="25">
        <f t="shared" si="40"/>
        <v>26484.889246326602</v>
      </c>
      <c r="BU42" s="25">
        <f>AX42</f>
        <v>1310.1107536733973</v>
      </c>
      <c r="BV42" s="22">
        <f t="shared" si="41"/>
        <v>5332</v>
      </c>
      <c r="BW42" s="26">
        <f>BQ42*$C42</f>
        <v>52838453.800000004</v>
      </c>
      <c r="BX42" s="27">
        <f>BR42*$C42</f>
        <v>3341806.6</v>
      </c>
      <c r="BY42" s="27">
        <f>BS42*$C42</f>
        <v>21971039.200000003</v>
      </c>
      <c r="BZ42" s="27">
        <f t="shared" si="48"/>
        <v>109133634.62841341</v>
      </c>
      <c r="CA42" s="27">
        <f t="shared" si="48"/>
        <v>5398442.3715866012</v>
      </c>
      <c r="CB42" s="27">
        <f t="shared" si="48"/>
        <v>21971039.200000003</v>
      </c>
    </row>
    <row r="43" spans="1:80" x14ac:dyDescent="0.2">
      <c r="A43">
        <v>10144955</v>
      </c>
      <c r="B43" t="s">
        <v>50</v>
      </c>
      <c r="C43" s="15">
        <v>2747.87</v>
      </c>
      <c r="D43" s="33">
        <f>SUMIFS(m_inbound!$C:$C,m_inbound!B:B,"EU",m_inbound!$A:$A,'Model 2'!A43)</f>
        <v>0</v>
      </c>
      <c r="E43" s="28">
        <f>IFERROR(VLOOKUP(A43,m_inventory!$G:$J,4,0),0)</f>
        <v>0</v>
      </c>
      <c r="F43" s="28">
        <f>IFERROR(VLOOKUP(A43,m_demand_wh!$G:$J,4,0),0)</f>
        <v>888.5</v>
      </c>
      <c r="G43" s="28">
        <f>SUMIFS(m_inbound!$C:$C,m_inbound!B:B,"US",m_inbound!$A:$A,'Model 2'!A43)</f>
        <v>0</v>
      </c>
      <c r="H43" s="28">
        <f>IFERROR(VLOOKUP(A43,m_inventory!$G:$K,5,0),0)</f>
        <v>0</v>
      </c>
      <c r="I43" s="28">
        <f>IFERROR(VLOOKUP(A43,m_demand_wh!$G:$K,5,0),0)</f>
        <v>259</v>
      </c>
      <c r="J43" s="32">
        <v>0.77238805970149249</v>
      </c>
      <c r="K43" s="32">
        <v>0.22761194029850751</v>
      </c>
      <c r="L43" s="4">
        <f t="shared" si="0"/>
        <v>0</v>
      </c>
      <c r="M43">
        <f t="shared" si="27"/>
        <v>0</v>
      </c>
      <c r="N43">
        <f t="shared" si="1"/>
        <v>888.5</v>
      </c>
      <c r="O43">
        <f t="shared" si="2"/>
        <v>259</v>
      </c>
      <c r="P43" t="b">
        <f t="shared" si="44"/>
        <v>1</v>
      </c>
      <c r="Q43" t="b">
        <f t="shared" si="44"/>
        <v>1</v>
      </c>
      <c r="R43" s="7">
        <f t="shared" si="4"/>
        <v>0.77429193899782134</v>
      </c>
      <c r="S43" s="7">
        <f t="shared" si="5"/>
        <v>0.22570806100217866</v>
      </c>
      <c r="T43" s="7">
        <f t="shared" si="6"/>
        <v>0.92089365782338639</v>
      </c>
      <c r="U43" s="4">
        <f t="shared" si="7"/>
        <v>0</v>
      </c>
      <c r="V43">
        <f t="shared" si="8"/>
        <v>0</v>
      </c>
      <c r="W43" s="8">
        <f t="shared" si="9"/>
        <v>0</v>
      </c>
      <c r="X43" s="9">
        <f t="shared" si="10"/>
        <v>0</v>
      </c>
      <c r="Y43" s="4">
        <f t="shared" si="11"/>
        <v>0</v>
      </c>
      <c r="Z43">
        <f t="shared" si="12"/>
        <v>0</v>
      </c>
      <c r="AA43">
        <f t="shared" si="13"/>
        <v>0</v>
      </c>
      <c r="AB43">
        <f t="shared" si="14"/>
        <v>0</v>
      </c>
      <c r="AC43" s="10">
        <f t="shared" si="42"/>
        <v>0</v>
      </c>
      <c r="AD43" s="8">
        <f t="shared" si="43"/>
        <v>0</v>
      </c>
      <c r="AE43" s="8">
        <f t="shared" si="49"/>
        <v>0</v>
      </c>
      <c r="AF43" s="8">
        <f t="shared" si="49"/>
        <v>0</v>
      </c>
      <c r="AG43" s="8">
        <f t="shared" si="45"/>
        <v>0</v>
      </c>
      <c r="AH43" s="8">
        <f t="shared" si="45"/>
        <v>0</v>
      </c>
      <c r="AI43" s="10">
        <f t="shared" si="16"/>
        <v>0</v>
      </c>
      <c r="AJ43" s="8">
        <f t="shared" si="17"/>
        <v>0</v>
      </c>
      <c r="AK43" s="11">
        <f t="shared" si="18"/>
        <v>0</v>
      </c>
      <c r="AL43" s="11">
        <f t="shared" si="19"/>
        <v>0</v>
      </c>
      <c r="AM43" s="11">
        <f t="shared" si="20"/>
        <v>888.5</v>
      </c>
      <c r="AN43" s="11">
        <f t="shared" si="21"/>
        <v>259</v>
      </c>
      <c r="AO43">
        <f t="shared" si="31"/>
        <v>0</v>
      </c>
      <c r="AP43">
        <f t="shared" si="32"/>
        <v>0</v>
      </c>
      <c r="AQ43" s="12">
        <f t="shared" si="46"/>
        <v>0</v>
      </c>
      <c r="AR43" s="13">
        <f t="shared" si="46"/>
        <v>0</v>
      </c>
      <c r="AS43" s="13">
        <f t="shared" si="47"/>
        <v>0</v>
      </c>
      <c r="AT43" s="13">
        <f t="shared" si="47"/>
        <v>0</v>
      </c>
      <c r="AU43" s="14">
        <f t="shared" si="50"/>
        <v>0</v>
      </c>
      <c r="AV43" s="14">
        <f t="shared" si="50"/>
        <v>0</v>
      </c>
      <c r="AW43" s="43">
        <f>E43+AQ43+AT43+AV43-AU43</f>
        <v>0</v>
      </c>
      <c r="AX43" s="45">
        <f>H43+AS43+AR43+AU43-AV43</f>
        <v>0</v>
      </c>
      <c r="AY43" s="43"/>
      <c r="AZ43" s="37"/>
      <c r="BB43" s="42">
        <f>AW43-BD43</f>
        <v>0</v>
      </c>
      <c r="BC43" s="28">
        <f>IFERROR(VLOOKUP(A43,m_demand_wh!$G:$H,2,0),0)</f>
        <v>661.5</v>
      </c>
      <c r="BD43" s="28">
        <f>IFERROR(VLOOKUP(A43,m_inventory!$G:$I,3,0),0)</f>
        <v>0</v>
      </c>
      <c r="BE43" s="28">
        <f>IFERROR(VLOOKUP(A43,m_demand_wh!$G:$I,3,0),0)</f>
        <v>227</v>
      </c>
      <c r="BF43" s="10">
        <f t="shared" si="34"/>
        <v>0</v>
      </c>
      <c r="BG43" s="8">
        <f t="shared" si="35"/>
        <v>0</v>
      </c>
      <c r="BH43" s="8">
        <f t="shared" si="36"/>
        <v>661.5</v>
      </c>
      <c r="BI43" s="8">
        <f t="shared" si="37"/>
        <v>227</v>
      </c>
      <c r="BJ43" s="16">
        <f t="shared" si="38"/>
        <v>0</v>
      </c>
      <c r="BK43" s="14">
        <f t="shared" si="39"/>
        <v>0</v>
      </c>
      <c r="BL43" s="8">
        <f t="shared" si="24"/>
        <v>0</v>
      </c>
      <c r="BM43" s="14">
        <f t="shared" si="25"/>
        <v>0</v>
      </c>
      <c r="BQ43" s="21">
        <f>E43-BD43</f>
        <v>0</v>
      </c>
      <c r="BR43" s="22">
        <f>H43</f>
        <v>0</v>
      </c>
      <c r="BS43" s="22">
        <f>BD43</f>
        <v>0</v>
      </c>
      <c r="BT43" s="25">
        <f t="shared" si="40"/>
        <v>0</v>
      </c>
      <c r="BU43" s="25">
        <f>AX43</f>
        <v>0</v>
      </c>
      <c r="BV43" s="22">
        <f t="shared" si="41"/>
        <v>0</v>
      </c>
      <c r="BW43" s="26">
        <f>BQ43*$C43</f>
        <v>0</v>
      </c>
      <c r="BX43" s="27">
        <f>BR43*$C43</f>
        <v>0</v>
      </c>
      <c r="BY43" s="27">
        <f>BS43*$C43</f>
        <v>0</v>
      </c>
      <c r="BZ43" s="27">
        <f t="shared" si="48"/>
        <v>0</v>
      </c>
      <c r="CA43" s="27">
        <f t="shared" si="48"/>
        <v>0</v>
      </c>
      <c r="CB43" s="27">
        <f t="shared" si="48"/>
        <v>0</v>
      </c>
    </row>
    <row r="44" spans="1:80" x14ac:dyDescent="0.2">
      <c r="A44">
        <v>10224590</v>
      </c>
      <c r="B44" t="s">
        <v>50</v>
      </c>
      <c r="C44" s="15">
        <v>142017.74</v>
      </c>
      <c r="D44" s="33">
        <f>SUMIFS(m_inbound!$C:$C,m_inbound!B:B,"EU",m_inbound!$A:$A,'Model 2'!A44)</f>
        <v>9381</v>
      </c>
      <c r="E44" s="28">
        <f>IFERROR(VLOOKUP(A44,m_inventory!$G:$J,4,0),0)</f>
        <v>10027</v>
      </c>
      <c r="F44" s="28">
        <f>IFERROR(VLOOKUP(A44,m_demand_wh!$G:$J,4,0),0)</f>
        <v>16679.5</v>
      </c>
      <c r="G44" s="28">
        <f>SUMIFS(m_inbound!$C:$C,m_inbound!B:B,"US",m_inbound!$A:$A,'Model 2'!A44)</f>
        <v>3780</v>
      </c>
      <c r="H44" s="28">
        <f>IFERROR(VLOOKUP(A44,m_inventory!$G:$K,5,0),0)</f>
        <v>3611</v>
      </c>
      <c r="I44" s="28">
        <f>IFERROR(VLOOKUP(A44,m_demand_wh!$G:$K,5,0),0)</f>
        <v>4034.5</v>
      </c>
      <c r="J44" s="32">
        <v>0.77238805970149249</v>
      </c>
      <c r="K44" s="32">
        <v>0.22761194029850751</v>
      </c>
      <c r="L44" s="4">
        <f t="shared" si="0"/>
        <v>0</v>
      </c>
      <c r="M44">
        <f t="shared" si="27"/>
        <v>0</v>
      </c>
      <c r="N44">
        <f t="shared" si="1"/>
        <v>6652.5</v>
      </c>
      <c r="O44">
        <f t="shared" si="2"/>
        <v>423.5</v>
      </c>
      <c r="P44" t="b">
        <f t="shared" si="44"/>
        <v>1</v>
      </c>
      <c r="Q44" t="b">
        <f t="shared" si="44"/>
        <v>1</v>
      </c>
      <c r="R44" s="7">
        <f t="shared" si="4"/>
        <v>0.80522834797721343</v>
      </c>
      <c r="S44" s="7">
        <f t="shared" si="5"/>
        <v>0.19477165202278657</v>
      </c>
      <c r="T44" s="7">
        <f t="shared" si="6"/>
        <v>0.93346298936319494</v>
      </c>
      <c r="U44" s="4">
        <f t="shared" si="7"/>
        <v>6652.5</v>
      </c>
      <c r="V44">
        <f t="shared" si="8"/>
        <v>423.5</v>
      </c>
      <c r="W44" s="8">
        <f t="shared" si="9"/>
        <v>2728.5</v>
      </c>
      <c r="X44" s="9">
        <f t="shared" si="10"/>
        <v>3356.5</v>
      </c>
      <c r="Y44" s="4">
        <f t="shared" si="11"/>
        <v>0</v>
      </c>
      <c r="Z44">
        <f t="shared" si="12"/>
        <v>0</v>
      </c>
      <c r="AA44">
        <f t="shared" si="13"/>
        <v>2728.5</v>
      </c>
      <c r="AB44">
        <f t="shared" si="14"/>
        <v>3356.5</v>
      </c>
      <c r="AC44" s="10">
        <f t="shared" si="42"/>
        <v>5680.1222902750415</v>
      </c>
      <c r="AD44" s="8">
        <f t="shared" si="43"/>
        <v>404.87770972495878</v>
      </c>
      <c r="AE44" s="8">
        <f t="shared" si="49"/>
        <v>2728.5</v>
      </c>
      <c r="AF44" s="8">
        <f t="shared" si="49"/>
        <v>404.87770972495878</v>
      </c>
      <c r="AG44" s="8">
        <f t="shared" si="45"/>
        <v>0</v>
      </c>
      <c r="AH44" s="8">
        <f t="shared" si="45"/>
        <v>2951.6222902750415</v>
      </c>
      <c r="AI44" s="10">
        <f t="shared" si="16"/>
        <v>22359.622290275041</v>
      </c>
      <c r="AJ44" s="8">
        <f t="shared" si="17"/>
        <v>4439.3777097249585</v>
      </c>
      <c r="AK44" s="11">
        <f t="shared" si="18"/>
        <v>5680.1222902750415</v>
      </c>
      <c r="AL44" s="11">
        <f t="shared" si="19"/>
        <v>404.87770972495855</v>
      </c>
      <c r="AM44" s="11">
        <f t="shared" si="20"/>
        <v>0</v>
      </c>
      <c r="AN44" s="11">
        <f t="shared" si="21"/>
        <v>0</v>
      </c>
      <c r="AO44">
        <f t="shared" si="31"/>
        <v>0</v>
      </c>
      <c r="AP44">
        <f t="shared" si="32"/>
        <v>0</v>
      </c>
      <c r="AQ44" s="12">
        <f t="shared" si="46"/>
        <v>9381</v>
      </c>
      <c r="AR44" s="13">
        <f t="shared" si="46"/>
        <v>828.37770972495878</v>
      </c>
      <c r="AS44" s="13">
        <f t="shared" si="47"/>
        <v>0</v>
      </c>
      <c r="AT44" s="13">
        <f t="shared" si="47"/>
        <v>2951.6222902750415</v>
      </c>
      <c r="AU44" s="14">
        <f t="shared" si="50"/>
        <v>0</v>
      </c>
      <c r="AV44" s="14">
        <f t="shared" si="50"/>
        <v>0</v>
      </c>
      <c r="AW44" s="43">
        <f>E44+AQ44+AT44+AV44-AU44</f>
        <v>22359.622290275041</v>
      </c>
      <c r="AX44" s="45">
        <f>H44+AS44+AR44+AU44-AV44</f>
        <v>4439.3777097249585</v>
      </c>
      <c r="AY44" s="43"/>
      <c r="AZ44" s="37"/>
      <c r="BB44" s="42">
        <f>AW44-BD44</f>
        <v>19840.622290275041</v>
      </c>
      <c r="BC44" s="28">
        <f>IFERROR(VLOOKUP(A44,m_demand_wh!$G:$H,2,0),0)</f>
        <v>13268</v>
      </c>
      <c r="BD44" s="28">
        <f>IFERROR(VLOOKUP(A44,m_inventory!$G:$I,3,0),0)</f>
        <v>2519</v>
      </c>
      <c r="BE44" s="28">
        <f>IFERROR(VLOOKUP(A44,m_demand_wh!$G:$I,3,0),0)</f>
        <v>3411.5</v>
      </c>
      <c r="BF44" s="10">
        <f t="shared" si="34"/>
        <v>6572.6222902750415</v>
      </c>
      <c r="BG44" s="8">
        <f t="shared" si="35"/>
        <v>0</v>
      </c>
      <c r="BH44" s="8">
        <f t="shared" si="36"/>
        <v>0</v>
      </c>
      <c r="BI44" s="8">
        <f t="shared" si="37"/>
        <v>892.5</v>
      </c>
      <c r="BJ44" s="16">
        <f t="shared" si="38"/>
        <v>892.5</v>
      </c>
      <c r="BK44" s="14">
        <f t="shared" si="39"/>
        <v>0</v>
      </c>
      <c r="BL44" s="8">
        <f t="shared" si="24"/>
        <v>5680.1222902750415</v>
      </c>
      <c r="BM44" s="14">
        <f t="shared" si="25"/>
        <v>0</v>
      </c>
      <c r="BQ44" s="21">
        <f>E44-BD44</f>
        <v>7508</v>
      </c>
      <c r="BR44" s="22">
        <f>H44</f>
        <v>3611</v>
      </c>
      <c r="BS44" s="22">
        <f>BD44</f>
        <v>2519</v>
      </c>
      <c r="BT44" s="25">
        <f t="shared" si="40"/>
        <v>18948.122290275041</v>
      </c>
      <c r="BU44" s="25">
        <f>AX44</f>
        <v>4439.3777097249585</v>
      </c>
      <c r="BV44" s="22">
        <f t="shared" si="41"/>
        <v>3411.5</v>
      </c>
      <c r="BW44" s="26">
        <f>BQ44*$C44</f>
        <v>1066269191.92</v>
      </c>
      <c r="BX44" s="27">
        <f>BR44*$C44</f>
        <v>512826059.13999999</v>
      </c>
      <c r="BY44" s="27">
        <f>BS44*$C44</f>
        <v>357742687.06</v>
      </c>
      <c r="BZ44" s="27">
        <f t="shared" si="48"/>
        <v>2690969504.9084854</v>
      </c>
      <c r="CA44" s="27">
        <f t="shared" si="48"/>
        <v>630470389.34151459</v>
      </c>
      <c r="CB44" s="27">
        <f t="shared" si="48"/>
        <v>484493520.00999999</v>
      </c>
    </row>
    <row r="45" spans="1:80" x14ac:dyDescent="0.2">
      <c r="A45">
        <v>10248405</v>
      </c>
      <c r="B45" t="s">
        <v>50</v>
      </c>
      <c r="C45" s="15">
        <v>16239.97</v>
      </c>
      <c r="D45" s="33">
        <f>SUMIFS(m_inbound!$C:$C,m_inbound!B:B,"EU",m_inbound!$A:$A,'Model 2'!A45)</f>
        <v>0</v>
      </c>
      <c r="E45" s="28">
        <f>IFERROR(VLOOKUP(A45,m_inventory!$G:$J,4,0),0)</f>
        <v>11194</v>
      </c>
      <c r="F45" s="28">
        <f>IFERROR(VLOOKUP(A45,m_demand_wh!$G:$J,4,0),0)</f>
        <v>2185</v>
      </c>
      <c r="G45" s="28">
        <f>SUMIFS(m_inbound!$C:$C,m_inbound!B:B,"US",m_inbound!$A:$A,'Model 2'!A45)</f>
        <v>2520</v>
      </c>
      <c r="H45" s="28">
        <f>IFERROR(VLOOKUP(A45,m_inventory!$G:$K,5,0),0)</f>
        <v>247</v>
      </c>
      <c r="I45" s="28">
        <f>IFERROR(VLOOKUP(A45,m_demand_wh!$G:$K,5,0),0)</f>
        <v>479</v>
      </c>
      <c r="J45" s="32">
        <v>0.77238805970149249</v>
      </c>
      <c r="K45" s="32">
        <v>0.22761194029850751</v>
      </c>
      <c r="L45" s="4">
        <f t="shared" si="0"/>
        <v>9009</v>
      </c>
      <c r="M45">
        <f t="shared" si="27"/>
        <v>0</v>
      </c>
      <c r="N45">
        <f t="shared" si="1"/>
        <v>0</v>
      </c>
      <c r="O45">
        <f t="shared" si="2"/>
        <v>232</v>
      </c>
      <c r="P45" t="b">
        <f t="shared" si="44"/>
        <v>0</v>
      </c>
      <c r="Q45" t="b">
        <f t="shared" si="44"/>
        <v>1</v>
      </c>
      <c r="R45" s="7">
        <f t="shared" si="4"/>
        <v>0.82019519519519524</v>
      </c>
      <c r="S45" s="7">
        <f t="shared" si="5"/>
        <v>0.17980480480480476</v>
      </c>
      <c r="T45" s="7">
        <f t="shared" si="6"/>
        <v>0.93931848295168985</v>
      </c>
      <c r="U45" s="4">
        <f t="shared" si="7"/>
        <v>0</v>
      </c>
      <c r="V45">
        <f t="shared" si="8"/>
        <v>232</v>
      </c>
      <c r="W45" s="8">
        <f t="shared" si="9"/>
        <v>0</v>
      </c>
      <c r="X45" s="9">
        <f t="shared" si="10"/>
        <v>2288</v>
      </c>
      <c r="Y45" s="4">
        <f t="shared" si="11"/>
        <v>0</v>
      </c>
      <c r="Z45">
        <f t="shared" si="12"/>
        <v>0</v>
      </c>
      <c r="AA45">
        <f t="shared" si="13"/>
        <v>0</v>
      </c>
      <c r="AB45">
        <f t="shared" si="14"/>
        <v>2288</v>
      </c>
      <c r="AC45" s="10">
        <f t="shared" si="42"/>
        <v>2149.1606889934665</v>
      </c>
      <c r="AD45" s="8">
        <f t="shared" si="43"/>
        <v>138.83931100653362</v>
      </c>
      <c r="AE45" s="8">
        <f t="shared" si="49"/>
        <v>0</v>
      </c>
      <c r="AF45" s="8">
        <f t="shared" si="49"/>
        <v>138.83931100653362</v>
      </c>
      <c r="AG45" s="8">
        <f t="shared" si="45"/>
        <v>0</v>
      </c>
      <c r="AH45" s="8">
        <f t="shared" si="45"/>
        <v>2149.1606889934665</v>
      </c>
      <c r="AI45" s="10">
        <f t="shared" si="16"/>
        <v>13343.160688993466</v>
      </c>
      <c r="AJ45" s="8">
        <f t="shared" si="17"/>
        <v>617.83931100653365</v>
      </c>
      <c r="AK45" s="11">
        <f t="shared" si="18"/>
        <v>11158.160688993466</v>
      </c>
      <c r="AL45" s="11">
        <f t="shared" si="19"/>
        <v>138.83931100653365</v>
      </c>
      <c r="AM45" s="11">
        <f t="shared" si="20"/>
        <v>0</v>
      </c>
      <c r="AN45" s="11">
        <f t="shared" si="21"/>
        <v>0</v>
      </c>
      <c r="AO45">
        <f t="shared" si="31"/>
        <v>0</v>
      </c>
      <c r="AP45">
        <f t="shared" si="32"/>
        <v>0</v>
      </c>
      <c r="AQ45" s="12">
        <f t="shared" si="46"/>
        <v>0</v>
      </c>
      <c r="AR45" s="13">
        <f t="shared" si="46"/>
        <v>370.83931100653365</v>
      </c>
      <c r="AS45" s="13">
        <f t="shared" si="47"/>
        <v>0</v>
      </c>
      <c r="AT45" s="13">
        <f t="shared" si="47"/>
        <v>2149.1606889934665</v>
      </c>
      <c r="AU45" s="14">
        <f t="shared" si="50"/>
        <v>0</v>
      </c>
      <c r="AV45" s="14">
        <f t="shared" si="50"/>
        <v>0</v>
      </c>
      <c r="AW45" s="43">
        <f>E45+AQ45+AT45+AV45-AU45</f>
        <v>13343.160688993466</v>
      </c>
      <c r="AX45" s="45">
        <f>H45+AS45+AR45+AU45-AV45</f>
        <v>617.83931100653365</v>
      </c>
      <c r="AY45" s="43"/>
      <c r="AZ45" s="37"/>
      <c r="BB45" s="42">
        <f>AW45-BD45</f>
        <v>7323.1606889934665</v>
      </c>
      <c r="BC45" s="28">
        <f>IFERROR(VLOOKUP(A45,m_demand_wh!$G:$H,2,0),0)</f>
        <v>1713.5</v>
      </c>
      <c r="BD45" s="28">
        <f>IFERROR(VLOOKUP(A45,m_inventory!$G:$I,3,0),0)</f>
        <v>6020</v>
      </c>
      <c r="BE45" s="28">
        <f>IFERROR(VLOOKUP(A45,m_demand_wh!$G:$I,3,0),0)</f>
        <v>471.5</v>
      </c>
      <c r="BF45" s="10">
        <f t="shared" si="34"/>
        <v>5609.6606889934665</v>
      </c>
      <c r="BG45" s="8">
        <f t="shared" si="35"/>
        <v>5548.5</v>
      </c>
      <c r="BH45" s="8">
        <f t="shared" si="36"/>
        <v>0</v>
      </c>
      <c r="BI45" s="8">
        <f t="shared" si="37"/>
        <v>0</v>
      </c>
      <c r="BJ45" s="16">
        <f t="shared" si="38"/>
        <v>0</v>
      </c>
      <c r="BK45" s="14">
        <f t="shared" si="39"/>
        <v>0</v>
      </c>
      <c r="BL45" s="8">
        <f t="shared" si="24"/>
        <v>5609.6606889934665</v>
      </c>
      <c r="BM45" s="14">
        <f t="shared" si="25"/>
        <v>3896.1606889934665</v>
      </c>
      <c r="BQ45" s="21">
        <f>E45-BD45</f>
        <v>5174</v>
      </c>
      <c r="BR45" s="22">
        <f>H45</f>
        <v>247</v>
      </c>
      <c r="BS45" s="22">
        <f>BD45</f>
        <v>6020</v>
      </c>
      <c r="BT45" s="25">
        <f t="shared" si="40"/>
        <v>3427</v>
      </c>
      <c r="BU45" s="25">
        <f>AX45</f>
        <v>617.83931100653365</v>
      </c>
      <c r="BV45" s="22">
        <f t="shared" si="41"/>
        <v>9916.1606889934665</v>
      </c>
      <c r="BW45" s="26">
        <f>BQ45*$C45</f>
        <v>84025604.780000001</v>
      </c>
      <c r="BX45" s="27">
        <f>BR45*$C45</f>
        <v>4011272.59</v>
      </c>
      <c r="BY45" s="27">
        <f>BS45*$C45</f>
        <v>97764619.399999991</v>
      </c>
      <c r="BZ45" s="27">
        <f t="shared" si="48"/>
        <v>55654377.189999998</v>
      </c>
      <c r="CA45" s="27">
        <f t="shared" si="48"/>
        <v>10033691.875566775</v>
      </c>
      <c r="CB45" s="27">
        <f t="shared" si="48"/>
        <v>161038152.10443321</v>
      </c>
    </row>
    <row r="46" spans="1:80" x14ac:dyDescent="0.2">
      <c r="A46">
        <v>10224626</v>
      </c>
      <c r="B46" t="s">
        <v>50</v>
      </c>
      <c r="C46" s="15">
        <v>202892.9</v>
      </c>
      <c r="D46" s="33">
        <f>SUMIFS(m_inbound!$C:$C,m_inbound!B:B,"EU",m_inbound!$A:$A,'Model 2'!A46)</f>
        <v>0</v>
      </c>
      <c r="E46" s="28">
        <f>IFERROR(VLOOKUP(A46,m_inventory!$G:$J,4,0),0)</f>
        <v>9974</v>
      </c>
      <c r="F46" s="28">
        <f>IFERROR(VLOOKUP(A46,m_demand_wh!$G:$J,4,0),0)</f>
        <v>10500.5</v>
      </c>
      <c r="G46" s="28">
        <f>SUMIFS(m_inbound!$C:$C,m_inbound!B:B,"US",m_inbound!$A:$A,'Model 2'!A46)</f>
        <v>2520</v>
      </c>
      <c r="H46" s="28">
        <f>IFERROR(VLOOKUP(A46,m_inventory!$G:$K,5,0),0)</f>
        <v>3741</v>
      </c>
      <c r="I46" s="28">
        <f>IFERROR(VLOOKUP(A46,m_demand_wh!$G:$K,5,0),0)</f>
        <v>2704</v>
      </c>
      <c r="J46" s="32">
        <v>0.77238805970149249</v>
      </c>
      <c r="K46" s="32">
        <v>0.22761194029850751</v>
      </c>
      <c r="L46" s="4">
        <f t="shared" si="0"/>
        <v>0</v>
      </c>
      <c r="M46">
        <f t="shared" si="27"/>
        <v>1037</v>
      </c>
      <c r="N46">
        <f t="shared" si="1"/>
        <v>526.5</v>
      </c>
      <c r="O46">
        <f t="shared" si="2"/>
        <v>0</v>
      </c>
      <c r="P46" t="b">
        <f t="shared" si="44"/>
        <v>1</v>
      </c>
      <c r="Q46" t="b">
        <f t="shared" si="44"/>
        <v>0</v>
      </c>
      <c r="R46" s="7">
        <f t="shared" si="4"/>
        <v>0.7952213260630846</v>
      </c>
      <c r="S46" s="7">
        <f t="shared" si="5"/>
        <v>0.2047786739369154</v>
      </c>
      <c r="T46" s="7">
        <f t="shared" si="6"/>
        <v>0.92946732961378808</v>
      </c>
      <c r="U46" s="4">
        <f t="shared" si="7"/>
        <v>0</v>
      </c>
      <c r="V46">
        <f t="shared" si="8"/>
        <v>0</v>
      </c>
      <c r="W46" s="8">
        <f t="shared" si="9"/>
        <v>0</v>
      </c>
      <c r="X46" s="9">
        <f t="shared" si="10"/>
        <v>2520</v>
      </c>
      <c r="Y46" s="4">
        <f t="shared" si="11"/>
        <v>0</v>
      </c>
      <c r="Z46">
        <f t="shared" si="12"/>
        <v>526.5</v>
      </c>
      <c r="AA46">
        <f t="shared" si="13"/>
        <v>0</v>
      </c>
      <c r="AB46">
        <f t="shared" si="14"/>
        <v>1993.5</v>
      </c>
      <c r="AC46" s="10">
        <f t="shared" si="42"/>
        <v>1852.8931215850866</v>
      </c>
      <c r="AD46" s="8">
        <f t="shared" si="43"/>
        <v>140.60687841491347</v>
      </c>
      <c r="AE46" s="8">
        <f t="shared" si="49"/>
        <v>0</v>
      </c>
      <c r="AF46" s="8">
        <f t="shared" si="49"/>
        <v>140.60687841491347</v>
      </c>
      <c r="AG46" s="8">
        <f t="shared" si="45"/>
        <v>0</v>
      </c>
      <c r="AH46" s="8">
        <f t="shared" si="45"/>
        <v>1852.8931215850866</v>
      </c>
      <c r="AI46" s="10">
        <f t="shared" si="16"/>
        <v>12353.393121585086</v>
      </c>
      <c r="AJ46" s="8">
        <f t="shared" si="17"/>
        <v>3881.6068784149134</v>
      </c>
      <c r="AK46" s="11">
        <f t="shared" si="18"/>
        <v>1852.8931215850862</v>
      </c>
      <c r="AL46" s="11">
        <f t="shared" si="19"/>
        <v>1177.6068784149134</v>
      </c>
      <c r="AM46" s="11">
        <f t="shared" si="20"/>
        <v>0</v>
      </c>
      <c r="AN46" s="11">
        <f t="shared" si="21"/>
        <v>0</v>
      </c>
      <c r="AO46">
        <f t="shared" si="31"/>
        <v>0</v>
      </c>
      <c r="AP46">
        <f t="shared" si="32"/>
        <v>0</v>
      </c>
      <c r="AQ46" s="12">
        <f t="shared" si="46"/>
        <v>0</v>
      </c>
      <c r="AR46" s="13">
        <f t="shared" si="46"/>
        <v>140.60687841491347</v>
      </c>
      <c r="AS46" s="13">
        <f t="shared" si="47"/>
        <v>0</v>
      </c>
      <c r="AT46" s="13">
        <f t="shared" si="47"/>
        <v>2379.3931215850866</v>
      </c>
      <c r="AU46" s="14">
        <f t="shared" si="50"/>
        <v>0</v>
      </c>
      <c r="AV46" s="14">
        <f t="shared" si="50"/>
        <v>0</v>
      </c>
      <c r="AW46" s="43">
        <f>E46+AQ46+AT46+AV46-AU46</f>
        <v>12353.393121585086</v>
      </c>
      <c r="AX46" s="45">
        <f>H46+AS46+AR46+AU46-AV46</f>
        <v>3881.6068784149134</v>
      </c>
      <c r="AY46" s="43"/>
      <c r="AZ46" s="37"/>
      <c r="BB46" s="42">
        <f>AW46-BD46</f>
        <v>10707.393121585086</v>
      </c>
      <c r="BC46" s="28">
        <f>IFERROR(VLOOKUP(A46,m_demand_wh!$G:$H,2,0),0)</f>
        <v>8480</v>
      </c>
      <c r="BD46" s="28">
        <f>IFERROR(VLOOKUP(A46,m_inventory!$G:$I,3,0),0)</f>
        <v>1646</v>
      </c>
      <c r="BE46" s="28">
        <f>IFERROR(VLOOKUP(A46,m_demand_wh!$G:$I,3,0),0)</f>
        <v>2020.5</v>
      </c>
      <c r="BF46" s="10">
        <f t="shared" si="34"/>
        <v>2227.3931215850862</v>
      </c>
      <c r="BG46" s="8">
        <f t="shared" si="35"/>
        <v>0</v>
      </c>
      <c r="BH46" s="8">
        <f t="shared" si="36"/>
        <v>0</v>
      </c>
      <c r="BI46" s="8">
        <f t="shared" si="37"/>
        <v>374.5</v>
      </c>
      <c r="BJ46" s="16">
        <f t="shared" si="38"/>
        <v>374.5</v>
      </c>
      <c r="BK46" s="14">
        <f t="shared" si="39"/>
        <v>0</v>
      </c>
      <c r="BL46" s="8">
        <f t="shared" si="24"/>
        <v>1852.8931215850862</v>
      </c>
      <c r="BM46" s="14">
        <f t="shared" si="25"/>
        <v>0</v>
      </c>
      <c r="BQ46" s="21">
        <f>E46-BD46</f>
        <v>8328</v>
      </c>
      <c r="BR46" s="22">
        <f>H46</f>
        <v>3741</v>
      </c>
      <c r="BS46" s="22">
        <f>BD46</f>
        <v>1646</v>
      </c>
      <c r="BT46" s="25">
        <f t="shared" si="40"/>
        <v>10332.893121585086</v>
      </c>
      <c r="BU46" s="25">
        <f>AX46</f>
        <v>3881.6068784149134</v>
      </c>
      <c r="BV46" s="22">
        <f t="shared" si="41"/>
        <v>2020.5</v>
      </c>
      <c r="BW46" s="26">
        <f>BQ46*$C46</f>
        <v>1689692071.2</v>
      </c>
      <c r="BX46" s="27">
        <f>BR46*$C46</f>
        <v>759022338.89999998</v>
      </c>
      <c r="BY46" s="27">
        <f>BS46*$C46</f>
        <v>333961713.39999998</v>
      </c>
      <c r="BZ46" s="27">
        <f t="shared" si="48"/>
        <v>2096470650.8284507</v>
      </c>
      <c r="CA46" s="27">
        <f t="shared" si="48"/>
        <v>787550476.22154915</v>
      </c>
      <c r="CB46" s="27">
        <f t="shared" si="48"/>
        <v>409945104.44999999</v>
      </c>
    </row>
    <row r="47" spans="1:80" x14ac:dyDescent="0.2">
      <c r="A47">
        <v>10224564</v>
      </c>
      <c r="B47" t="s">
        <v>50</v>
      </c>
      <c r="C47" s="15">
        <v>405783.47</v>
      </c>
      <c r="D47" s="33">
        <f>SUMIFS(m_inbound!$C:$C,m_inbound!B:B,"EU",m_inbound!$A:$A,'Model 2'!A47)</f>
        <v>802</v>
      </c>
      <c r="E47" s="28">
        <f>IFERROR(VLOOKUP(A47,m_inventory!$G:$J,4,0),0)</f>
        <v>2597</v>
      </c>
      <c r="F47" s="28">
        <f>IFERROR(VLOOKUP(A47,m_demand_wh!$G:$J,4,0),0)</f>
        <v>2732.5</v>
      </c>
      <c r="G47" s="28">
        <f>SUMIFS(m_inbound!$C:$C,m_inbound!B:B,"US",m_inbound!$A:$A,'Model 2'!A47)</f>
        <v>126</v>
      </c>
      <c r="H47" s="28">
        <f>IFERROR(VLOOKUP(A47,m_inventory!$G:$K,5,0),0)</f>
        <v>102</v>
      </c>
      <c r="I47" s="28">
        <f>IFERROR(VLOOKUP(A47,m_demand_wh!$G:$K,5,0),0)</f>
        <v>650.5</v>
      </c>
      <c r="J47" s="32">
        <v>0.77238805970149249</v>
      </c>
      <c r="K47" s="32">
        <v>0.22761194029850751</v>
      </c>
      <c r="L47" s="4">
        <f t="shared" si="0"/>
        <v>0</v>
      </c>
      <c r="M47">
        <f t="shared" si="27"/>
        <v>0</v>
      </c>
      <c r="N47">
        <f t="shared" si="1"/>
        <v>135.5</v>
      </c>
      <c r="O47">
        <f t="shared" si="2"/>
        <v>548.5</v>
      </c>
      <c r="P47" t="b">
        <f t="shared" si="44"/>
        <v>1</v>
      </c>
      <c r="Q47" t="b">
        <f t="shared" si="44"/>
        <v>1</v>
      </c>
      <c r="R47" s="7">
        <f t="shared" si="4"/>
        <v>0.8077150458173219</v>
      </c>
      <c r="S47" s="7">
        <f t="shared" si="5"/>
        <v>0.1922849541826781</v>
      </c>
      <c r="T47" s="7">
        <f t="shared" si="6"/>
        <v>0.93444576975688398</v>
      </c>
      <c r="U47" s="4">
        <f t="shared" si="7"/>
        <v>135.5</v>
      </c>
      <c r="V47">
        <f t="shared" si="8"/>
        <v>126</v>
      </c>
      <c r="W47" s="8">
        <f t="shared" si="9"/>
        <v>666.5</v>
      </c>
      <c r="X47" s="9">
        <f t="shared" si="10"/>
        <v>0</v>
      </c>
      <c r="Y47" s="4">
        <f t="shared" si="11"/>
        <v>422.5</v>
      </c>
      <c r="Z47">
        <f t="shared" si="12"/>
        <v>0</v>
      </c>
      <c r="AA47">
        <f t="shared" si="13"/>
        <v>244</v>
      </c>
      <c r="AB47">
        <f t="shared" si="14"/>
        <v>0</v>
      </c>
      <c r="AC47" s="10">
        <f t="shared" si="42"/>
        <v>228.00476782067969</v>
      </c>
      <c r="AD47" s="8">
        <f t="shared" si="43"/>
        <v>15.995232179320308</v>
      </c>
      <c r="AE47" s="8">
        <f t="shared" si="49"/>
        <v>228.00476782067969</v>
      </c>
      <c r="AF47" s="8">
        <f t="shared" si="49"/>
        <v>0</v>
      </c>
      <c r="AG47" s="8">
        <f t="shared" si="45"/>
        <v>15.995232179320311</v>
      </c>
      <c r="AH47" s="8">
        <f t="shared" si="45"/>
        <v>0</v>
      </c>
      <c r="AI47" s="10">
        <f t="shared" si="16"/>
        <v>2960.5047678206797</v>
      </c>
      <c r="AJ47" s="8">
        <f t="shared" si="17"/>
        <v>666.49523217932028</v>
      </c>
      <c r="AK47" s="11">
        <f t="shared" si="18"/>
        <v>228.00476782067972</v>
      </c>
      <c r="AL47" s="11">
        <f t="shared" si="19"/>
        <v>15.995232179320283</v>
      </c>
      <c r="AM47" s="11">
        <f t="shared" si="20"/>
        <v>0</v>
      </c>
      <c r="AN47" s="11">
        <f t="shared" si="21"/>
        <v>0</v>
      </c>
      <c r="AO47">
        <f t="shared" si="31"/>
        <v>0</v>
      </c>
      <c r="AP47">
        <f t="shared" si="32"/>
        <v>0</v>
      </c>
      <c r="AQ47" s="12">
        <f t="shared" si="46"/>
        <v>363.50476782067972</v>
      </c>
      <c r="AR47" s="13">
        <f t="shared" si="46"/>
        <v>126</v>
      </c>
      <c r="AS47" s="13">
        <f t="shared" si="47"/>
        <v>438.49523217932028</v>
      </c>
      <c r="AT47" s="13">
        <f t="shared" si="47"/>
        <v>0</v>
      </c>
      <c r="AU47" s="14">
        <f t="shared" si="50"/>
        <v>0</v>
      </c>
      <c r="AV47" s="14">
        <f t="shared" si="50"/>
        <v>0</v>
      </c>
      <c r="AW47" s="43">
        <f>E47+AQ47+AT47+AV47-AU47</f>
        <v>2960.5047678206797</v>
      </c>
      <c r="AX47" s="45">
        <f>H47+AS47+AR47+AU47-AV47</f>
        <v>666.49523217932028</v>
      </c>
      <c r="AY47" s="43"/>
      <c r="AZ47" s="37"/>
      <c r="BB47" s="42">
        <f>AW47-BD47</f>
        <v>2723.5047678206797</v>
      </c>
      <c r="BC47" s="28">
        <f>IFERROR(VLOOKUP(A47,m_demand_wh!$G:$H,2,0),0)</f>
        <v>2277</v>
      </c>
      <c r="BD47" s="28">
        <f>IFERROR(VLOOKUP(A47,m_inventory!$G:$I,3,0),0)</f>
        <v>237</v>
      </c>
      <c r="BE47" s="28">
        <f>IFERROR(VLOOKUP(A47,m_demand_wh!$G:$I,3,0),0)</f>
        <v>455.5</v>
      </c>
      <c r="BF47" s="10">
        <f t="shared" si="34"/>
        <v>446.50476782067972</v>
      </c>
      <c r="BG47" s="8">
        <f t="shared" si="35"/>
        <v>0</v>
      </c>
      <c r="BH47" s="8">
        <f t="shared" si="36"/>
        <v>0</v>
      </c>
      <c r="BI47" s="8">
        <f t="shared" si="37"/>
        <v>218.5</v>
      </c>
      <c r="BJ47" s="16">
        <f t="shared" si="38"/>
        <v>218.5</v>
      </c>
      <c r="BK47" s="14">
        <f t="shared" si="39"/>
        <v>0</v>
      </c>
      <c r="BL47" s="8">
        <f t="shared" si="24"/>
        <v>228.00476782067972</v>
      </c>
      <c r="BM47" s="14">
        <f t="shared" si="25"/>
        <v>0</v>
      </c>
      <c r="BQ47" s="21">
        <f>E47-BD47</f>
        <v>2360</v>
      </c>
      <c r="BR47" s="22">
        <f>H47</f>
        <v>102</v>
      </c>
      <c r="BS47" s="22">
        <f>BD47</f>
        <v>237</v>
      </c>
      <c r="BT47" s="25">
        <f t="shared" si="40"/>
        <v>2505.0047678206797</v>
      </c>
      <c r="BU47" s="25">
        <f>AX47</f>
        <v>666.49523217932028</v>
      </c>
      <c r="BV47" s="22">
        <f t="shared" si="41"/>
        <v>455.5</v>
      </c>
      <c r="BW47" s="26">
        <f>BQ47*$C47</f>
        <v>957648989.19999993</v>
      </c>
      <c r="BX47" s="27">
        <f>BR47*$C47</f>
        <v>41389913.939999998</v>
      </c>
      <c r="BY47" s="27">
        <f>BS47*$C47</f>
        <v>96170682.390000001</v>
      </c>
      <c r="BZ47" s="27">
        <f t="shared" si="48"/>
        <v>1016489527.0528197</v>
      </c>
      <c r="CA47" s="27">
        <f t="shared" si="48"/>
        <v>270452748.05218023</v>
      </c>
      <c r="CB47" s="27">
        <f t="shared" si="48"/>
        <v>184834370.58499998</v>
      </c>
    </row>
    <row r="48" spans="1:80" x14ac:dyDescent="0.2">
      <c r="A48">
        <v>10224526</v>
      </c>
      <c r="B48" t="s">
        <v>50</v>
      </c>
      <c r="C48" s="15">
        <v>40580.44</v>
      </c>
      <c r="D48" s="33">
        <f>SUMIFS(m_inbound!$C:$C,m_inbound!B:B,"EU",m_inbound!$A:$A,'Model 2'!A48)</f>
        <v>0</v>
      </c>
      <c r="E48" s="28">
        <f>IFERROR(VLOOKUP(A48,m_inventory!$G:$J,4,0),0)</f>
        <v>4053</v>
      </c>
      <c r="F48" s="28">
        <f>IFERROR(VLOOKUP(A48,m_demand_wh!$G:$J,4,0),0)</f>
        <v>3243</v>
      </c>
      <c r="G48" s="28">
        <f>SUMIFS(m_inbound!$C:$C,m_inbound!B:B,"US",m_inbound!$A:$A,'Model 2'!A48)</f>
        <v>1260</v>
      </c>
      <c r="H48" s="28">
        <f>IFERROR(VLOOKUP(A48,m_inventory!$G:$K,5,0),0)</f>
        <v>631</v>
      </c>
      <c r="I48" s="28">
        <f>IFERROR(VLOOKUP(A48,m_demand_wh!$G:$K,5,0),0)</f>
        <v>632</v>
      </c>
      <c r="J48" s="32">
        <v>0.77238805970149249</v>
      </c>
      <c r="K48" s="32">
        <v>0.22761194029850751</v>
      </c>
      <c r="L48" s="4">
        <f t="shared" si="0"/>
        <v>810</v>
      </c>
      <c r="M48">
        <f t="shared" si="27"/>
        <v>0</v>
      </c>
      <c r="N48">
        <f t="shared" si="1"/>
        <v>0</v>
      </c>
      <c r="O48">
        <f t="shared" si="2"/>
        <v>1</v>
      </c>
      <c r="P48" t="b">
        <f t="shared" si="44"/>
        <v>0</v>
      </c>
      <c r="Q48" t="b">
        <f t="shared" si="44"/>
        <v>1</v>
      </c>
      <c r="R48" s="7">
        <f t="shared" si="4"/>
        <v>0.8369032258064516</v>
      </c>
      <c r="S48" s="7">
        <f t="shared" si="5"/>
        <v>0.1630967741935484</v>
      </c>
      <c r="T48" s="7">
        <f t="shared" si="6"/>
        <v>0.9456901640198746</v>
      </c>
      <c r="U48" s="4">
        <f t="shared" si="7"/>
        <v>0</v>
      </c>
      <c r="V48">
        <f t="shared" si="8"/>
        <v>1</v>
      </c>
      <c r="W48" s="8">
        <f t="shared" si="9"/>
        <v>0</v>
      </c>
      <c r="X48" s="9">
        <f t="shared" si="10"/>
        <v>1259</v>
      </c>
      <c r="Y48" s="4">
        <f t="shared" si="11"/>
        <v>0</v>
      </c>
      <c r="Z48">
        <f t="shared" si="12"/>
        <v>0</v>
      </c>
      <c r="AA48">
        <f t="shared" si="13"/>
        <v>0</v>
      </c>
      <c r="AB48">
        <f t="shared" si="14"/>
        <v>1259</v>
      </c>
      <c r="AC48" s="10">
        <f t="shared" si="42"/>
        <v>1190.6239165010222</v>
      </c>
      <c r="AD48" s="8">
        <f t="shared" si="43"/>
        <v>68.376083498977877</v>
      </c>
      <c r="AE48" s="8">
        <f t="shared" si="49"/>
        <v>0</v>
      </c>
      <c r="AF48" s="8">
        <f t="shared" si="49"/>
        <v>68.376083498977877</v>
      </c>
      <c r="AG48" s="8">
        <f t="shared" si="45"/>
        <v>0</v>
      </c>
      <c r="AH48" s="8">
        <f t="shared" si="45"/>
        <v>1190.6239165010222</v>
      </c>
      <c r="AI48" s="10">
        <f t="shared" si="16"/>
        <v>5243.623916501022</v>
      </c>
      <c r="AJ48" s="8">
        <f t="shared" si="17"/>
        <v>700.37608349897789</v>
      </c>
      <c r="AK48" s="11">
        <f t="shared" si="18"/>
        <v>2000.623916501022</v>
      </c>
      <c r="AL48" s="11">
        <f t="shared" si="19"/>
        <v>68.376083498977891</v>
      </c>
      <c r="AM48" s="11">
        <f t="shared" si="20"/>
        <v>0</v>
      </c>
      <c r="AN48" s="11">
        <f t="shared" si="21"/>
        <v>0</v>
      </c>
      <c r="AO48">
        <f t="shared" si="31"/>
        <v>0</v>
      </c>
      <c r="AP48">
        <f t="shared" si="32"/>
        <v>0</v>
      </c>
      <c r="AQ48" s="12">
        <f t="shared" si="46"/>
        <v>0</v>
      </c>
      <c r="AR48" s="13">
        <f t="shared" si="46"/>
        <v>69.376083498977877</v>
      </c>
      <c r="AS48" s="13">
        <f t="shared" si="47"/>
        <v>0</v>
      </c>
      <c r="AT48" s="13">
        <f t="shared" si="47"/>
        <v>1190.6239165010222</v>
      </c>
      <c r="AU48" s="14">
        <f t="shared" si="50"/>
        <v>0</v>
      </c>
      <c r="AV48" s="14">
        <f t="shared" si="50"/>
        <v>0</v>
      </c>
      <c r="AW48" s="43">
        <f>E48+AQ48+AT48+AV48-AU48</f>
        <v>5243.623916501022</v>
      </c>
      <c r="AX48" s="45">
        <f>H48+AS48+AR48+AU48-AV48</f>
        <v>700.37608349897789</v>
      </c>
      <c r="AY48" s="43"/>
      <c r="AZ48" s="37"/>
      <c r="BB48" s="42">
        <f>AW48-BD48</f>
        <v>3623.623916501022</v>
      </c>
      <c r="BC48" s="28">
        <f>IFERROR(VLOOKUP(A48,m_demand_wh!$G:$H,2,0),0)</f>
        <v>2551.5</v>
      </c>
      <c r="BD48" s="28">
        <f>IFERROR(VLOOKUP(A48,m_inventory!$G:$I,3,0),0)</f>
        <v>1620</v>
      </c>
      <c r="BE48" s="28">
        <f>IFERROR(VLOOKUP(A48,m_demand_wh!$G:$I,3,0),0)</f>
        <v>691.5</v>
      </c>
      <c r="BF48" s="10">
        <f t="shared" si="34"/>
        <v>1072.123916501022</v>
      </c>
      <c r="BG48" s="8">
        <f t="shared" si="35"/>
        <v>928.5</v>
      </c>
      <c r="BH48" s="8">
        <f t="shared" si="36"/>
        <v>0</v>
      </c>
      <c r="BI48" s="8">
        <f t="shared" si="37"/>
        <v>0</v>
      </c>
      <c r="BJ48" s="16">
        <f t="shared" si="38"/>
        <v>0</v>
      </c>
      <c r="BK48" s="14">
        <f t="shared" si="39"/>
        <v>0</v>
      </c>
      <c r="BL48" s="8">
        <f t="shared" si="24"/>
        <v>1072.123916501022</v>
      </c>
      <c r="BM48" s="14">
        <f t="shared" si="25"/>
        <v>0</v>
      </c>
      <c r="BQ48" s="21">
        <f>E48-BD48</f>
        <v>2433</v>
      </c>
      <c r="BR48" s="22">
        <f>H48</f>
        <v>631</v>
      </c>
      <c r="BS48" s="22">
        <f>BD48</f>
        <v>1620</v>
      </c>
      <c r="BT48" s="25">
        <f t="shared" si="40"/>
        <v>3623.623916501022</v>
      </c>
      <c r="BU48" s="25">
        <f>AX48</f>
        <v>700.37608349897789</v>
      </c>
      <c r="BV48" s="22">
        <f t="shared" si="41"/>
        <v>1620</v>
      </c>
      <c r="BW48" s="26">
        <f>BQ48*$C48</f>
        <v>98732210.520000011</v>
      </c>
      <c r="BX48" s="27">
        <f>BR48*$C48</f>
        <v>25606257.640000001</v>
      </c>
      <c r="BY48" s="27">
        <f>BS48*$C48</f>
        <v>65740312.800000004</v>
      </c>
      <c r="BZ48" s="27">
        <f t="shared" si="48"/>
        <v>147048252.92613474</v>
      </c>
      <c r="CA48" s="27">
        <f t="shared" si="48"/>
        <v>28421569.633865263</v>
      </c>
      <c r="CB48" s="27">
        <f t="shared" si="48"/>
        <v>65740312.800000004</v>
      </c>
    </row>
    <row r="49" spans="1:80" x14ac:dyDescent="0.2">
      <c r="A49">
        <v>10224493</v>
      </c>
      <c r="B49" t="s">
        <v>50</v>
      </c>
      <c r="C49" s="15">
        <v>81158.559999999998</v>
      </c>
      <c r="D49" s="33">
        <f>SUMIFS(m_inbound!$C:$C,m_inbound!B:B,"EU",m_inbound!$A:$A,'Model 2'!A49)</f>
        <v>10584</v>
      </c>
      <c r="E49" s="28">
        <f>IFERROR(VLOOKUP(A49,m_inventory!$G:$J,4,0),0)</f>
        <v>24856</v>
      </c>
      <c r="F49" s="28">
        <f>IFERROR(VLOOKUP(A49,m_demand_wh!$G:$J,4,0),0)</f>
        <v>23639.5</v>
      </c>
      <c r="G49" s="28">
        <f>SUMIFS(m_inbound!$C:$C,m_inbound!B:B,"US",m_inbound!$A:$A,'Model 2'!A49)</f>
        <v>3780</v>
      </c>
      <c r="H49" s="28">
        <f>IFERROR(VLOOKUP(A49,m_inventory!$G:$K,5,0),0)</f>
        <v>3435</v>
      </c>
      <c r="I49" s="28">
        <f>IFERROR(VLOOKUP(A49,m_demand_wh!$G:$K,5,0),0)</f>
        <v>5594.5</v>
      </c>
      <c r="J49" s="32">
        <v>0.77238805970149249</v>
      </c>
      <c r="K49" s="32">
        <v>0.22761194029850751</v>
      </c>
      <c r="L49" s="4">
        <f t="shared" si="0"/>
        <v>1216.5</v>
      </c>
      <c r="M49">
        <f t="shared" si="27"/>
        <v>0</v>
      </c>
      <c r="N49">
        <f t="shared" si="1"/>
        <v>0</v>
      </c>
      <c r="O49">
        <f t="shared" si="2"/>
        <v>2159.5</v>
      </c>
      <c r="P49" t="b">
        <f t="shared" si="44"/>
        <v>0</v>
      </c>
      <c r="Q49" t="b">
        <f t="shared" si="44"/>
        <v>1</v>
      </c>
      <c r="R49" s="7">
        <f t="shared" si="4"/>
        <v>0.80863036190736814</v>
      </c>
      <c r="S49" s="7">
        <f t="shared" si="5"/>
        <v>0.19136963809263186</v>
      </c>
      <c r="T49" s="7">
        <f t="shared" si="6"/>
        <v>0.9348065129967843</v>
      </c>
      <c r="U49" s="4">
        <f t="shared" si="7"/>
        <v>0</v>
      </c>
      <c r="V49">
        <f t="shared" si="8"/>
        <v>2159.5</v>
      </c>
      <c r="W49" s="8">
        <f t="shared" si="9"/>
        <v>10584</v>
      </c>
      <c r="X49" s="9">
        <f t="shared" si="10"/>
        <v>1620.5</v>
      </c>
      <c r="Y49" s="4">
        <f t="shared" si="11"/>
        <v>0</v>
      </c>
      <c r="Z49">
        <f t="shared" si="12"/>
        <v>0</v>
      </c>
      <c r="AA49">
        <f t="shared" si="13"/>
        <v>10584</v>
      </c>
      <c r="AB49">
        <f t="shared" si="14"/>
        <v>1620.5</v>
      </c>
      <c r="AC49" s="10">
        <f t="shared" si="42"/>
        <v>11408.846087869253</v>
      </c>
      <c r="AD49" s="8">
        <f t="shared" si="43"/>
        <v>795.65391213074599</v>
      </c>
      <c r="AE49" s="8">
        <f t="shared" si="49"/>
        <v>10584</v>
      </c>
      <c r="AF49" s="8">
        <f t="shared" si="49"/>
        <v>795.65391213074599</v>
      </c>
      <c r="AG49" s="8">
        <f t="shared" si="45"/>
        <v>0</v>
      </c>
      <c r="AH49" s="8">
        <f t="shared" si="45"/>
        <v>824.84608786925401</v>
      </c>
      <c r="AI49" s="10">
        <f t="shared" si="16"/>
        <v>36264.846087869257</v>
      </c>
      <c r="AJ49" s="8">
        <f t="shared" si="17"/>
        <v>6390.153912130746</v>
      </c>
      <c r="AK49" s="11">
        <f t="shared" si="18"/>
        <v>12625.346087869257</v>
      </c>
      <c r="AL49" s="11">
        <f t="shared" si="19"/>
        <v>795.65391213074599</v>
      </c>
      <c r="AM49" s="11">
        <f t="shared" si="20"/>
        <v>0</v>
      </c>
      <c r="AN49" s="11">
        <f t="shared" si="21"/>
        <v>0</v>
      </c>
      <c r="AO49">
        <f t="shared" si="31"/>
        <v>0</v>
      </c>
      <c r="AP49">
        <f t="shared" si="32"/>
        <v>0</v>
      </c>
      <c r="AQ49" s="12">
        <f t="shared" si="46"/>
        <v>10584</v>
      </c>
      <c r="AR49" s="13">
        <f t="shared" si="46"/>
        <v>2955.153912130746</v>
      </c>
      <c r="AS49" s="13">
        <f t="shared" si="47"/>
        <v>0</v>
      </c>
      <c r="AT49" s="13">
        <f t="shared" si="47"/>
        <v>824.84608786925401</v>
      </c>
      <c r="AU49" s="14">
        <f t="shared" si="50"/>
        <v>0</v>
      </c>
      <c r="AV49" s="14">
        <f t="shared" si="50"/>
        <v>0</v>
      </c>
      <c r="AW49" s="43">
        <f>E49+AQ49+AT49+AV49-AU49</f>
        <v>36264.846087869257</v>
      </c>
      <c r="AX49" s="45">
        <f>H49+AS49+AR49+AU49-AV49</f>
        <v>6390.153912130746</v>
      </c>
      <c r="AY49" s="43"/>
      <c r="AZ49" s="37"/>
      <c r="BB49" s="42">
        <f>AW49-BD49</f>
        <v>28326.846087869257</v>
      </c>
      <c r="BC49" s="28">
        <f>IFERROR(VLOOKUP(A49,m_demand_wh!$G:$H,2,0),0)</f>
        <v>19067.5</v>
      </c>
      <c r="BD49" s="28">
        <f>IFERROR(VLOOKUP(A49,m_inventory!$G:$I,3,0),0)</f>
        <v>7938</v>
      </c>
      <c r="BE49" s="28">
        <f>IFERROR(VLOOKUP(A49,m_demand_wh!$G:$I,3,0),0)</f>
        <v>4572</v>
      </c>
      <c r="BF49" s="10">
        <f t="shared" si="34"/>
        <v>9259.3460878692567</v>
      </c>
      <c r="BG49" s="8">
        <f t="shared" si="35"/>
        <v>3366</v>
      </c>
      <c r="BH49" s="8">
        <f t="shared" si="36"/>
        <v>0</v>
      </c>
      <c r="BI49" s="8">
        <f t="shared" si="37"/>
        <v>0</v>
      </c>
      <c r="BJ49" s="16">
        <f t="shared" si="38"/>
        <v>0</v>
      </c>
      <c r="BK49" s="14">
        <f t="shared" si="39"/>
        <v>0</v>
      </c>
      <c r="BL49" s="8">
        <f t="shared" si="24"/>
        <v>9259.3460878692567</v>
      </c>
      <c r="BM49" s="14">
        <f t="shared" si="25"/>
        <v>0</v>
      </c>
      <c r="BQ49" s="21">
        <f>E49-BD49</f>
        <v>16918</v>
      </c>
      <c r="BR49" s="22">
        <f>H49</f>
        <v>3435</v>
      </c>
      <c r="BS49" s="22">
        <f>BD49</f>
        <v>7938</v>
      </c>
      <c r="BT49" s="25">
        <f t="shared" si="40"/>
        <v>28326.846087869257</v>
      </c>
      <c r="BU49" s="25">
        <f>AX49</f>
        <v>6390.153912130746</v>
      </c>
      <c r="BV49" s="22">
        <f t="shared" si="41"/>
        <v>7938</v>
      </c>
      <c r="BW49" s="26">
        <f>BQ49*$C49</f>
        <v>1373040518.0799999</v>
      </c>
      <c r="BX49" s="27">
        <f>BR49*$C49</f>
        <v>278779653.59999996</v>
      </c>
      <c r="BY49" s="27">
        <f>BS49*$C49</f>
        <v>644236649.27999997</v>
      </c>
      <c r="BZ49" s="27">
        <f t="shared" si="48"/>
        <v>2298966037.8331022</v>
      </c>
      <c r="CA49" s="27">
        <f t="shared" si="48"/>
        <v>518615689.68689787</v>
      </c>
      <c r="CB49" s="27">
        <f t="shared" si="48"/>
        <v>644236649.27999997</v>
      </c>
    </row>
    <row r="50" spans="1:80" x14ac:dyDescent="0.2">
      <c r="A50">
        <v>10172336</v>
      </c>
      <c r="B50" t="s">
        <v>50</v>
      </c>
      <c r="C50" s="15">
        <v>842.28</v>
      </c>
      <c r="D50" s="33">
        <f>SUMIFS(m_inbound!$C:$C,m_inbound!B:B,"EU",m_inbound!$A:$A,'Model 2'!A50)</f>
        <v>0</v>
      </c>
      <c r="E50" s="28">
        <f>IFERROR(VLOOKUP(A50,m_inventory!$G:$J,4,0),0)</f>
        <v>59649</v>
      </c>
      <c r="F50" s="28">
        <f>IFERROR(VLOOKUP(A50,m_demand_wh!$G:$J,4,0),0)</f>
        <v>37984.5</v>
      </c>
      <c r="G50" s="28">
        <f>SUMIFS(m_inbound!$C:$C,m_inbound!B:B,"US",m_inbound!$A:$A,'Model 2'!A50)</f>
        <v>58800</v>
      </c>
      <c r="H50" s="28">
        <f>IFERROR(VLOOKUP(A50,m_inventory!$G:$K,5,0),0)</f>
        <v>8370</v>
      </c>
      <c r="I50" s="28">
        <f>IFERROR(VLOOKUP(A50,m_demand_wh!$G:$K,5,0),0)</f>
        <v>1910.5</v>
      </c>
      <c r="J50" s="32">
        <v>0.77238805970149249</v>
      </c>
      <c r="K50" s="32">
        <v>0.22761194029850751</v>
      </c>
      <c r="L50" s="4">
        <f t="shared" si="0"/>
        <v>21664.5</v>
      </c>
      <c r="M50">
        <f t="shared" si="27"/>
        <v>6459.5</v>
      </c>
      <c r="N50">
        <f t="shared" si="1"/>
        <v>0</v>
      </c>
      <c r="O50">
        <f t="shared" si="2"/>
        <v>0</v>
      </c>
      <c r="P50" t="b">
        <f t="shared" si="44"/>
        <v>0</v>
      </c>
      <c r="Q50" t="b">
        <f t="shared" si="44"/>
        <v>0</v>
      </c>
      <c r="R50" s="7">
        <f t="shared" si="4"/>
        <v>0.95211179345782682</v>
      </c>
      <c r="S50" s="7">
        <f t="shared" si="5"/>
        <v>4.7888206542173184E-2</v>
      </c>
      <c r="T50" s="7">
        <f t="shared" si="6"/>
        <v>0.98539470471964319</v>
      </c>
      <c r="U50" s="4">
        <f t="shared" si="7"/>
        <v>0</v>
      </c>
      <c r="V50">
        <f t="shared" si="8"/>
        <v>0</v>
      </c>
      <c r="W50" s="8">
        <f t="shared" si="9"/>
        <v>0</v>
      </c>
      <c r="X50" s="9">
        <f t="shared" si="10"/>
        <v>58800</v>
      </c>
      <c r="Y50" s="4">
        <f t="shared" si="11"/>
        <v>0</v>
      </c>
      <c r="Z50">
        <f t="shared" si="12"/>
        <v>0</v>
      </c>
      <c r="AA50">
        <f t="shared" si="13"/>
        <v>0</v>
      </c>
      <c r="AB50">
        <f t="shared" si="14"/>
        <v>58800</v>
      </c>
      <c r="AC50" s="10">
        <f t="shared" si="42"/>
        <v>57941.208637515017</v>
      </c>
      <c r="AD50" s="8">
        <f t="shared" si="43"/>
        <v>858.79136248498048</v>
      </c>
      <c r="AE50" s="8">
        <f t="shared" si="49"/>
        <v>0</v>
      </c>
      <c r="AF50" s="8">
        <f t="shared" si="49"/>
        <v>858.79136248498048</v>
      </c>
      <c r="AG50" s="8">
        <f t="shared" si="45"/>
        <v>0</v>
      </c>
      <c r="AH50" s="8">
        <f t="shared" si="45"/>
        <v>57941.208637515017</v>
      </c>
      <c r="AI50" s="10">
        <f t="shared" si="16"/>
        <v>117590.20863751502</v>
      </c>
      <c r="AJ50" s="8">
        <f t="shared" si="17"/>
        <v>9228.7913624849807</v>
      </c>
      <c r="AK50" s="11">
        <f t="shared" si="18"/>
        <v>79605.708637515025</v>
      </c>
      <c r="AL50" s="11">
        <f t="shared" si="19"/>
        <v>7318.2913624849807</v>
      </c>
      <c r="AM50" s="11">
        <f t="shared" si="20"/>
        <v>0</v>
      </c>
      <c r="AN50" s="11">
        <f t="shared" si="21"/>
        <v>0</v>
      </c>
      <c r="AO50">
        <f t="shared" si="31"/>
        <v>0</v>
      </c>
      <c r="AP50">
        <f t="shared" si="32"/>
        <v>0</v>
      </c>
      <c r="AQ50" s="12">
        <f t="shared" si="46"/>
        <v>0</v>
      </c>
      <c r="AR50" s="13">
        <f t="shared" si="46"/>
        <v>858.79136248498048</v>
      </c>
      <c r="AS50" s="13">
        <f t="shared" si="47"/>
        <v>0</v>
      </c>
      <c r="AT50" s="13">
        <f t="shared" si="47"/>
        <v>57941.208637515017</v>
      </c>
      <c r="AU50" s="14">
        <f t="shared" si="50"/>
        <v>0</v>
      </c>
      <c r="AV50" s="14">
        <f t="shared" si="50"/>
        <v>0</v>
      </c>
      <c r="AW50" s="43">
        <f>E50+AQ50+AT50+AV50-AU50</f>
        <v>117590.20863751502</v>
      </c>
      <c r="AX50" s="45">
        <f>H50+AS50+AR50+AU50-AV50</f>
        <v>9228.7913624849807</v>
      </c>
      <c r="AY50" s="43"/>
      <c r="AZ50" s="37"/>
      <c r="BB50" s="42">
        <f>AW50-BD50</f>
        <v>104678.20863751502</v>
      </c>
      <c r="BC50" s="28">
        <f>IFERROR(VLOOKUP(A50,m_demand_wh!$G:$H,2,0),0)</f>
        <v>37139.5</v>
      </c>
      <c r="BD50" s="28">
        <f>IFERROR(VLOOKUP(A50,m_inventory!$G:$I,3,0),0)</f>
        <v>12912</v>
      </c>
      <c r="BE50" s="28">
        <f>IFERROR(VLOOKUP(A50,m_demand_wh!$G:$I,3,0),0)</f>
        <v>845</v>
      </c>
      <c r="BF50" s="10">
        <f t="shared" si="34"/>
        <v>67538.708637515025</v>
      </c>
      <c r="BG50" s="8">
        <f t="shared" si="35"/>
        <v>12067</v>
      </c>
      <c r="BH50" s="8">
        <f t="shared" si="36"/>
        <v>0</v>
      </c>
      <c r="BI50" s="8">
        <f t="shared" si="37"/>
        <v>0</v>
      </c>
      <c r="BJ50" s="16">
        <f t="shared" si="38"/>
        <v>0</v>
      </c>
      <c r="BK50" s="14">
        <f t="shared" si="39"/>
        <v>0</v>
      </c>
      <c r="BL50" s="8">
        <f t="shared" si="24"/>
        <v>67538.708637515025</v>
      </c>
      <c r="BM50" s="14">
        <f t="shared" si="25"/>
        <v>30399.208637515025</v>
      </c>
      <c r="BQ50" s="21">
        <f>E50-BD50</f>
        <v>46737</v>
      </c>
      <c r="BR50" s="22">
        <f>H50</f>
        <v>8370</v>
      </c>
      <c r="BS50" s="22">
        <f>BD50</f>
        <v>12912</v>
      </c>
      <c r="BT50" s="25">
        <f t="shared" si="40"/>
        <v>74279</v>
      </c>
      <c r="BU50" s="25">
        <f>AX50</f>
        <v>9228.7913624849807</v>
      </c>
      <c r="BV50" s="22">
        <f t="shared" si="41"/>
        <v>43311.208637515025</v>
      </c>
      <c r="BW50" s="26">
        <f>BQ50*$C50</f>
        <v>39365640.359999999</v>
      </c>
      <c r="BX50" s="27">
        <f>BR50*$C50</f>
        <v>7049883.5999999996</v>
      </c>
      <c r="BY50" s="27">
        <f>BS50*$C50</f>
        <v>10875519.359999999</v>
      </c>
      <c r="BZ50" s="27">
        <f t="shared" si="48"/>
        <v>62563716.119999997</v>
      </c>
      <c r="CA50" s="27">
        <f t="shared" si="48"/>
        <v>7773226.3887938494</v>
      </c>
      <c r="CB50" s="27">
        <f t="shared" si="48"/>
        <v>36480164.811206155</v>
      </c>
    </row>
    <row r="51" spans="1:80" x14ac:dyDescent="0.2">
      <c r="A51">
        <v>10191864</v>
      </c>
      <c r="B51" t="s">
        <v>50</v>
      </c>
      <c r="C51" s="15">
        <v>3446.54</v>
      </c>
      <c r="D51" s="33">
        <f>SUMIFS(m_inbound!$C:$C,m_inbound!B:B,"EU",m_inbound!$A:$A,'Model 2'!A51)</f>
        <v>0</v>
      </c>
      <c r="E51" s="28">
        <f>IFERROR(VLOOKUP(A51,m_inventory!$G:$J,4,0),0)</f>
        <v>6539</v>
      </c>
      <c r="F51" s="28">
        <f>IFERROR(VLOOKUP(A51,m_demand_wh!$G:$J,4,0),0)</f>
        <v>4197</v>
      </c>
      <c r="G51" s="28">
        <f>SUMIFS(m_inbound!$C:$C,m_inbound!B:B,"US",m_inbound!$A:$A,'Model 2'!A51)</f>
        <v>0</v>
      </c>
      <c r="H51" s="28">
        <f>IFERROR(VLOOKUP(A51,m_inventory!$G:$K,5,0),0)</f>
        <v>0</v>
      </c>
      <c r="I51" s="28">
        <f>IFERROR(VLOOKUP(A51,m_demand_wh!$G:$K,5,0),0)</f>
        <v>407.5</v>
      </c>
      <c r="J51" s="32">
        <v>0.77238805970149249</v>
      </c>
      <c r="K51" s="32">
        <v>0.22761194029850751</v>
      </c>
      <c r="L51" s="4">
        <f t="shared" si="0"/>
        <v>2342</v>
      </c>
      <c r="M51">
        <f t="shared" si="27"/>
        <v>0</v>
      </c>
      <c r="N51">
        <f t="shared" si="1"/>
        <v>0</v>
      </c>
      <c r="O51">
        <f t="shared" si="2"/>
        <v>407.5</v>
      </c>
      <c r="P51" t="b">
        <f t="shared" si="44"/>
        <v>0</v>
      </c>
      <c r="Q51" t="b">
        <f t="shared" si="44"/>
        <v>1</v>
      </c>
      <c r="R51" s="7">
        <f t="shared" si="4"/>
        <v>0.91149961993701811</v>
      </c>
      <c r="S51" s="7">
        <f t="shared" si="5"/>
        <v>8.8500380062981887E-2</v>
      </c>
      <c r="T51" s="7">
        <f t="shared" si="6"/>
        <v>0.97218388013470791</v>
      </c>
      <c r="U51" s="4">
        <f t="shared" si="7"/>
        <v>0</v>
      </c>
      <c r="V51">
        <f t="shared" si="8"/>
        <v>0</v>
      </c>
      <c r="W51" s="8">
        <f t="shared" si="9"/>
        <v>0</v>
      </c>
      <c r="X51" s="9">
        <f t="shared" si="10"/>
        <v>0</v>
      </c>
      <c r="Y51" s="4">
        <f t="shared" si="11"/>
        <v>0</v>
      </c>
      <c r="Z51">
        <f t="shared" si="12"/>
        <v>0</v>
      </c>
      <c r="AA51">
        <f t="shared" si="13"/>
        <v>0</v>
      </c>
      <c r="AB51">
        <f t="shared" si="14"/>
        <v>0</v>
      </c>
      <c r="AC51" s="10">
        <f t="shared" si="42"/>
        <v>0</v>
      </c>
      <c r="AD51" s="8">
        <f t="shared" si="43"/>
        <v>0</v>
      </c>
      <c r="AE51" s="8">
        <f t="shared" si="49"/>
        <v>0</v>
      </c>
      <c r="AF51" s="8">
        <f t="shared" si="49"/>
        <v>0</v>
      </c>
      <c r="AG51" s="8">
        <f t="shared" si="45"/>
        <v>0</v>
      </c>
      <c r="AH51" s="8">
        <f t="shared" si="45"/>
        <v>0</v>
      </c>
      <c r="AI51" s="10">
        <f t="shared" si="16"/>
        <v>6539</v>
      </c>
      <c r="AJ51" s="8">
        <f t="shared" si="17"/>
        <v>0</v>
      </c>
      <c r="AK51" s="11">
        <f t="shared" si="18"/>
        <v>2342</v>
      </c>
      <c r="AL51" s="11">
        <f t="shared" si="19"/>
        <v>0</v>
      </c>
      <c r="AM51" s="11">
        <f t="shared" si="20"/>
        <v>0</v>
      </c>
      <c r="AN51" s="11">
        <f t="shared" si="21"/>
        <v>407.5</v>
      </c>
      <c r="AO51">
        <f t="shared" si="31"/>
        <v>407.5</v>
      </c>
      <c r="AP51">
        <f t="shared" si="32"/>
        <v>0</v>
      </c>
      <c r="AQ51" s="12">
        <f t="shared" si="46"/>
        <v>0</v>
      </c>
      <c r="AR51" s="13">
        <f t="shared" si="46"/>
        <v>0</v>
      </c>
      <c r="AS51" s="13">
        <f t="shared" si="47"/>
        <v>0</v>
      </c>
      <c r="AT51" s="13">
        <f t="shared" si="47"/>
        <v>0</v>
      </c>
      <c r="AU51" s="14">
        <f t="shared" si="50"/>
        <v>407.5</v>
      </c>
      <c r="AV51" s="14">
        <f t="shared" si="50"/>
        <v>0</v>
      </c>
      <c r="AW51" s="43">
        <f>E51+AQ51+AT51+AV51-AU51</f>
        <v>6131.5</v>
      </c>
      <c r="AX51" s="45">
        <f>H51+AS51+AR51+AU51-AV51</f>
        <v>407.5</v>
      </c>
      <c r="AY51" s="43"/>
      <c r="AZ51" s="37"/>
      <c r="BB51" s="42">
        <f>AW51-BD51</f>
        <v>4901.5</v>
      </c>
      <c r="BC51" s="28">
        <f>IFERROR(VLOOKUP(A51,m_demand_wh!$G:$H,2,0),0)</f>
        <v>3954</v>
      </c>
      <c r="BD51" s="28">
        <f>IFERROR(VLOOKUP(A51,m_inventory!$G:$I,3,0),0)</f>
        <v>1230</v>
      </c>
      <c r="BE51" s="28">
        <f>IFERROR(VLOOKUP(A51,m_demand_wh!$G:$I,3,0),0)</f>
        <v>243</v>
      </c>
      <c r="BF51" s="10">
        <f t="shared" si="34"/>
        <v>947.5</v>
      </c>
      <c r="BG51" s="8">
        <f t="shared" si="35"/>
        <v>987</v>
      </c>
      <c r="BH51" s="8">
        <f t="shared" si="36"/>
        <v>0</v>
      </c>
      <c r="BI51" s="8">
        <f t="shared" si="37"/>
        <v>0</v>
      </c>
      <c r="BJ51" s="16">
        <f t="shared" si="38"/>
        <v>0</v>
      </c>
      <c r="BK51" s="14">
        <f t="shared" si="39"/>
        <v>0</v>
      </c>
      <c r="BL51" s="8">
        <f t="shared" si="24"/>
        <v>947.5</v>
      </c>
      <c r="BM51" s="14">
        <f t="shared" si="25"/>
        <v>0</v>
      </c>
      <c r="BQ51" s="21">
        <f>E51-BD51</f>
        <v>5309</v>
      </c>
      <c r="BR51" s="22">
        <f>H51</f>
        <v>0</v>
      </c>
      <c r="BS51" s="22">
        <f>BD51</f>
        <v>1230</v>
      </c>
      <c r="BT51" s="25">
        <f t="shared" si="40"/>
        <v>4901.5</v>
      </c>
      <c r="BU51" s="25">
        <f>AX51</f>
        <v>407.5</v>
      </c>
      <c r="BV51" s="22">
        <f t="shared" si="41"/>
        <v>1230</v>
      </c>
      <c r="BW51" s="26">
        <f>BQ51*$C51</f>
        <v>18297680.859999999</v>
      </c>
      <c r="BX51" s="27">
        <f>BR51*$C51</f>
        <v>0</v>
      </c>
      <c r="BY51" s="27">
        <f>BS51*$C51</f>
        <v>4239244.2</v>
      </c>
      <c r="BZ51" s="27">
        <f t="shared" si="48"/>
        <v>16893215.809999999</v>
      </c>
      <c r="CA51" s="27">
        <f t="shared" si="48"/>
        <v>1404465.05</v>
      </c>
      <c r="CB51" s="27">
        <f t="shared" si="48"/>
        <v>4239244.2</v>
      </c>
    </row>
    <row r="52" spans="1:80" x14ac:dyDescent="0.2">
      <c r="A52">
        <v>10235845</v>
      </c>
      <c r="B52" t="s">
        <v>50</v>
      </c>
      <c r="C52" s="15">
        <v>1427.43</v>
      </c>
      <c r="D52" s="33">
        <f>SUMIFS(m_inbound!$C:$C,m_inbound!B:B,"EU",m_inbound!$A:$A,'Model 2'!A52)</f>
        <v>0</v>
      </c>
      <c r="E52" s="28">
        <f>IFERROR(VLOOKUP(A52,m_inventory!$G:$J,4,0),0)</f>
        <v>10709</v>
      </c>
      <c r="F52" s="28">
        <f>IFERROR(VLOOKUP(A52,m_demand_wh!$G:$J,4,0),0)</f>
        <v>14039</v>
      </c>
      <c r="G52" s="28">
        <f>SUMIFS(m_inbound!$C:$C,m_inbound!B:B,"US",m_inbound!$A:$A,'Model 2'!A52)</f>
        <v>26208</v>
      </c>
      <c r="H52" s="28">
        <f>IFERROR(VLOOKUP(A52,m_inventory!$G:$K,5,0),0)</f>
        <v>294</v>
      </c>
      <c r="I52" s="28">
        <f>IFERROR(VLOOKUP(A52,m_demand_wh!$G:$K,5,0),0)</f>
        <v>780.5</v>
      </c>
      <c r="J52" s="32">
        <v>0.77238805970149249</v>
      </c>
      <c r="K52" s="32">
        <v>0.22761194029850751</v>
      </c>
      <c r="L52" s="4">
        <f t="shared" si="0"/>
        <v>0</v>
      </c>
      <c r="M52">
        <f t="shared" si="27"/>
        <v>0</v>
      </c>
      <c r="N52">
        <f t="shared" si="1"/>
        <v>3330</v>
      </c>
      <c r="O52">
        <f t="shared" si="2"/>
        <v>486.5</v>
      </c>
      <c r="P52" t="b">
        <f t="shared" si="44"/>
        <v>1</v>
      </c>
      <c r="Q52" t="b">
        <f t="shared" si="44"/>
        <v>1</v>
      </c>
      <c r="R52" s="7">
        <f t="shared" si="4"/>
        <v>0.94733290596848752</v>
      </c>
      <c r="S52" s="7">
        <f t="shared" si="5"/>
        <v>5.2667094031512485E-2</v>
      </c>
      <c r="T52" s="7">
        <f t="shared" si="6"/>
        <v>0.98388097438334199</v>
      </c>
      <c r="U52" s="4">
        <f t="shared" si="7"/>
        <v>0</v>
      </c>
      <c r="V52">
        <f t="shared" si="8"/>
        <v>486.5</v>
      </c>
      <c r="W52" s="8">
        <f t="shared" si="9"/>
        <v>0</v>
      </c>
      <c r="X52" s="9">
        <f t="shared" si="10"/>
        <v>25721.5</v>
      </c>
      <c r="Y52" s="4">
        <f t="shared" si="11"/>
        <v>0</v>
      </c>
      <c r="Z52">
        <f t="shared" si="12"/>
        <v>3330</v>
      </c>
      <c r="AA52">
        <f t="shared" si="13"/>
        <v>0</v>
      </c>
      <c r="AB52">
        <f t="shared" si="14"/>
        <v>22391.5</v>
      </c>
      <c r="AC52" s="10">
        <f t="shared" si="42"/>
        <v>22030.570837904601</v>
      </c>
      <c r="AD52" s="8">
        <f t="shared" si="43"/>
        <v>360.92916209539788</v>
      </c>
      <c r="AE52" s="8">
        <f t="shared" si="49"/>
        <v>0</v>
      </c>
      <c r="AF52" s="8">
        <f t="shared" si="49"/>
        <v>360.92916209539788</v>
      </c>
      <c r="AG52" s="8">
        <f t="shared" si="45"/>
        <v>0</v>
      </c>
      <c r="AH52" s="8">
        <f t="shared" si="45"/>
        <v>22030.570837904601</v>
      </c>
      <c r="AI52" s="10">
        <f t="shared" si="16"/>
        <v>36069.570837904597</v>
      </c>
      <c r="AJ52" s="8">
        <f t="shared" si="17"/>
        <v>1141.4291620953979</v>
      </c>
      <c r="AK52" s="11">
        <f t="shared" si="18"/>
        <v>22030.570837904597</v>
      </c>
      <c r="AL52" s="11">
        <f t="shared" si="19"/>
        <v>360.92916209539794</v>
      </c>
      <c r="AM52" s="11">
        <f t="shared" si="20"/>
        <v>0</v>
      </c>
      <c r="AN52" s="11">
        <f t="shared" si="21"/>
        <v>0</v>
      </c>
      <c r="AO52">
        <f t="shared" si="31"/>
        <v>0</v>
      </c>
      <c r="AP52">
        <f t="shared" si="32"/>
        <v>0</v>
      </c>
      <c r="AQ52" s="12">
        <f t="shared" si="46"/>
        <v>0</v>
      </c>
      <c r="AR52" s="13">
        <f t="shared" si="46"/>
        <v>847.42916209539794</v>
      </c>
      <c r="AS52" s="13">
        <f t="shared" si="47"/>
        <v>0</v>
      </c>
      <c r="AT52" s="13">
        <f t="shared" si="47"/>
        <v>25360.570837904601</v>
      </c>
      <c r="AU52" s="14">
        <f t="shared" si="50"/>
        <v>0</v>
      </c>
      <c r="AV52" s="14">
        <f t="shared" si="50"/>
        <v>0</v>
      </c>
      <c r="AW52" s="43">
        <f>E52+AQ52+AT52+AV52-AU52</f>
        <v>36069.570837904597</v>
      </c>
      <c r="AX52" s="45">
        <f>H52+AS52+AR52+AU52-AV52</f>
        <v>1141.4291620953979</v>
      </c>
      <c r="AY52" s="43"/>
      <c r="AZ52" s="37"/>
      <c r="BB52" s="42">
        <f>AW52-BD52</f>
        <v>34495.570837904597</v>
      </c>
      <c r="BC52" s="28">
        <f>IFERROR(VLOOKUP(A52,m_demand_wh!$G:$H,2,0),0)</f>
        <v>13735.5</v>
      </c>
      <c r="BD52" s="28">
        <f>IFERROR(VLOOKUP(A52,m_inventory!$G:$I,3,0),0)</f>
        <v>1574</v>
      </c>
      <c r="BE52" s="28">
        <f>IFERROR(VLOOKUP(A52,m_demand_wh!$G:$I,3,0),0)</f>
        <v>303.5</v>
      </c>
      <c r="BF52" s="10">
        <f t="shared" si="34"/>
        <v>20760.070837904597</v>
      </c>
      <c r="BG52" s="8">
        <f t="shared" si="35"/>
        <v>1270.5</v>
      </c>
      <c r="BH52" s="8">
        <f t="shared" si="36"/>
        <v>0</v>
      </c>
      <c r="BI52" s="8">
        <f t="shared" si="37"/>
        <v>0</v>
      </c>
      <c r="BJ52" s="16">
        <f t="shared" si="38"/>
        <v>0</v>
      </c>
      <c r="BK52" s="14">
        <f t="shared" si="39"/>
        <v>0</v>
      </c>
      <c r="BL52" s="8">
        <f t="shared" si="24"/>
        <v>20760.070837904597</v>
      </c>
      <c r="BM52" s="14">
        <f t="shared" si="25"/>
        <v>7024.5708379045973</v>
      </c>
      <c r="BQ52" s="21">
        <f>E52-BD52</f>
        <v>9135</v>
      </c>
      <c r="BR52" s="22">
        <f>H52</f>
        <v>294</v>
      </c>
      <c r="BS52" s="22">
        <f>BD52</f>
        <v>1574</v>
      </c>
      <c r="BT52" s="25">
        <f t="shared" si="40"/>
        <v>27471</v>
      </c>
      <c r="BU52" s="25">
        <f>AX52</f>
        <v>1141.4291620953979</v>
      </c>
      <c r="BV52" s="22">
        <f t="shared" si="41"/>
        <v>8598.5708379045973</v>
      </c>
      <c r="BW52" s="26">
        <f>BQ52*$C52</f>
        <v>13039573.050000001</v>
      </c>
      <c r="BX52" s="27">
        <f>BR52*$C52</f>
        <v>419664.42000000004</v>
      </c>
      <c r="BY52" s="27">
        <f>BS52*$C52</f>
        <v>2246774.8200000003</v>
      </c>
      <c r="BZ52" s="27">
        <f t="shared" si="48"/>
        <v>39212929.530000001</v>
      </c>
      <c r="CA52" s="27">
        <f t="shared" si="48"/>
        <v>1629310.2288498341</v>
      </c>
      <c r="CB52" s="27">
        <f t="shared" si="48"/>
        <v>12273857.97115016</v>
      </c>
    </row>
    <row r="53" spans="1:80" x14ac:dyDescent="0.2">
      <c r="A53">
        <v>10152865</v>
      </c>
      <c r="B53" t="s">
        <v>50</v>
      </c>
      <c r="C53" s="15">
        <v>1414.81</v>
      </c>
      <c r="D53" s="33">
        <f>SUMIFS(m_inbound!$C:$C,m_inbound!B:B,"EU",m_inbound!$A:$A,'Model 2'!A53)</f>
        <v>0</v>
      </c>
      <c r="E53" s="28">
        <f>IFERROR(VLOOKUP(A53,m_inventory!$G:$J,4,0),0)</f>
        <v>5335</v>
      </c>
      <c r="F53" s="28">
        <f>IFERROR(VLOOKUP(A53,m_demand_wh!$G:$J,4,0),0)</f>
        <v>10890</v>
      </c>
      <c r="G53" s="28">
        <f>SUMIFS(m_inbound!$C:$C,m_inbound!B:B,"US",m_inbound!$A:$A,'Model 2'!A53)</f>
        <v>0</v>
      </c>
      <c r="H53" s="28">
        <f>IFERROR(VLOOKUP(A53,m_inventory!$G:$K,5,0),0)</f>
        <v>758</v>
      </c>
      <c r="I53" s="28">
        <f>IFERROR(VLOOKUP(A53,m_demand_wh!$G:$K,5,0),0)</f>
        <v>1220.5</v>
      </c>
      <c r="J53" s="32">
        <v>0.77238805970149249</v>
      </c>
      <c r="K53" s="32">
        <v>0.22761194029850751</v>
      </c>
      <c r="L53" s="4">
        <f t="shared" si="0"/>
        <v>0</v>
      </c>
      <c r="M53">
        <f t="shared" si="27"/>
        <v>0</v>
      </c>
      <c r="N53">
        <f t="shared" si="1"/>
        <v>5555</v>
      </c>
      <c r="O53">
        <f t="shared" si="2"/>
        <v>462.5</v>
      </c>
      <c r="P53" t="b">
        <f t="shared" si="44"/>
        <v>1</v>
      </c>
      <c r="Q53" t="b">
        <f t="shared" si="44"/>
        <v>1</v>
      </c>
      <c r="R53" s="7">
        <f t="shared" si="4"/>
        <v>0.89921968539696961</v>
      </c>
      <c r="S53" s="7">
        <f t="shared" si="5"/>
        <v>0.10078031460303039</v>
      </c>
      <c r="T53" s="7">
        <f t="shared" si="6"/>
        <v>0.96802889018051219</v>
      </c>
      <c r="U53" s="4">
        <f t="shared" si="7"/>
        <v>0</v>
      </c>
      <c r="V53">
        <f t="shared" si="8"/>
        <v>0</v>
      </c>
      <c r="W53" s="8">
        <f t="shared" si="9"/>
        <v>0</v>
      </c>
      <c r="X53" s="9">
        <f t="shared" si="10"/>
        <v>0</v>
      </c>
      <c r="Y53" s="4">
        <f t="shared" si="11"/>
        <v>0</v>
      </c>
      <c r="Z53">
        <f t="shared" si="12"/>
        <v>0</v>
      </c>
      <c r="AA53">
        <f t="shared" si="13"/>
        <v>0</v>
      </c>
      <c r="AB53">
        <f t="shared" si="14"/>
        <v>0</v>
      </c>
      <c r="AC53" s="10">
        <f t="shared" si="42"/>
        <v>0</v>
      </c>
      <c r="AD53" s="8">
        <f t="shared" si="43"/>
        <v>0</v>
      </c>
      <c r="AE53" s="8">
        <f t="shared" si="49"/>
        <v>0</v>
      </c>
      <c r="AF53" s="8">
        <f t="shared" si="49"/>
        <v>0</v>
      </c>
      <c r="AG53" s="8">
        <f t="shared" si="45"/>
        <v>0</v>
      </c>
      <c r="AH53" s="8">
        <f t="shared" si="45"/>
        <v>0</v>
      </c>
      <c r="AI53" s="10">
        <f t="shared" si="16"/>
        <v>5335</v>
      </c>
      <c r="AJ53" s="8">
        <f t="shared" si="17"/>
        <v>758</v>
      </c>
      <c r="AK53" s="11">
        <f t="shared" si="18"/>
        <v>0</v>
      </c>
      <c r="AL53" s="11">
        <f t="shared" si="19"/>
        <v>0</v>
      </c>
      <c r="AM53" s="11">
        <f t="shared" si="20"/>
        <v>5555</v>
      </c>
      <c r="AN53" s="11">
        <f t="shared" si="21"/>
        <v>462.5</v>
      </c>
      <c r="AO53">
        <f t="shared" si="31"/>
        <v>0</v>
      </c>
      <c r="AP53">
        <f t="shared" si="32"/>
        <v>0</v>
      </c>
      <c r="AQ53" s="12">
        <f t="shared" si="46"/>
        <v>0</v>
      </c>
      <c r="AR53" s="13">
        <f t="shared" si="46"/>
        <v>0</v>
      </c>
      <c r="AS53" s="13">
        <f t="shared" si="47"/>
        <v>0</v>
      </c>
      <c r="AT53" s="13">
        <f t="shared" si="47"/>
        <v>0</v>
      </c>
      <c r="AU53" s="14">
        <f t="shared" si="50"/>
        <v>0</v>
      </c>
      <c r="AV53" s="14">
        <f t="shared" si="50"/>
        <v>0</v>
      </c>
      <c r="AW53" s="43">
        <f>E53+AQ53+AT53+AV53-AU53</f>
        <v>5335</v>
      </c>
      <c r="AX53" s="45">
        <f>H53+AS53+AR53+AU53-AV53</f>
        <v>758</v>
      </c>
      <c r="AY53" s="43"/>
      <c r="AZ53" s="37"/>
      <c r="BB53" s="42">
        <f>AW53-BD53</f>
        <v>4327</v>
      </c>
      <c r="BC53" s="28">
        <f>IFERROR(VLOOKUP(A53,m_demand_wh!$G:$H,2,0),0)</f>
        <v>10646.5</v>
      </c>
      <c r="BD53" s="28">
        <f>IFERROR(VLOOKUP(A53,m_inventory!$G:$I,3,0),0)</f>
        <v>1008</v>
      </c>
      <c r="BE53" s="28">
        <f>IFERROR(VLOOKUP(A53,m_demand_wh!$G:$I,3,0),0)</f>
        <v>243.5</v>
      </c>
      <c r="BF53" s="10">
        <f t="shared" si="34"/>
        <v>0</v>
      </c>
      <c r="BG53" s="8">
        <f t="shared" si="35"/>
        <v>764.5</v>
      </c>
      <c r="BH53" s="8">
        <f t="shared" si="36"/>
        <v>6319.5</v>
      </c>
      <c r="BI53" s="8">
        <f t="shared" si="37"/>
        <v>0</v>
      </c>
      <c r="BJ53" s="16">
        <f t="shared" si="38"/>
        <v>0</v>
      </c>
      <c r="BK53" s="14">
        <f t="shared" si="39"/>
        <v>0</v>
      </c>
      <c r="BL53" s="8">
        <f t="shared" si="24"/>
        <v>0</v>
      </c>
      <c r="BM53" s="14">
        <f t="shared" si="25"/>
        <v>0</v>
      </c>
      <c r="BQ53" s="21">
        <f>E53-BD53</f>
        <v>4327</v>
      </c>
      <c r="BR53" s="22">
        <f>H53</f>
        <v>758</v>
      </c>
      <c r="BS53" s="22">
        <f>BD53</f>
        <v>1008</v>
      </c>
      <c r="BT53" s="25">
        <f t="shared" si="40"/>
        <v>4327</v>
      </c>
      <c r="BU53" s="25">
        <f>AX53</f>
        <v>758</v>
      </c>
      <c r="BV53" s="22">
        <f t="shared" si="41"/>
        <v>1008</v>
      </c>
      <c r="BW53" s="26">
        <f>BQ53*$C53</f>
        <v>6121882.8700000001</v>
      </c>
      <c r="BX53" s="27">
        <f>BR53*$C53</f>
        <v>1072425.98</v>
      </c>
      <c r="BY53" s="27">
        <f>BS53*$C53</f>
        <v>1426128.48</v>
      </c>
      <c r="BZ53" s="27">
        <f t="shared" si="48"/>
        <v>6121882.8700000001</v>
      </c>
      <c r="CA53" s="27">
        <f t="shared" si="48"/>
        <v>1072425.98</v>
      </c>
      <c r="CB53" s="27">
        <f t="shared" si="48"/>
        <v>1426128.48</v>
      </c>
    </row>
    <row r="54" spans="1:80" x14ac:dyDescent="0.2">
      <c r="A54">
        <v>10235846</v>
      </c>
      <c r="B54" t="s">
        <v>50</v>
      </c>
      <c r="C54" s="15">
        <v>2277.89</v>
      </c>
      <c r="D54" s="33">
        <f>SUMIFS(m_inbound!$C:$C,m_inbound!B:B,"EU",m_inbound!$A:$A,'Model 2'!A54)</f>
        <v>0</v>
      </c>
      <c r="E54" s="28">
        <f>IFERROR(VLOOKUP(A54,m_inventory!$G:$J,4,0),0)</f>
        <v>15040</v>
      </c>
      <c r="F54" s="28">
        <f>IFERROR(VLOOKUP(A54,m_demand_wh!$G:$J,4,0),0)</f>
        <v>4043.5</v>
      </c>
      <c r="G54" s="28">
        <f>SUMIFS(m_inbound!$C:$C,m_inbound!B:B,"US",m_inbound!$A:$A,'Model 2'!A54)</f>
        <v>10080</v>
      </c>
      <c r="H54" s="28">
        <f>IFERROR(VLOOKUP(A54,m_inventory!$G:$K,5,0),0)</f>
        <v>6336</v>
      </c>
      <c r="I54" s="28">
        <f>IFERROR(VLOOKUP(A54,m_demand_wh!$G:$K,5,0),0)</f>
        <v>258.5</v>
      </c>
      <c r="J54" s="32">
        <v>0.77238805970149249</v>
      </c>
      <c r="K54" s="32">
        <v>0.22761194029850751</v>
      </c>
      <c r="L54" s="4">
        <f t="shared" si="0"/>
        <v>10996.5</v>
      </c>
      <c r="M54">
        <f t="shared" si="27"/>
        <v>6077.5</v>
      </c>
      <c r="N54">
        <f t="shared" si="1"/>
        <v>0</v>
      </c>
      <c r="O54">
        <f t="shared" si="2"/>
        <v>0</v>
      </c>
      <c r="P54" t="b">
        <f t="shared" si="44"/>
        <v>0</v>
      </c>
      <c r="Q54" t="b">
        <f t="shared" si="44"/>
        <v>0</v>
      </c>
      <c r="R54" s="7">
        <f t="shared" si="4"/>
        <v>0.93991166899116685</v>
      </c>
      <c r="S54" s="7">
        <f t="shared" si="5"/>
        <v>6.0088331008833151E-2</v>
      </c>
      <c r="T54" s="7">
        <f t="shared" si="6"/>
        <v>0.98150914721737204</v>
      </c>
      <c r="U54" s="4">
        <f t="shared" si="7"/>
        <v>0</v>
      </c>
      <c r="V54">
        <f t="shared" si="8"/>
        <v>0</v>
      </c>
      <c r="W54" s="8">
        <f t="shared" si="9"/>
        <v>0</v>
      </c>
      <c r="X54" s="9">
        <f t="shared" si="10"/>
        <v>10080</v>
      </c>
      <c r="Y54" s="4">
        <f t="shared" si="11"/>
        <v>0</v>
      </c>
      <c r="Z54">
        <f t="shared" si="12"/>
        <v>0</v>
      </c>
      <c r="AA54">
        <f t="shared" si="13"/>
        <v>0</v>
      </c>
      <c r="AB54">
        <f t="shared" si="14"/>
        <v>10080</v>
      </c>
      <c r="AC54" s="10">
        <f t="shared" si="42"/>
        <v>9893.6122039511101</v>
      </c>
      <c r="AD54" s="8">
        <f t="shared" si="43"/>
        <v>186.38779604888987</v>
      </c>
      <c r="AE54" s="8">
        <f t="shared" si="49"/>
        <v>0</v>
      </c>
      <c r="AF54" s="8">
        <f t="shared" si="49"/>
        <v>186.38779604888987</v>
      </c>
      <c r="AG54" s="8">
        <f t="shared" si="45"/>
        <v>0</v>
      </c>
      <c r="AH54" s="8">
        <f t="shared" si="45"/>
        <v>9893.6122039511101</v>
      </c>
      <c r="AI54" s="10">
        <f t="shared" si="16"/>
        <v>24933.61220395111</v>
      </c>
      <c r="AJ54" s="8">
        <f t="shared" si="17"/>
        <v>6522.3877960488899</v>
      </c>
      <c r="AK54" s="11">
        <f t="shared" si="18"/>
        <v>20890.11220395111</v>
      </c>
      <c r="AL54" s="11">
        <f t="shared" si="19"/>
        <v>6263.8877960488899</v>
      </c>
      <c r="AM54" s="11">
        <f t="shared" si="20"/>
        <v>0</v>
      </c>
      <c r="AN54" s="11">
        <f t="shared" si="21"/>
        <v>0</v>
      </c>
      <c r="AO54">
        <f t="shared" si="31"/>
        <v>0</v>
      </c>
      <c r="AP54">
        <f t="shared" si="32"/>
        <v>0</v>
      </c>
      <c r="AQ54" s="12">
        <f t="shared" si="46"/>
        <v>0</v>
      </c>
      <c r="AR54" s="13">
        <f t="shared" si="46"/>
        <v>186.38779604888987</v>
      </c>
      <c r="AS54" s="13">
        <f t="shared" si="47"/>
        <v>0</v>
      </c>
      <c r="AT54" s="13">
        <f t="shared" si="47"/>
        <v>9893.6122039511101</v>
      </c>
      <c r="AU54" s="14">
        <f t="shared" si="50"/>
        <v>0</v>
      </c>
      <c r="AV54" s="14">
        <f t="shared" si="50"/>
        <v>0</v>
      </c>
      <c r="AW54" s="43">
        <f>E54+AQ54+AT54+AV54-AU54</f>
        <v>24933.61220395111</v>
      </c>
      <c r="AX54" s="45">
        <f>H54+AS54+AR54+AU54-AV54</f>
        <v>6522.3877960488899</v>
      </c>
      <c r="AY54" s="43"/>
      <c r="AZ54" s="37"/>
      <c r="BB54" s="42">
        <f>AW54-BD54</f>
        <v>21210.61220395111</v>
      </c>
      <c r="BC54" s="28">
        <f>IFERROR(VLOOKUP(A54,m_demand_wh!$G:$H,2,0),0)</f>
        <v>3815</v>
      </c>
      <c r="BD54" s="28">
        <f>IFERROR(VLOOKUP(A54,m_inventory!$G:$I,3,0),0)</f>
        <v>3723</v>
      </c>
      <c r="BE54" s="28">
        <f>IFERROR(VLOOKUP(A54,m_demand_wh!$G:$I,3,0),0)</f>
        <v>228.5</v>
      </c>
      <c r="BF54" s="10">
        <f t="shared" si="34"/>
        <v>17395.61220395111</v>
      </c>
      <c r="BG54" s="8">
        <f t="shared" si="35"/>
        <v>3494.5</v>
      </c>
      <c r="BH54" s="8">
        <f t="shared" si="36"/>
        <v>0</v>
      </c>
      <c r="BI54" s="8">
        <f t="shared" si="37"/>
        <v>0</v>
      </c>
      <c r="BJ54" s="16">
        <f t="shared" si="38"/>
        <v>0</v>
      </c>
      <c r="BK54" s="14">
        <f t="shared" si="39"/>
        <v>0</v>
      </c>
      <c r="BL54" s="8">
        <f t="shared" si="24"/>
        <v>17395.61220395111</v>
      </c>
      <c r="BM54" s="14">
        <f t="shared" si="25"/>
        <v>13580.61220395111</v>
      </c>
      <c r="BQ54" s="21">
        <f>E54-BD54</f>
        <v>11317</v>
      </c>
      <c r="BR54" s="22">
        <f>H54</f>
        <v>6336</v>
      </c>
      <c r="BS54" s="22">
        <f>BD54</f>
        <v>3723</v>
      </c>
      <c r="BT54" s="25">
        <f t="shared" si="40"/>
        <v>7630</v>
      </c>
      <c r="BU54" s="25">
        <f>AX54</f>
        <v>6522.3877960488899</v>
      </c>
      <c r="BV54" s="22">
        <f t="shared" si="41"/>
        <v>17303.61220395111</v>
      </c>
      <c r="BW54" s="26">
        <f>BQ54*$C54</f>
        <v>25778881.129999999</v>
      </c>
      <c r="BX54" s="27">
        <f>BR54*$C54</f>
        <v>14432711.039999999</v>
      </c>
      <c r="BY54" s="27">
        <f>BS54*$C54</f>
        <v>8480584.4699999988</v>
      </c>
      <c r="BZ54" s="27">
        <f t="shared" si="48"/>
        <v>17380300.699999999</v>
      </c>
      <c r="CA54" s="27">
        <f t="shared" si="48"/>
        <v>14857281.936741805</v>
      </c>
      <c r="CB54" s="27">
        <f t="shared" si="48"/>
        <v>39415725.203258194</v>
      </c>
    </row>
    <row r="55" spans="1:80" x14ac:dyDescent="0.2">
      <c r="A55">
        <v>10152866</v>
      </c>
      <c r="B55" t="s">
        <v>50</v>
      </c>
      <c r="C55" s="15">
        <v>2243</v>
      </c>
      <c r="D55" s="33">
        <f>SUMIFS(m_inbound!$C:$C,m_inbound!B:B,"EU",m_inbound!$A:$A,'Model 2'!A55)</f>
        <v>0</v>
      </c>
      <c r="E55" s="28">
        <f>IFERROR(VLOOKUP(A55,m_inventory!$G:$J,4,0),0)</f>
        <v>15</v>
      </c>
      <c r="F55" s="28">
        <f>IFERROR(VLOOKUP(A55,m_demand_wh!$G:$J,4,0),0)</f>
        <v>6805.5</v>
      </c>
      <c r="G55" s="28">
        <f>SUMIFS(m_inbound!$C:$C,m_inbound!B:B,"US",m_inbound!$A:$A,'Model 2'!A55)</f>
        <v>0</v>
      </c>
      <c r="H55" s="28">
        <f>IFERROR(VLOOKUP(A55,m_inventory!$G:$K,5,0),0)</f>
        <v>19</v>
      </c>
      <c r="I55" s="28">
        <f>IFERROR(VLOOKUP(A55,m_demand_wh!$G:$K,5,0),0)</f>
        <v>798.5</v>
      </c>
      <c r="J55" s="32">
        <v>0.77238805970149249</v>
      </c>
      <c r="K55" s="32">
        <v>0.22761194029850751</v>
      </c>
      <c r="L55" s="4">
        <f t="shared" si="0"/>
        <v>0</v>
      </c>
      <c r="M55">
        <f t="shared" si="27"/>
        <v>0</v>
      </c>
      <c r="N55">
        <f t="shared" si="1"/>
        <v>6790.5</v>
      </c>
      <c r="O55">
        <f t="shared" si="2"/>
        <v>779.5</v>
      </c>
      <c r="P55" t="b">
        <f t="shared" si="44"/>
        <v>1</v>
      </c>
      <c r="Q55" t="b">
        <f t="shared" si="44"/>
        <v>1</v>
      </c>
      <c r="R55" s="7">
        <f t="shared" si="4"/>
        <v>0.89498947922146244</v>
      </c>
      <c r="S55" s="7">
        <f t="shared" si="5"/>
        <v>0.10501052077853756</v>
      </c>
      <c r="T55" s="7">
        <f t="shared" si="6"/>
        <v>0.96657957373407055</v>
      </c>
      <c r="U55" s="4">
        <f t="shared" si="7"/>
        <v>0</v>
      </c>
      <c r="V55">
        <f t="shared" si="8"/>
        <v>0</v>
      </c>
      <c r="W55" s="8">
        <f t="shared" si="9"/>
        <v>0</v>
      </c>
      <c r="X55" s="9">
        <f t="shared" si="10"/>
        <v>0</v>
      </c>
      <c r="Y55" s="4">
        <f t="shared" si="11"/>
        <v>0</v>
      </c>
      <c r="Z55">
        <f t="shared" si="12"/>
        <v>0</v>
      </c>
      <c r="AA55">
        <f t="shared" si="13"/>
        <v>0</v>
      </c>
      <c r="AB55">
        <f t="shared" si="14"/>
        <v>0</v>
      </c>
      <c r="AC55" s="10">
        <f t="shared" si="42"/>
        <v>0</v>
      </c>
      <c r="AD55" s="8">
        <f t="shared" si="43"/>
        <v>0</v>
      </c>
      <c r="AE55" s="8">
        <f t="shared" si="49"/>
        <v>0</v>
      </c>
      <c r="AF55" s="8">
        <f t="shared" si="49"/>
        <v>0</v>
      </c>
      <c r="AG55" s="8">
        <f t="shared" si="45"/>
        <v>0</v>
      </c>
      <c r="AH55" s="8">
        <f t="shared" si="45"/>
        <v>0</v>
      </c>
      <c r="AI55" s="10">
        <f t="shared" si="16"/>
        <v>15</v>
      </c>
      <c r="AJ55" s="8">
        <f t="shared" si="17"/>
        <v>19</v>
      </c>
      <c r="AK55" s="11">
        <f t="shared" si="18"/>
        <v>0</v>
      </c>
      <c r="AL55" s="11">
        <f t="shared" si="19"/>
        <v>0</v>
      </c>
      <c r="AM55" s="11">
        <f t="shared" si="20"/>
        <v>6790.5</v>
      </c>
      <c r="AN55" s="11">
        <f t="shared" si="21"/>
        <v>779.5</v>
      </c>
      <c r="AO55">
        <f t="shared" si="31"/>
        <v>0</v>
      </c>
      <c r="AP55">
        <f t="shared" si="32"/>
        <v>0</v>
      </c>
      <c r="AQ55" s="12">
        <f t="shared" si="46"/>
        <v>0</v>
      </c>
      <c r="AR55" s="13">
        <f t="shared" si="46"/>
        <v>0</v>
      </c>
      <c r="AS55" s="13">
        <f t="shared" si="47"/>
        <v>0</v>
      </c>
      <c r="AT55" s="13">
        <f t="shared" si="47"/>
        <v>0</v>
      </c>
      <c r="AU55" s="14">
        <f t="shared" si="50"/>
        <v>0</v>
      </c>
      <c r="AV55" s="14">
        <f t="shared" si="50"/>
        <v>0</v>
      </c>
      <c r="AW55" s="43">
        <f>E55+AQ55+AT55+AV55-AU55</f>
        <v>15</v>
      </c>
      <c r="AX55" s="45">
        <f>H55+AS55+AR55+AU55-AV55</f>
        <v>19</v>
      </c>
      <c r="AY55" s="43"/>
      <c r="AZ55" s="37"/>
      <c r="BB55" s="42">
        <f>AW55-BD55</f>
        <v>1</v>
      </c>
      <c r="BC55" s="28">
        <f>IFERROR(VLOOKUP(A55,m_demand_wh!$G:$H,2,0),0)</f>
        <v>6548</v>
      </c>
      <c r="BD55" s="28">
        <f>IFERROR(VLOOKUP(A55,m_inventory!$G:$I,3,0),0)</f>
        <v>14</v>
      </c>
      <c r="BE55" s="28">
        <f>IFERROR(VLOOKUP(A55,m_demand_wh!$G:$I,3,0),0)</f>
        <v>257.5</v>
      </c>
      <c r="BF55" s="10">
        <f t="shared" si="34"/>
        <v>0</v>
      </c>
      <c r="BG55" s="8">
        <f t="shared" si="35"/>
        <v>0</v>
      </c>
      <c r="BH55" s="8">
        <f t="shared" si="36"/>
        <v>6547</v>
      </c>
      <c r="BI55" s="8">
        <f t="shared" si="37"/>
        <v>243.5</v>
      </c>
      <c r="BJ55" s="16">
        <f t="shared" si="38"/>
        <v>0</v>
      </c>
      <c r="BK55" s="14">
        <f t="shared" si="39"/>
        <v>0</v>
      </c>
      <c r="BL55" s="8">
        <f t="shared" si="24"/>
        <v>0</v>
      </c>
      <c r="BM55" s="14">
        <f t="shared" si="25"/>
        <v>0</v>
      </c>
      <c r="BQ55" s="21">
        <f>E55-BD55</f>
        <v>1</v>
      </c>
      <c r="BR55" s="22">
        <f>H55</f>
        <v>19</v>
      </c>
      <c r="BS55" s="22">
        <f>BD55</f>
        <v>14</v>
      </c>
      <c r="BT55" s="25">
        <f t="shared" si="40"/>
        <v>1</v>
      </c>
      <c r="BU55" s="25">
        <f>AX55</f>
        <v>19</v>
      </c>
      <c r="BV55" s="22">
        <f t="shared" si="41"/>
        <v>14</v>
      </c>
      <c r="BW55" s="26">
        <f>BQ55*$C55</f>
        <v>2243</v>
      </c>
      <c r="BX55" s="27">
        <f>BR55*$C55</f>
        <v>42617</v>
      </c>
      <c r="BY55" s="27">
        <f>BS55*$C55</f>
        <v>31402</v>
      </c>
      <c r="BZ55" s="27">
        <f t="shared" si="48"/>
        <v>2243</v>
      </c>
      <c r="CA55" s="27">
        <f t="shared" si="48"/>
        <v>42617</v>
      </c>
      <c r="CB55" s="27">
        <f t="shared" si="48"/>
        <v>31402</v>
      </c>
    </row>
    <row r="56" spans="1:80" x14ac:dyDescent="0.2">
      <c r="A56">
        <v>10168623</v>
      </c>
      <c r="B56" t="s">
        <v>50</v>
      </c>
      <c r="C56" s="15">
        <v>3223.01</v>
      </c>
      <c r="D56" s="33">
        <f>SUMIFS(m_inbound!$C:$C,m_inbound!B:B,"EU",m_inbound!$A:$A,'Model 2'!A56)</f>
        <v>0</v>
      </c>
      <c r="E56" s="28">
        <f>IFERROR(VLOOKUP(A56,m_inventory!$G:$J,4,0),0)</f>
        <v>20049</v>
      </c>
      <c r="F56" s="28">
        <f>IFERROR(VLOOKUP(A56,m_demand_wh!$G:$J,4,0),0)</f>
        <v>13193.5</v>
      </c>
      <c r="G56" s="28">
        <f>SUMIFS(m_inbound!$C:$C,m_inbound!B:B,"US",m_inbound!$A:$A,'Model 2'!A56)</f>
        <v>2160</v>
      </c>
      <c r="H56" s="28">
        <f>IFERROR(VLOOKUP(A56,m_inventory!$G:$K,5,0),0)</f>
        <v>679</v>
      </c>
      <c r="I56" s="28">
        <f>IFERROR(VLOOKUP(A56,m_demand_wh!$G:$K,5,0),0)</f>
        <v>697.5</v>
      </c>
      <c r="J56" s="32">
        <v>0.77238805970149249</v>
      </c>
      <c r="K56" s="32">
        <v>0.22761194029850751</v>
      </c>
      <c r="L56" s="4">
        <f t="shared" si="0"/>
        <v>6855.5</v>
      </c>
      <c r="M56">
        <f t="shared" si="27"/>
        <v>0</v>
      </c>
      <c r="N56">
        <f t="shared" si="1"/>
        <v>0</v>
      </c>
      <c r="O56">
        <f t="shared" si="2"/>
        <v>18.5</v>
      </c>
      <c r="P56" t="b">
        <f t="shared" si="44"/>
        <v>0</v>
      </c>
      <c r="Q56" t="b">
        <f t="shared" si="44"/>
        <v>1</v>
      </c>
      <c r="R56" s="7">
        <f t="shared" si="4"/>
        <v>0.94978763227989349</v>
      </c>
      <c r="S56" s="7">
        <f t="shared" si="5"/>
        <v>5.021236772010651E-2</v>
      </c>
      <c r="T56" s="7">
        <f t="shared" si="6"/>
        <v>0.98465983944343849</v>
      </c>
      <c r="U56" s="4">
        <f t="shared" si="7"/>
        <v>0</v>
      </c>
      <c r="V56">
        <f t="shared" si="8"/>
        <v>18.5</v>
      </c>
      <c r="W56" s="8">
        <f t="shared" si="9"/>
        <v>0</v>
      </c>
      <c r="X56" s="9">
        <f t="shared" si="10"/>
        <v>2141.5</v>
      </c>
      <c r="Y56" s="4">
        <f t="shared" si="11"/>
        <v>0</v>
      </c>
      <c r="Z56">
        <f t="shared" si="12"/>
        <v>0</v>
      </c>
      <c r="AA56">
        <f t="shared" si="13"/>
        <v>0</v>
      </c>
      <c r="AB56">
        <f t="shared" si="14"/>
        <v>2141.5</v>
      </c>
      <c r="AC56" s="10">
        <f t="shared" si="42"/>
        <v>2108.6490461681237</v>
      </c>
      <c r="AD56" s="8">
        <f t="shared" si="43"/>
        <v>32.850953831876474</v>
      </c>
      <c r="AE56" s="8">
        <f t="shared" si="49"/>
        <v>0</v>
      </c>
      <c r="AF56" s="8">
        <f t="shared" si="49"/>
        <v>32.850953831876474</v>
      </c>
      <c r="AG56" s="8">
        <f t="shared" si="45"/>
        <v>0</v>
      </c>
      <c r="AH56" s="8">
        <f t="shared" si="45"/>
        <v>2108.6490461681237</v>
      </c>
      <c r="AI56" s="10">
        <f t="shared" si="16"/>
        <v>22157.649046168124</v>
      </c>
      <c r="AJ56" s="8">
        <f t="shared" si="17"/>
        <v>730.3509538318765</v>
      </c>
      <c r="AK56" s="11">
        <f t="shared" si="18"/>
        <v>8964.1490461681242</v>
      </c>
      <c r="AL56" s="11">
        <f t="shared" si="19"/>
        <v>32.850953831876495</v>
      </c>
      <c r="AM56" s="11">
        <f t="shared" si="20"/>
        <v>0</v>
      </c>
      <c r="AN56" s="11">
        <f t="shared" si="21"/>
        <v>0</v>
      </c>
      <c r="AO56">
        <f t="shared" si="31"/>
        <v>0</v>
      </c>
      <c r="AP56">
        <f t="shared" si="32"/>
        <v>0</v>
      </c>
      <c r="AQ56" s="12">
        <f t="shared" si="46"/>
        <v>0</v>
      </c>
      <c r="AR56" s="13">
        <f t="shared" si="46"/>
        <v>51.350953831876474</v>
      </c>
      <c r="AS56" s="13">
        <f t="shared" si="47"/>
        <v>0</v>
      </c>
      <c r="AT56" s="13">
        <f t="shared" si="47"/>
        <v>2108.6490461681237</v>
      </c>
      <c r="AU56" s="14">
        <f t="shared" si="50"/>
        <v>0</v>
      </c>
      <c r="AV56" s="14">
        <f t="shared" si="50"/>
        <v>0</v>
      </c>
      <c r="AW56" s="43">
        <f>E56+AQ56+AT56+AV56-AU56</f>
        <v>22157.649046168124</v>
      </c>
      <c r="AX56" s="45">
        <f>H56+AS56+AR56+AU56-AV56</f>
        <v>730.3509538318765</v>
      </c>
      <c r="AY56" s="43"/>
      <c r="AZ56" s="37"/>
      <c r="BB56" s="42">
        <f>AW56-BD56</f>
        <v>6513.6490461681242</v>
      </c>
      <c r="BC56" s="28">
        <f>IFERROR(VLOOKUP(A56,m_demand_wh!$G:$H,2,0),0)</f>
        <v>9579</v>
      </c>
      <c r="BD56" s="28">
        <f>IFERROR(VLOOKUP(A56,m_inventory!$G:$I,3,0),0)</f>
        <v>15644</v>
      </c>
      <c r="BE56" s="28">
        <f>IFERROR(VLOOKUP(A56,m_demand_wh!$G:$I,3,0),0)</f>
        <v>3614.5</v>
      </c>
      <c r="BF56" s="10">
        <f t="shared" si="34"/>
        <v>0</v>
      </c>
      <c r="BG56" s="8">
        <f t="shared" si="35"/>
        <v>12029.5</v>
      </c>
      <c r="BH56" s="8">
        <f t="shared" si="36"/>
        <v>3065.3509538318758</v>
      </c>
      <c r="BI56" s="8">
        <f t="shared" si="37"/>
        <v>0</v>
      </c>
      <c r="BJ56" s="16">
        <f t="shared" si="38"/>
        <v>0</v>
      </c>
      <c r="BK56" s="14">
        <f t="shared" si="39"/>
        <v>3065.3509538318758</v>
      </c>
      <c r="BL56" s="8">
        <f t="shared" si="24"/>
        <v>0</v>
      </c>
      <c r="BM56" s="14">
        <f t="shared" si="25"/>
        <v>0</v>
      </c>
      <c r="BQ56" s="21">
        <f>E56-BD56</f>
        <v>4405</v>
      </c>
      <c r="BR56" s="22">
        <f>H56</f>
        <v>679</v>
      </c>
      <c r="BS56" s="22">
        <f>BD56</f>
        <v>15644</v>
      </c>
      <c r="BT56" s="25">
        <f t="shared" si="40"/>
        <v>9579</v>
      </c>
      <c r="BU56" s="25">
        <f>AX56</f>
        <v>730.3509538318765</v>
      </c>
      <c r="BV56" s="22">
        <f t="shared" si="41"/>
        <v>12578.649046168124</v>
      </c>
      <c r="BW56" s="26">
        <f>BQ56*$C56</f>
        <v>14197359.050000001</v>
      </c>
      <c r="BX56" s="27">
        <f>BR56*$C56</f>
        <v>2188423.79</v>
      </c>
      <c r="BY56" s="27">
        <f>BS56*$C56</f>
        <v>50420768.440000005</v>
      </c>
      <c r="BZ56" s="27">
        <f t="shared" si="48"/>
        <v>30873212.790000003</v>
      </c>
      <c r="CA56" s="27">
        <f t="shared" si="48"/>
        <v>2353928.4277096763</v>
      </c>
      <c r="CB56" s="27">
        <f t="shared" si="48"/>
        <v>40541111.662290327</v>
      </c>
    </row>
    <row r="57" spans="1:80" x14ac:dyDescent="0.2">
      <c r="A57">
        <v>10168622</v>
      </c>
      <c r="B57" t="s">
        <v>50</v>
      </c>
      <c r="C57" s="15">
        <v>5000.5200000000004</v>
      </c>
      <c r="D57" s="33">
        <f>SUMIFS(m_inbound!$C:$C,m_inbound!B:B,"EU",m_inbound!$A:$A,'Model 2'!A57)</f>
        <v>0</v>
      </c>
      <c r="E57" s="28">
        <f>IFERROR(VLOOKUP(A57,m_inventory!$G:$J,4,0),0)</f>
        <v>218454</v>
      </c>
      <c r="F57" s="28">
        <f>IFERROR(VLOOKUP(A57,m_demand_wh!$G:$J,4,0),0)</f>
        <v>38642</v>
      </c>
      <c r="G57" s="28">
        <f>SUMIFS(m_inbound!$C:$C,m_inbound!B:B,"US",m_inbound!$A:$A,'Model 2'!A57)</f>
        <v>6481</v>
      </c>
      <c r="H57" s="28">
        <f>IFERROR(VLOOKUP(A57,m_inventory!$G:$K,5,0),0)</f>
        <v>831</v>
      </c>
      <c r="I57" s="28">
        <f>IFERROR(VLOOKUP(A57,m_demand_wh!$G:$K,5,0),0)</f>
        <v>437.5</v>
      </c>
      <c r="J57" s="32">
        <v>0.77238805970149249</v>
      </c>
      <c r="K57" s="32">
        <v>0.22761194029850751</v>
      </c>
      <c r="L57" s="4">
        <f t="shared" si="0"/>
        <v>179812</v>
      </c>
      <c r="M57">
        <f t="shared" si="27"/>
        <v>393.5</v>
      </c>
      <c r="N57">
        <f t="shared" si="1"/>
        <v>0</v>
      </c>
      <c r="O57">
        <f t="shared" si="2"/>
        <v>0</v>
      </c>
      <c r="P57" t="b">
        <f t="shared" si="44"/>
        <v>0</v>
      </c>
      <c r="Q57" t="b">
        <f t="shared" si="44"/>
        <v>0</v>
      </c>
      <c r="R57" s="7">
        <f t="shared" si="4"/>
        <v>0.98880487211965351</v>
      </c>
      <c r="S57" s="7">
        <f t="shared" si="5"/>
        <v>1.1195127880346489E-2</v>
      </c>
      <c r="T57" s="7">
        <f t="shared" si="6"/>
        <v>0.99667469578372614</v>
      </c>
      <c r="U57" s="4">
        <f t="shared" si="7"/>
        <v>0</v>
      </c>
      <c r="V57">
        <f t="shared" si="8"/>
        <v>0</v>
      </c>
      <c r="W57" s="8">
        <f t="shared" si="9"/>
        <v>0</v>
      </c>
      <c r="X57" s="9">
        <f t="shared" si="10"/>
        <v>6481</v>
      </c>
      <c r="Y57" s="4">
        <f t="shared" si="11"/>
        <v>0</v>
      </c>
      <c r="Z57">
        <f t="shared" si="12"/>
        <v>0</v>
      </c>
      <c r="AA57">
        <f t="shared" si="13"/>
        <v>0</v>
      </c>
      <c r="AB57">
        <f t="shared" si="14"/>
        <v>6481</v>
      </c>
      <c r="AC57" s="10">
        <f t="shared" si="42"/>
        <v>6459.4487033743289</v>
      </c>
      <c r="AD57" s="8">
        <f t="shared" si="43"/>
        <v>21.551296625670894</v>
      </c>
      <c r="AE57" s="8">
        <f t="shared" si="49"/>
        <v>0</v>
      </c>
      <c r="AF57" s="8">
        <f t="shared" si="49"/>
        <v>21.551296625670894</v>
      </c>
      <c r="AG57" s="8">
        <f t="shared" si="45"/>
        <v>0</v>
      </c>
      <c r="AH57" s="8">
        <f t="shared" si="45"/>
        <v>6459.4487033743289</v>
      </c>
      <c r="AI57" s="10">
        <f t="shared" si="16"/>
        <v>224913.44870337434</v>
      </c>
      <c r="AJ57" s="8">
        <f t="shared" si="17"/>
        <v>852.55129662567094</v>
      </c>
      <c r="AK57" s="11">
        <f t="shared" si="18"/>
        <v>186271.44870337434</v>
      </c>
      <c r="AL57" s="11">
        <f t="shared" si="19"/>
        <v>415.05129662567094</v>
      </c>
      <c r="AM57" s="11">
        <f t="shared" si="20"/>
        <v>0</v>
      </c>
      <c r="AN57" s="11">
        <f t="shared" si="21"/>
        <v>0</v>
      </c>
      <c r="AO57">
        <f t="shared" si="31"/>
        <v>0</v>
      </c>
      <c r="AP57">
        <f t="shared" si="32"/>
        <v>0</v>
      </c>
      <c r="AQ57" s="12">
        <f t="shared" si="46"/>
        <v>0</v>
      </c>
      <c r="AR57" s="13">
        <f t="shared" si="46"/>
        <v>21.551296625670894</v>
      </c>
      <c r="AS57" s="13">
        <f t="shared" si="47"/>
        <v>0</v>
      </c>
      <c r="AT57" s="13">
        <f t="shared" si="47"/>
        <v>6459.4487033743289</v>
      </c>
      <c r="AU57" s="14">
        <f t="shared" si="50"/>
        <v>0</v>
      </c>
      <c r="AV57" s="14">
        <f t="shared" si="50"/>
        <v>0</v>
      </c>
      <c r="AW57" s="43">
        <f>E57+AQ57+AT57+AV57-AU57</f>
        <v>224913.44870337434</v>
      </c>
      <c r="AX57" s="45">
        <f>H57+AS57+AR57+AU57-AV57</f>
        <v>852.55129662567094</v>
      </c>
      <c r="AY57" s="43"/>
      <c r="AZ57" s="37"/>
      <c r="BB57" s="42">
        <f>AW57-BD57</f>
        <v>21059.448703374335</v>
      </c>
      <c r="BC57" s="28">
        <f>IFERROR(VLOOKUP(A57,m_demand_wh!$G:$H,2,0),0)</f>
        <v>28416.5</v>
      </c>
      <c r="BD57" s="28">
        <f>IFERROR(VLOOKUP(A57,m_inventory!$G:$I,3,0),0)</f>
        <v>203854</v>
      </c>
      <c r="BE57" s="28">
        <f>IFERROR(VLOOKUP(A57,m_demand_wh!$G:$I,3,0),0)</f>
        <v>10225.5</v>
      </c>
      <c r="BF57" s="10">
        <f t="shared" si="34"/>
        <v>0</v>
      </c>
      <c r="BG57" s="8">
        <f t="shared" si="35"/>
        <v>193628.5</v>
      </c>
      <c r="BH57" s="8">
        <f t="shared" si="36"/>
        <v>7357.0512966256647</v>
      </c>
      <c r="BI57" s="8">
        <f t="shared" si="37"/>
        <v>0</v>
      </c>
      <c r="BJ57" s="16">
        <f t="shared" si="38"/>
        <v>0</v>
      </c>
      <c r="BK57" s="14">
        <f t="shared" si="39"/>
        <v>7357.0512966256647</v>
      </c>
      <c r="BL57" s="8">
        <f t="shared" si="24"/>
        <v>0</v>
      </c>
      <c r="BM57" s="14">
        <f t="shared" si="25"/>
        <v>0</v>
      </c>
      <c r="BQ57" s="21">
        <f>E57-BD57</f>
        <v>14600</v>
      </c>
      <c r="BR57" s="22">
        <f>H57</f>
        <v>831</v>
      </c>
      <c r="BS57" s="22">
        <f>BD57</f>
        <v>203854</v>
      </c>
      <c r="BT57" s="25">
        <f t="shared" si="40"/>
        <v>28416.5</v>
      </c>
      <c r="BU57" s="25">
        <f>AX57</f>
        <v>852.55129662567094</v>
      </c>
      <c r="BV57" s="22">
        <f t="shared" si="41"/>
        <v>196496.94870337434</v>
      </c>
      <c r="BW57" s="26">
        <f>BQ57*$C57</f>
        <v>73007592</v>
      </c>
      <c r="BX57" s="27">
        <f>BR57*$C57</f>
        <v>4155432.1200000006</v>
      </c>
      <c r="BY57" s="27">
        <f>BS57*$C57</f>
        <v>1019376004.08</v>
      </c>
      <c r="BZ57" s="27">
        <f t="shared" si="48"/>
        <v>142097276.58000001</v>
      </c>
      <c r="CA57" s="27">
        <f t="shared" si="48"/>
        <v>4263199.8098026002</v>
      </c>
      <c r="CB57" s="27">
        <f t="shared" si="48"/>
        <v>982586921.93019748</v>
      </c>
    </row>
    <row r="58" spans="1:80" x14ac:dyDescent="0.2">
      <c r="A58">
        <v>10208357</v>
      </c>
      <c r="B58" t="s">
        <v>50</v>
      </c>
      <c r="C58" s="15">
        <v>5127.29</v>
      </c>
      <c r="D58" s="33">
        <f>SUMIFS(m_inbound!$C:$C,m_inbound!B:B,"EU",m_inbound!$A:$A,'Model 2'!A58)</f>
        <v>0</v>
      </c>
      <c r="E58" s="28">
        <f>IFERROR(VLOOKUP(A58,m_inventory!$G:$J,4,0),0)</f>
        <v>367</v>
      </c>
      <c r="F58" s="28">
        <f>IFERROR(VLOOKUP(A58,m_demand_wh!$G:$J,4,0),0)</f>
        <v>1081.5</v>
      </c>
      <c r="G58" s="28">
        <f>SUMIFS(m_inbound!$C:$C,m_inbound!B:B,"US",m_inbound!$A:$A,'Model 2'!A58)</f>
        <v>0</v>
      </c>
      <c r="H58" s="28">
        <f>IFERROR(VLOOKUP(A58,m_inventory!$G:$K,5,0),0)</f>
        <v>0</v>
      </c>
      <c r="I58" s="28">
        <f>IFERROR(VLOOKUP(A58,m_demand_wh!$G:$K,5,0),0)</f>
        <v>280</v>
      </c>
      <c r="J58" s="32">
        <v>0.77238805970149249</v>
      </c>
      <c r="K58" s="32">
        <v>0.22761194029850751</v>
      </c>
      <c r="L58" s="4">
        <f t="shared" si="0"/>
        <v>0</v>
      </c>
      <c r="M58">
        <f t="shared" si="27"/>
        <v>0</v>
      </c>
      <c r="N58">
        <f t="shared" si="1"/>
        <v>714.5</v>
      </c>
      <c r="O58">
        <f t="shared" si="2"/>
        <v>280</v>
      </c>
      <c r="P58" t="b">
        <f t="shared" si="44"/>
        <v>1</v>
      </c>
      <c r="Q58" t="b">
        <f t="shared" si="44"/>
        <v>1</v>
      </c>
      <c r="R58" s="7">
        <f t="shared" si="4"/>
        <v>0.79434447300771205</v>
      </c>
      <c r="S58" s="7">
        <f t="shared" si="5"/>
        <v>0.20565552699228795</v>
      </c>
      <c r="T58" s="7">
        <f t="shared" si="6"/>
        <v>0.92911407114739331</v>
      </c>
      <c r="U58" s="4">
        <f t="shared" si="7"/>
        <v>0</v>
      </c>
      <c r="V58">
        <f t="shared" si="8"/>
        <v>0</v>
      </c>
      <c r="W58" s="8">
        <f t="shared" si="9"/>
        <v>0</v>
      </c>
      <c r="X58" s="9">
        <f t="shared" si="10"/>
        <v>0</v>
      </c>
      <c r="Y58" s="4">
        <f t="shared" si="11"/>
        <v>0</v>
      </c>
      <c r="Z58">
        <f t="shared" si="12"/>
        <v>0</v>
      </c>
      <c r="AA58">
        <f t="shared" si="13"/>
        <v>0</v>
      </c>
      <c r="AB58">
        <f t="shared" si="14"/>
        <v>0</v>
      </c>
      <c r="AC58" s="10">
        <f t="shared" si="42"/>
        <v>0</v>
      </c>
      <c r="AD58" s="8">
        <f t="shared" si="43"/>
        <v>0</v>
      </c>
      <c r="AE58" s="8">
        <f t="shared" si="49"/>
        <v>0</v>
      </c>
      <c r="AF58" s="8">
        <f t="shared" si="49"/>
        <v>0</v>
      </c>
      <c r="AG58" s="8">
        <f t="shared" si="45"/>
        <v>0</v>
      </c>
      <c r="AH58" s="8">
        <f t="shared" si="45"/>
        <v>0</v>
      </c>
      <c r="AI58" s="10">
        <f t="shared" si="16"/>
        <v>367</v>
      </c>
      <c r="AJ58" s="8">
        <f t="shared" si="17"/>
        <v>0</v>
      </c>
      <c r="AK58" s="11">
        <f t="shared" si="18"/>
        <v>0</v>
      </c>
      <c r="AL58" s="11">
        <f t="shared" si="19"/>
        <v>0</v>
      </c>
      <c r="AM58" s="11">
        <f t="shared" si="20"/>
        <v>714.5</v>
      </c>
      <c r="AN58" s="11">
        <f t="shared" si="21"/>
        <v>280</v>
      </c>
      <c r="AO58">
        <f t="shared" si="31"/>
        <v>0</v>
      </c>
      <c r="AP58">
        <f t="shared" si="32"/>
        <v>0</v>
      </c>
      <c r="AQ58" s="12">
        <f t="shared" si="46"/>
        <v>0</v>
      </c>
      <c r="AR58" s="13">
        <f t="shared" si="46"/>
        <v>0</v>
      </c>
      <c r="AS58" s="13">
        <f t="shared" si="47"/>
        <v>0</v>
      </c>
      <c r="AT58" s="13">
        <f t="shared" si="47"/>
        <v>0</v>
      </c>
      <c r="AU58" s="14">
        <f t="shared" si="50"/>
        <v>0</v>
      </c>
      <c r="AV58" s="14">
        <f t="shared" si="50"/>
        <v>0</v>
      </c>
      <c r="AW58" s="43">
        <f>E58+AQ58+AT58+AV58-AU58</f>
        <v>367</v>
      </c>
      <c r="AX58" s="45">
        <f>H58+AS58+AR58+AU58-AV58</f>
        <v>0</v>
      </c>
      <c r="AY58" s="43"/>
      <c r="AZ58" s="37"/>
      <c r="BB58" s="42">
        <f>AW58-BD58</f>
        <v>226</v>
      </c>
      <c r="BC58" s="28">
        <f>IFERROR(VLOOKUP(A58,m_demand_wh!$G:$H,2,0),0)</f>
        <v>849</v>
      </c>
      <c r="BD58" s="28">
        <f>IFERROR(VLOOKUP(A58,m_inventory!$G:$I,3,0),0)</f>
        <v>141</v>
      </c>
      <c r="BE58" s="28">
        <f>IFERROR(VLOOKUP(A58,m_demand_wh!$G:$I,3,0),0)</f>
        <v>232.5</v>
      </c>
      <c r="BF58" s="10">
        <f t="shared" si="34"/>
        <v>0</v>
      </c>
      <c r="BG58" s="8">
        <f t="shared" si="35"/>
        <v>0</v>
      </c>
      <c r="BH58" s="8">
        <f t="shared" si="36"/>
        <v>623</v>
      </c>
      <c r="BI58" s="8">
        <f t="shared" si="37"/>
        <v>91.5</v>
      </c>
      <c r="BJ58" s="16">
        <f t="shared" si="38"/>
        <v>0</v>
      </c>
      <c r="BK58" s="14">
        <f t="shared" si="39"/>
        <v>0</v>
      </c>
      <c r="BL58" s="8">
        <f t="shared" si="24"/>
        <v>0</v>
      </c>
      <c r="BM58" s="14">
        <f t="shared" si="25"/>
        <v>0</v>
      </c>
      <c r="BQ58" s="21">
        <f>E58-BD58</f>
        <v>226</v>
      </c>
      <c r="BR58" s="22">
        <f>H58</f>
        <v>0</v>
      </c>
      <c r="BS58" s="22">
        <f>BD58</f>
        <v>141</v>
      </c>
      <c r="BT58" s="25">
        <f t="shared" si="40"/>
        <v>226</v>
      </c>
      <c r="BU58" s="25">
        <f>AX58</f>
        <v>0</v>
      </c>
      <c r="BV58" s="22">
        <f t="shared" si="41"/>
        <v>141</v>
      </c>
      <c r="BW58" s="26">
        <f>BQ58*$C58</f>
        <v>1158767.54</v>
      </c>
      <c r="BX58" s="27">
        <f>BR58*$C58</f>
        <v>0</v>
      </c>
      <c r="BY58" s="27">
        <f>BS58*$C58</f>
        <v>722947.89</v>
      </c>
      <c r="BZ58" s="27">
        <f t="shared" si="48"/>
        <v>1158767.54</v>
      </c>
      <c r="CA58" s="27">
        <f t="shared" si="48"/>
        <v>0</v>
      </c>
      <c r="CB58" s="27">
        <f t="shared" si="48"/>
        <v>722947.89</v>
      </c>
    </row>
    <row r="59" spans="1:80" x14ac:dyDescent="0.2">
      <c r="A59">
        <v>10225098</v>
      </c>
      <c r="B59" t="s">
        <v>50</v>
      </c>
      <c r="C59" s="15">
        <v>5785.51</v>
      </c>
      <c r="D59" s="33">
        <f>SUMIFS(m_inbound!$C:$C,m_inbound!B:B,"EU",m_inbound!$A:$A,'Model 2'!A59)</f>
        <v>0</v>
      </c>
      <c r="E59" s="28">
        <f>IFERROR(VLOOKUP(A59,m_inventory!$G:$J,4,0),0)</f>
        <v>743</v>
      </c>
      <c r="F59" s="28">
        <f>IFERROR(VLOOKUP(A59,m_demand_wh!$G:$J,4,0),0)</f>
        <v>1373</v>
      </c>
      <c r="G59" s="28">
        <f>SUMIFS(m_inbound!$C:$C,m_inbound!B:B,"US",m_inbound!$A:$A,'Model 2'!A59)</f>
        <v>0</v>
      </c>
      <c r="H59" s="28">
        <f>IFERROR(VLOOKUP(A59,m_inventory!$G:$K,5,0),0)</f>
        <v>0</v>
      </c>
      <c r="I59" s="28">
        <f>IFERROR(VLOOKUP(A59,m_demand_wh!$G:$K,5,0),0)</f>
        <v>307</v>
      </c>
      <c r="J59" s="32">
        <v>0.77238805970149249</v>
      </c>
      <c r="K59" s="32">
        <v>0.22761194029850751</v>
      </c>
      <c r="L59" s="4">
        <f t="shared" si="0"/>
        <v>0</v>
      </c>
      <c r="M59">
        <f t="shared" si="27"/>
        <v>0</v>
      </c>
      <c r="N59">
        <f t="shared" si="1"/>
        <v>630</v>
      </c>
      <c r="O59">
        <f t="shared" si="2"/>
        <v>307</v>
      </c>
      <c r="P59" t="b">
        <f t="shared" si="44"/>
        <v>1</v>
      </c>
      <c r="Q59" t="b">
        <f t="shared" si="44"/>
        <v>1</v>
      </c>
      <c r="R59" s="7">
        <f t="shared" si="4"/>
        <v>0.81726190476190474</v>
      </c>
      <c r="S59" s="7">
        <f t="shared" si="5"/>
        <v>0.18273809523809526</v>
      </c>
      <c r="T59" s="7">
        <f t="shared" si="6"/>
        <v>0.93818207025860079</v>
      </c>
      <c r="U59" s="4">
        <f t="shared" si="7"/>
        <v>0</v>
      </c>
      <c r="V59">
        <f t="shared" si="8"/>
        <v>0</v>
      </c>
      <c r="W59" s="8">
        <f t="shared" si="9"/>
        <v>0</v>
      </c>
      <c r="X59" s="9">
        <f t="shared" si="10"/>
        <v>0</v>
      </c>
      <c r="Y59" s="4">
        <f t="shared" si="11"/>
        <v>0</v>
      </c>
      <c r="Z59">
        <f t="shared" si="12"/>
        <v>0</v>
      </c>
      <c r="AA59">
        <f t="shared" si="13"/>
        <v>0</v>
      </c>
      <c r="AB59">
        <f t="shared" si="14"/>
        <v>0</v>
      </c>
      <c r="AC59" s="10">
        <f t="shared" si="42"/>
        <v>0</v>
      </c>
      <c r="AD59" s="8">
        <f t="shared" si="43"/>
        <v>0</v>
      </c>
      <c r="AE59" s="8">
        <f t="shared" si="49"/>
        <v>0</v>
      </c>
      <c r="AF59" s="8">
        <f t="shared" si="49"/>
        <v>0</v>
      </c>
      <c r="AG59" s="8">
        <f t="shared" si="45"/>
        <v>0</v>
      </c>
      <c r="AH59" s="8">
        <f t="shared" si="45"/>
        <v>0</v>
      </c>
      <c r="AI59" s="10">
        <f t="shared" si="16"/>
        <v>743</v>
      </c>
      <c r="AJ59" s="8">
        <f t="shared" si="17"/>
        <v>0</v>
      </c>
      <c r="AK59" s="11">
        <f t="shared" si="18"/>
        <v>0</v>
      </c>
      <c r="AL59" s="11">
        <f t="shared" si="19"/>
        <v>0</v>
      </c>
      <c r="AM59" s="11">
        <f t="shared" si="20"/>
        <v>630</v>
      </c>
      <c r="AN59" s="11">
        <f t="shared" si="21"/>
        <v>307</v>
      </c>
      <c r="AO59">
        <f t="shared" si="31"/>
        <v>0</v>
      </c>
      <c r="AP59">
        <f t="shared" si="32"/>
        <v>0</v>
      </c>
      <c r="AQ59" s="12">
        <f t="shared" si="46"/>
        <v>0</v>
      </c>
      <c r="AR59" s="13">
        <f t="shared" si="46"/>
        <v>0</v>
      </c>
      <c r="AS59" s="13">
        <f t="shared" si="47"/>
        <v>0</v>
      </c>
      <c r="AT59" s="13">
        <f t="shared" si="47"/>
        <v>0</v>
      </c>
      <c r="AU59" s="14">
        <f t="shared" si="50"/>
        <v>0</v>
      </c>
      <c r="AV59" s="14">
        <f t="shared" si="50"/>
        <v>0</v>
      </c>
      <c r="AW59" s="43">
        <f>E59+AQ59+AT59+AV59-AU59</f>
        <v>743</v>
      </c>
      <c r="AX59" s="45">
        <f>H59+AS59+AR59+AU59-AV59</f>
        <v>0</v>
      </c>
      <c r="AY59" s="43"/>
      <c r="AZ59" s="37"/>
      <c r="BB59" s="42">
        <f>AW59-BD59</f>
        <v>349</v>
      </c>
      <c r="BC59" s="28">
        <f>IFERROR(VLOOKUP(A59,m_demand_wh!$G:$H,2,0),0)</f>
        <v>1135</v>
      </c>
      <c r="BD59" s="28">
        <f>IFERROR(VLOOKUP(A59,m_inventory!$G:$I,3,0),0)</f>
        <v>394</v>
      </c>
      <c r="BE59" s="28">
        <f>IFERROR(VLOOKUP(A59,m_demand_wh!$G:$I,3,0),0)</f>
        <v>238</v>
      </c>
      <c r="BF59" s="10">
        <f t="shared" si="34"/>
        <v>0</v>
      </c>
      <c r="BG59" s="8">
        <f t="shared" si="35"/>
        <v>156</v>
      </c>
      <c r="BH59" s="8">
        <f t="shared" si="36"/>
        <v>786</v>
      </c>
      <c r="BI59" s="8">
        <f t="shared" si="37"/>
        <v>0</v>
      </c>
      <c r="BJ59" s="16">
        <f t="shared" si="38"/>
        <v>0</v>
      </c>
      <c r="BK59" s="14">
        <f t="shared" si="39"/>
        <v>0</v>
      </c>
      <c r="BL59" s="8">
        <f t="shared" si="24"/>
        <v>0</v>
      </c>
      <c r="BM59" s="14">
        <f t="shared" si="25"/>
        <v>0</v>
      </c>
      <c r="BQ59" s="21">
        <f>E59-BD59</f>
        <v>349</v>
      </c>
      <c r="BR59" s="22">
        <f>H59</f>
        <v>0</v>
      </c>
      <c r="BS59" s="22">
        <f>BD59</f>
        <v>394</v>
      </c>
      <c r="BT59" s="25">
        <f t="shared" si="40"/>
        <v>349</v>
      </c>
      <c r="BU59" s="25">
        <f>AX59</f>
        <v>0</v>
      </c>
      <c r="BV59" s="22">
        <f t="shared" si="41"/>
        <v>394</v>
      </c>
      <c r="BW59" s="26">
        <f>BQ59*$C59</f>
        <v>2019142.99</v>
      </c>
      <c r="BX59" s="27">
        <f>BR59*$C59</f>
        <v>0</v>
      </c>
      <c r="BY59" s="27">
        <f>BS59*$C59</f>
        <v>2279490.94</v>
      </c>
      <c r="BZ59" s="27">
        <f t="shared" si="48"/>
        <v>2019142.99</v>
      </c>
      <c r="CA59" s="27">
        <f t="shared" si="48"/>
        <v>0</v>
      </c>
      <c r="CB59" s="27">
        <f t="shared" si="48"/>
        <v>2279490.94</v>
      </c>
    </row>
    <row r="60" spans="1:80" x14ac:dyDescent="0.2">
      <c r="A60">
        <v>10170967</v>
      </c>
      <c r="B60" t="s">
        <v>50</v>
      </c>
      <c r="C60" s="15">
        <v>983.54</v>
      </c>
      <c r="D60" s="33">
        <f>SUMIFS(m_inbound!$C:$C,m_inbound!B:B,"EU",m_inbound!$A:$A,'Model 2'!A60)</f>
        <v>0</v>
      </c>
      <c r="E60" s="28">
        <f>IFERROR(VLOOKUP(A60,m_inventory!$G:$J,4,0),0)</f>
        <v>71646</v>
      </c>
      <c r="F60" s="28">
        <f>IFERROR(VLOOKUP(A60,m_demand_wh!$G:$J,4,0),0)</f>
        <v>7845</v>
      </c>
      <c r="G60" s="28">
        <f>SUMIFS(m_inbound!$C:$C,m_inbound!B:B,"US",m_inbound!$A:$A,'Model 2'!A60)</f>
        <v>0</v>
      </c>
      <c r="H60" s="28">
        <f>IFERROR(VLOOKUP(A60,m_inventory!$G:$K,5,0),0)</f>
        <v>500</v>
      </c>
      <c r="I60" s="28">
        <f>IFERROR(VLOOKUP(A60,m_demand_wh!$G:$K,5,0),0)</f>
        <v>683.5</v>
      </c>
      <c r="J60" s="32">
        <v>0.77238805970149249</v>
      </c>
      <c r="K60" s="32">
        <v>0.22761194029850751</v>
      </c>
      <c r="L60" s="4">
        <f t="shared" si="0"/>
        <v>63801</v>
      </c>
      <c r="M60">
        <f t="shared" si="27"/>
        <v>0</v>
      </c>
      <c r="N60">
        <f t="shared" si="1"/>
        <v>0</v>
      </c>
      <c r="O60">
        <f t="shared" si="2"/>
        <v>183.5</v>
      </c>
      <c r="P60" t="b">
        <f t="shared" si="44"/>
        <v>0</v>
      </c>
      <c r="Q60" t="b">
        <f t="shared" si="44"/>
        <v>1</v>
      </c>
      <c r="R60" s="7">
        <f t="shared" si="4"/>
        <v>0.91985695022571379</v>
      </c>
      <c r="S60" s="7">
        <f t="shared" si="5"/>
        <v>8.0143049774286212E-2</v>
      </c>
      <c r="T60" s="7">
        <f t="shared" si="6"/>
        <v>0.97496800718776355</v>
      </c>
      <c r="U60" s="4">
        <f t="shared" si="7"/>
        <v>0</v>
      </c>
      <c r="V60">
        <f t="shared" si="8"/>
        <v>0</v>
      </c>
      <c r="W60" s="8">
        <f t="shared" si="9"/>
        <v>0</v>
      </c>
      <c r="X60" s="9">
        <f t="shared" si="10"/>
        <v>0</v>
      </c>
      <c r="Y60" s="4">
        <f t="shared" si="11"/>
        <v>0</v>
      </c>
      <c r="Z60">
        <f t="shared" si="12"/>
        <v>0</v>
      </c>
      <c r="AA60">
        <f t="shared" si="13"/>
        <v>0</v>
      </c>
      <c r="AB60">
        <f t="shared" si="14"/>
        <v>0</v>
      </c>
      <c r="AC60" s="10">
        <f t="shared" si="42"/>
        <v>0</v>
      </c>
      <c r="AD60" s="8">
        <f t="shared" si="43"/>
        <v>0</v>
      </c>
      <c r="AE60" s="8">
        <f t="shared" si="49"/>
        <v>0</v>
      </c>
      <c r="AF60" s="8">
        <f t="shared" si="49"/>
        <v>0</v>
      </c>
      <c r="AG60" s="8">
        <f t="shared" si="45"/>
        <v>0</v>
      </c>
      <c r="AH60" s="8">
        <f t="shared" si="45"/>
        <v>0</v>
      </c>
      <c r="AI60" s="10">
        <f t="shared" si="16"/>
        <v>71646</v>
      </c>
      <c r="AJ60" s="8">
        <f t="shared" si="17"/>
        <v>500</v>
      </c>
      <c r="AK60" s="11">
        <f t="shared" si="18"/>
        <v>63801</v>
      </c>
      <c r="AL60" s="11">
        <f t="shared" si="19"/>
        <v>0</v>
      </c>
      <c r="AM60" s="11">
        <f t="shared" si="20"/>
        <v>0</v>
      </c>
      <c r="AN60" s="11">
        <f t="shared" si="21"/>
        <v>183.5</v>
      </c>
      <c r="AO60">
        <f t="shared" si="31"/>
        <v>183.5</v>
      </c>
      <c r="AP60">
        <f t="shared" si="32"/>
        <v>0</v>
      </c>
      <c r="AQ60" s="12">
        <f t="shared" si="46"/>
        <v>0</v>
      </c>
      <c r="AR60" s="13">
        <f t="shared" si="46"/>
        <v>0</v>
      </c>
      <c r="AS60" s="13">
        <f t="shared" si="47"/>
        <v>0</v>
      </c>
      <c r="AT60" s="13">
        <f t="shared" si="47"/>
        <v>0</v>
      </c>
      <c r="AU60" s="14">
        <f t="shared" si="50"/>
        <v>183.5</v>
      </c>
      <c r="AV60" s="14">
        <f t="shared" si="50"/>
        <v>0</v>
      </c>
      <c r="AW60" s="43">
        <f>E60+AQ60+AT60+AV60-AU60</f>
        <v>71462.5</v>
      </c>
      <c r="AX60" s="45">
        <f>H60+AS60+AR60+AU60-AV60</f>
        <v>683.5</v>
      </c>
      <c r="AY60" s="43"/>
      <c r="AZ60" s="37"/>
      <c r="BB60" s="42">
        <f>AW60-BD60</f>
        <v>35198.5</v>
      </c>
      <c r="BC60" s="28">
        <f>IFERROR(VLOOKUP(A60,m_demand_wh!$G:$H,2,0),0)</f>
        <v>6246</v>
      </c>
      <c r="BD60" s="28">
        <f>IFERROR(VLOOKUP(A60,m_inventory!$G:$I,3,0),0)</f>
        <v>36264</v>
      </c>
      <c r="BE60" s="28">
        <f>IFERROR(VLOOKUP(A60,m_demand_wh!$G:$I,3,0),0)</f>
        <v>1599</v>
      </c>
      <c r="BF60" s="10">
        <f t="shared" si="34"/>
        <v>28952.5</v>
      </c>
      <c r="BG60" s="8">
        <f t="shared" si="35"/>
        <v>34665</v>
      </c>
      <c r="BH60" s="8">
        <f t="shared" si="36"/>
        <v>0</v>
      </c>
      <c r="BI60" s="8">
        <f t="shared" si="37"/>
        <v>0</v>
      </c>
      <c r="BJ60" s="16">
        <f t="shared" si="38"/>
        <v>0</v>
      </c>
      <c r="BK60" s="14">
        <f t="shared" si="39"/>
        <v>0</v>
      </c>
      <c r="BL60" s="8">
        <f t="shared" si="24"/>
        <v>28952.5</v>
      </c>
      <c r="BM60" s="14">
        <f t="shared" si="25"/>
        <v>22706.5</v>
      </c>
      <c r="BQ60" s="21">
        <f>E60-BD60</f>
        <v>35382</v>
      </c>
      <c r="BR60" s="22">
        <f>H60</f>
        <v>500</v>
      </c>
      <c r="BS60" s="22">
        <f>BD60</f>
        <v>36264</v>
      </c>
      <c r="BT60" s="25">
        <f t="shared" si="40"/>
        <v>12492</v>
      </c>
      <c r="BU60" s="25">
        <f>AX60</f>
        <v>683.5</v>
      </c>
      <c r="BV60" s="22">
        <f t="shared" si="41"/>
        <v>58970.5</v>
      </c>
      <c r="BW60" s="26">
        <f>BQ60*$C60</f>
        <v>34799612.280000001</v>
      </c>
      <c r="BX60" s="27">
        <f>BR60*$C60</f>
        <v>491770</v>
      </c>
      <c r="BY60" s="27">
        <f>BS60*$C60</f>
        <v>35667094.560000002</v>
      </c>
      <c r="BZ60" s="27">
        <f t="shared" si="48"/>
        <v>12286381.68</v>
      </c>
      <c r="CA60" s="27">
        <f t="shared" si="48"/>
        <v>672249.59</v>
      </c>
      <c r="CB60" s="27">
        <f t="shared" si="48"/>
        <v>57999845.57</v>
      </c>
    </row>
    <row r="61" spans="1:80" x14ac:dyDescent="0.2">
      <c r="A61">
        <v>10170968</v>
      </c>
      <c r="B61" t="s">
        <v>50</v>
      </c>
      <c r="C61" s="15">
        <v>1063.7</v>
      </c>
      <c r="D61" s="33">
        <f>SUMIFS(m_inbound!$C:$C,m_inbound!B:B,"EU",m_inbound!$A:$A,'Model 2'!A61)</f>
        <v>0</v>
      </c>
      <c r="E61" s="28">
        <f>IFERROR(VLOOKUP(A61,m_inventory!$G:$J,4,0),0)</f>
        <v>36442</v>
      </c>
      <c r="F61" s="28">
        <f>IFERROR(VLOOKUP(A61,m_demand_wh!$G:$J,4,0),0)</f>
        <v>2722.5</v>
      </c>
      <c r="G61" s="28">
        <f>SUMIFS(m_inbound!$C:$C,m_inbound!B:B,"US",m_inbound!$A:$A,'Model 2'!A61)</f>
        <v>0</v>
      </c>
      <c r="H61" s="28">
        <f>IFERROR(VLOOKUP(A61,m_inventory!$G:$K,5,0),0)</f>
        <v>205</v>
      </c>
      <c r="I61" s="28">
        <f>IFERROR(VLOOKUP(A61,m_demand_wh!$G:$K,5,0),0)</f>
        <v>308</v>
      </c>
      <c r="J61" s="32">
        <v>0.77238805970149249</v>
      </c>
      <c r="K61" s="32">
        <v>0.22761194029850751</v>
      </c>
      <c r="L61" s="4">
        <f t="shared" si="0"/>
        <v>33719.5</v>
      </c>
      <c r="M61">
        <f t="shared" si="27"/>
        <v>0</v>
      </c>
      <c r="N61">
        <f t="shared" si="1"/>
        <v>0</v>
      </c>
      <c r="O61">
        <f t="shared" si="2"/>
        <v>103</v>
      </c>
      <c r="P61" t="b">
        <f t="shared" si="44"/>
        <v>0</v>
      </c>
      <c r="Q61" t="b">
        <f t="shared" si="44"/>
        <v>1</v>
      </c>
      <c r="R61" s="7">
        <f t="shared" si="4"/>
        <v>0.89836660617059894</v>
      </c>
      <c r="S61" s="7">
        <f t="shared" si="5"/>
        <v>0.10163339382940106</v>
      </c>
      <c r="T61" s="7">
        <f t="shared" si="6"/>
        <v>0.96773736553300405</v>
      </c>
      <c r="U61" s="4">
        <f t="shared" si="7"/>
        <v>0</v>
      </c>
      <c r="V61">
        <f t="shared" si="8"/>
        <v>0</v>
      </c>
      <c r="W61" s="8">
        <f t="shared" si="9"/>
        <v>0</v>
      </c>
      <c r="X61" s="9">
        <f t="shared" si="10"/>
        <v>0</v>
      </c>
      <c r="Y61" s="4">
        <f t="shared" si="11"/>
        <v>0</v>
      </c>
      <c r="Z61">
        <f t="shared" si="12"/>
        <v>0</v>
      </c>
      <c r="AA61">
        <f t="shared" si="13"/>
        <v>0</v>
      </c>
      <c r="AB61">
        <f t="shared" si="14"/>
        <v>0</v>
      </c>
      <c r="AC61" s="10">
        <f t="shared" si="42"/>
        <v>0</v>
      </c>
      <c r="AD61" s="8">
        <f t="shared" si="43"/>
        <v>0</v>
      </c>
      <c r="AE61" s="8">
        <f t="shared" si="49"/>
        <v>0</v>
      </c>
      <c r="AF61" s="8">
        <f t="shared" si="49"/>
        <v>0</v>
      </c>
      <c r="AG61" s="8">
        <f t="shared" si="45"/>
        <v>0</v>
      </c>
      <c r="AH61" s="8">
        <f t="shared" si="45"/>
        <v>0</v>
      </c>
      <c r="AI61" s="10">
        <f t="shared" si="16"/>
        <v>36442</v>
      </c>
      <c r="AJ61" s="8">
        <f t="shared" si="17"/>
        <v>205</v>
      </c>
      <c r="AK61" s="11">
        <f t="shared" si="18"/>
        <v>33719.5</v>
      </c>
      <c r="AL61" s="11">
        <f t="shared" si="19"/>
        <v>0</v>
      </c>
      <c r="AM61" s="11">
        <f t="shared" si="20"/>
        <v>0</v>
      </c>
      <c r="AN61" s="11">
        <f t="shared" si="21"/>
        <v>103</v>
      </c>
      <c r="AO61">
        <f t="shared" si="31"/>
        <v>103</v>
      </c>
      <c r="AP61">
        <f t="shared" si="32"/>
        <v>0</v>
      </c>
      <c r="AQ61" s="12">
        <f t="shared" si="46"/>
        <v>0</v>
      </c>
      <c r="AR61" s="13">
        <f t="shared" si="46"/>
        <v>0</v>
      </c>
      <c r="AS61" s="13">
        <f t="shared" si="47"/>
        <v>0</v>
      </c>
      <c r="AT61" s="13">
        <f t="shared" si="47"/>
        <v>0</v>
      </c>
      <c r="AU61" s="14">
        <f t="shared" si="50"/>
        <v>103</v>
      </c>
      <c r="AV61" s="14">
        <f t="shared" si="50"/>
        <v>0</v>
      </c>
      <c r="AW61" s="43">
        <f>E61+AQ61+AT61+AV61-AU61</f>
        <v>36339</v>
      </c>
      <c r="AX61" s="45">
        <f>H61+AS61+AR61+AU61-AV61</f>
        <v>308</v>
      </c>
      <c r="AY61" s="43"/>
      <c r="AZ61" s="37"/>
      <c r="BB61" s="42">
        <f>AW61-BD61</f>
        <v>11128</v>
      </c>
      <c r="BC61" s="28">
        <f>IFERROR(VLOOKUP(A61,m_demand_wh!$G:$H,2,0),0)</f>
        <v>2316.5</v>
      </c>
      <c r="BD61" s="28">
        <f>IFERROR(VLOOKUP(A61,m_inventory!$G:$I,3,0),0)</f>
        <v>25211</v>
      </c>
      <c r="BE61" s="28">
        <f>IFERROR(VLOOKUP(A61,m_demand_wh!$G:$I,3,0),0)</f>
        <v>406</v>
      </c>
      <c r="BF61" s="10">
        <f t="shared" si="34"/>
        <v>8811.5</v>
      </c>
      <c r="BG61" s="8">
        <f t="shared" si="35"/>
        <v>24805</v>
      </c>
      <c r="BH61" s="8">
        <f t="shared" si="36"/>
        <v>0</v>
      </c>
      <c r="BI61" s="8">
        <f t="shared" si="37"/>
        <v>0</v>
      </c>
      <c r="BJ61" s="16">
        <f t="shared" si="38"/>
        <v>0</v>
      </c>
      <c r="BK61" s="14">
        <f t="shared" si="39"/>
        <v>0</v>
      </c>
      <c r="BL61" s="8">
        <f t="shared" si="24"/>
        <v>8811.5</v>
      </c>
      <c r="BM61" s="14">
        <f t="shared" si="25"/>
        <v>6495</v>
      </c>
      <c r="BQ61" s="21">
        <f>E61-BD61</f>
        <v>11231</v>
      </c>
      <c r="BR61" s="22">
        <f>H61</f>
        <v>205</v>
      </c>
      <c r="BS61" s="22">
        <f>BD61</f>
        <v>25211</v>
      </c>
      <c r="BT61" s="25">
        <f t="shared" si="40"/>
        <v>4633</v>
      </c>
      <c r="BU61" s="25">
        <f>AX61</f>
        <v>308</v>
      </c>
      <c r="BV61" s="22">
        <f t="shared" si="41"/>
        <v>31706</v>
      </c>
      <c r="BW61" s="26">
        <f>BQ61*$C61</f>
        <v>11946414.700000001</v>
      </c>
      <c r="BX61" s="27">
        <f>BR61*$C61</f>
        <v>218058.5</v>
      </c>
      <c r="BY61" s="27">
        <f>BS61*$C61</f>
        <v>26816940.700000003</v>
      </c>
      <c r="BZ61" s="27">
        <f t="shared" si="48"/>
        <v>4928122.1000000006</v>
      </c>
      <c r="CA61" s="27">
        <f t="shared" si="48"/>
        <v>327619.60000000003</v>
      </c>
      <c r="CB61" s="27">
        <f t="shared" si="48"/>
        <v>33725672.200000003</v>
      </c>
    </row>
    <row r="62" spans="1:80" x14ac:dyDescent="0.2">
      <c r="A62">
        <v>10170969</v>
      </c>
      <c r="B62" t="s">
        <v>50</v>
      </c>
      <c r="C62" s="15">
        <v>1413.22</v>
      </c>
      <c r="D62" s="33">
        <f>SUMIFS(m_inbound!$C:$C,m_inbound!B:B,"EU",m_inbound!$A:$A,'Model 2'!A62)</f>
        <v>0</v>
      </c>
      <c r="E62" s="28">
        <f>IFERROR(VLOOKUP(A62,m_inventory!$G:$J,4,0),0)</f>
        <v>17704</v>
      </c>
      <c r="F62" s="28">
        <f>IFERROR(VLOOKUP(A62,m_demand_wh!$G:$J,4,0),0)</f>
        <v>1533.5</v>
      </c>
      <c r="G62" s="28">
        <f>SUMIFS(m_inbound!$C:$C,m_inbound!B:B,"US",m_inbound!$A:$A,'Model 2'!A62)</f>
        <v>0</v>
      </c>
      <c r="H62" s="28">
        <f>IFERROR(VLOOKUP(A62,m_inventory!$G:$K,5,0),0)</f>
        <v>163</v>
      </c>
      <c r="I62" s="28">
        <f>IFERROR(VLOOKUP(A62,m_demand_wh!$G:$K,5,0),0)</f>
        <v>258.5</v>
      </c>
      <c r="J62" s="32">
        <v>0.77238805970149249</v>
      </c>
      <c r="K62" s="32">
        <v>0.22761194029850751</v>
      </c>
      <c r="L62" s="4">
        <f t="shared" si="0"/>
        <v>16170.5</v>
      </c>
      <c r="M62">
        <f t="shared" si="27"/>
        <v>0</v>
      </c>
      <c r="N62">
        <f t="shared" si="1"/>
        <v>0</v>
      </c>
      <c r="O62">
        <f t="shared" si="2"/>
        <v>95.5</v>
      </c>
      <c r="P62" t="b">
        <f t="shared" si="44"/>
        <v>0</v>
      </c>
      <c r="Q62" t="b">
        <f t="shared" si="44"/>
        <v>1</v>
      </c>
      <c r="R62" s="7">
        <f t="shared" si="4"/>
        <v>0.8557477678571429</v>
      </c>
      <c r="S62" s="7">
        <f t="shared" si="5"/>
        <v>0.1442522321428571</v>
      </c>
      <c r="T62" s="7">
        <f t="shared" si="6"/>
        <v>0.9526759963145589</v>
      </c>
      <c r="U62" s="4">
        <f t="shared" si="7"/>
        <v>0</v>
      </c>
      <c r="V62">
        <f t="shared" si="8"/>
        <v>0</v>
      </c>
      <c r="W62" s="8">
        <f t="shared" si="9"/>
        <v>0</v>
      </c>
      <c r="X62" s="9">
        <f t="shared" si="10"/>
        <v>0</v>
      </c>
      <c r="Y62" s="4">
        <f t="shared" si="11"/>
        <v>0</v>
      </c>
      <c r="Z62">
        <f t="shared" si="12"/>
        <v>0</v>
      </c>
      <c r="AA62">
        <f t="shared" si="13"/>
        <v>0</v>
      </c>
      <c r="AB62">
        <f t="shared" si="14"/>
        <v>0</v>
      </c>
      <c r="AC62" s="10">
        <f t="shared" si="42"/>
        <v>0</v>
      </c>
      <c r="AD62" s="8">
        <f t="shared" si="43"/>
        <v>0</v>
      </c>
      <c r="AE62" s="8">
        <f t="shared" si="49"/>
        <v>0</v>
      </c>
      <c r="AF62" s="8">
        <f t="shared" si="49"/>
        <v>0</v>
      </c>
      <c r="AG62" s="8">
        <f t="shared" si="45"/>
        <v>0</v>
      </c>
      <c r="AH62" s="8">
        <f t="shared" si="45"/>
        <v>0</v>
      </c>
      <c r="AI62" s="10">
        <f t="shared" si="16"/>
        <v>17704</v>
      </c>
      <c r="AJ62" s="8">
        <f t="shared" si="17"/>
        <v>163</v>
      </c>
      <c r="AK62" s="11">
        <f t="shared" si="18"/>
        <v>16170.5</v>
      </c>
      <c r="AL62" s="11">
        <f t="shared" si="19"/>
        <v>0</v>
      </c>
      <c r="AM62" s="11">
        <f t="shared" si="20"/>
        <v>0</v>
      </c>
      <c r="AN62" s="11">
        <f t="shared" si="21"/>
        <v>95.5</v>
      </c>
      <c r="AO62">
        <f t="shared" si="31"/>
        <v>95.5</v>
      </c>
      <c r="AP62">
        <f t="shared" si="32"/>
        <v>0</v>
      </c>
      <c r="AQ62" s="12">
        <f t="shared" si="46"/>
        <v>0</v>
      </c>
      <c r="AR62" s="13">
        <f t="shared" si="46"/>
        <v>0</v>
      </c>
      <c r="AS62" s="13">
        <f t="shared" si="47"/>
        <v>0</v>
      </c>
      <c r="AT62" s="13">
        <f t="shared" si="47"/>
        <v>0</v>
      </c>
      <c r="AU62" s="14">
        <f t="shared" si="50"/>
        <v>95.5</v>
      </c>
      <c r="AV62" s="14">
        <f t="shared" si="50"/>
        <v>0</v>
      </c>
      <c r="AW62" s="43">
        <f>E62+AQ62+AT62+AV62-AU62</f>
        <v>17608.5</v>
      </c>
      <c r="AX62" s="45">
        <f>H62+AS62+AR62+AU62-AV62</f>
        <v>258.5</v>
      </c>
      <c r="AY62" s="43"/>
      <c r="AZ62" s="37"/>
      <c r="BB62" s="42">
        <f>AW62-BD62</f>
        <v>4061.5</v>
      </c>
      <c r="BC62" s="28">
        <f>IFERROR(VLOOKUP(A62,m_demand_wh!$G:$H,2,0),0)</f>
        <v>1285.5</v>
      </c>
      <c r="BD62" s="28">
        <f>IFERROR(VLOOKUP(A62,m_inventory!$G:$I,3,0),0)</f>
        <v>13547</v>
      </c>
      <c r="BE62" s="28">
        <f>IFERROR(VLOOKUP(A62,m_demand_wh!$G:$I,3,0),0)</f>
        <v>248</v>
      </c>
      <c r="BF62" s="10">
        <f t="shared" si="34"/>
        <v>2776</v>
      </c>
      <c r="BG62" s="8">
        <f t="shared" si="35"/>
        <v>13299</v>
      </c>
      <c r="BH62" s="8">
        <f t="shared" si="36"/>
        <v>0</v>
      </c>
      <c r="BI62" s="8">
        <f t="shared" si="37"/>
        <v>0</v>
      </c>
      <c r="BJ62" s="16">
        <f t="shared" si="38"/>
        <v>0</v>
      </c>
      <c r="BK62" s="14">
        <f t="shared" si="39"/>
        <v>0</v>
      </c>
      <c r="BL62" s="8">
        <f t="shared" si="24"/>
        <v>2776</v>
      </c>
      <c r="BM62" s="14">
        <f t="shared" si="25"/>
        <v>1490.5</v>
      </c>
      <c r="BQ62" s="21">
        <f>E62-BD62</f>
        <v>4157</v>
      </c>
      <c r="BR62" s="22">
        <f>H62</f>
        <v>163</v>
      </c>
      <c r="BS62" s="22">
        <f>BD62</f>
        <v>13547</v>
      </c>
      <c r="BT62" s="25">
        <f t="shared" si="40"/>
        <v>2571</v>
      </c>
      <c r="BU62" s="25">
        <f>AX62</f>
        <v>258.5</v>
      </c>
      <c r="BV62" s="22">
        <f t="shared" si="41"/>
        <v>15037.5</v>
      </c>
      <c r="BW62" s="26">
        <f>BQ62*$C62</f>
        <v>5874755.54</v>
      </c>
      <c r="BX62" s="27">
        <f>BR62*$C62</f>
        <v>230354.86000000002</v>
      </c>
      <c r="BY62" s="27">
        <f>BS62*$C62</f>
        <v>19144891.34</v>
      </c>
      <c r="BZ62" s="27">
        <f t="shared" si="48"/>
        <v>3633388.62</v>
      </c>
      <c r="CA62" s="27">
        <f t="shared" si="48"/>
        <v>365317.37</v>
      </c>
      <c r="CB62" s="27">
        <f t="shared" si="48"/>
        <v>21251295.75</v>
      </c>
    </row>
    <row r="63" spans="1:80" x14ac:dyDescent="0.2">
      <c r="A63">
        <v>10250464</v>
      </c>
      <c r="B63" t="s">
        <v>50</v>
      </c>
      <c r="C63" s="15">
        <v>201230.78</v>
      </c>
      <c r="D63" s="33">
        <f>SUMIFS(m_inbound!$C:$C,m_inbound!B:B,"EU",m_inbound!$A:$A,'Model 2'!A63)</f>
        <v>54716</v>
      </c>
      <c r="E63" s="28">
        <f>IFERROR(VLOOKUP(A63,m_inventory!$G:$J,4,0),0)</f>
        <v>31481</v>
      </c>
      <c r="F63" s="28">
        <f>IFERROR(VLOOKUP(A63,m_demand_wh!$G:$J,4,0),0)</f>
        <v>59596.5</v>
      </c>
      <c r="G63" s="28">
        <f>SUMIFS(m_inbound!$C:$C,m_inbound!B:B,"US",m_inbound!$A:$A,'Model 2'!A63)</f>
        <v>0</v>
      </c>
      <c r="H63" s="28">
        <f>IFERROR(VLOOKUP(A63,m_inventory!$G:$K,5,0),0)</f>
        <v>2479</v>
      </c>
      <c r="I63" s="28">
        <f>IFERROR(VLOOKUP(A63,m_demand_wh!$G:$K,5,0),0)</f>
        <v>3722</v>
      </c>
      <c r="J63" s="32">
        <v>0.77238805970149249</v>
      </c>
      <c r="K63" s="32">
        <v>0.22761194029850751</v>
      </c>
      <c r="L63" s="4">
        <f t="shared" si="0"/>
        <v>0</v>
      </c>
      <c r="M63">
        <f t="shared" si="27"/>
        <v>0</v>
      </c>
      <c r="N63">
        <f t="shared" si="1"/>
        <v>28115.5</v>
      </c>
      <c r="O63">
        <f t="shared" si="2"/>
        <v>1243</v>
      </c>
      <c r="P63" t="b">
        <f t="shared" si="44"/>
        <v>1</v>
      </c>
      <c r="Q63" t="b">
        <f t="shared" si="44"/>
        <v>1</v>
      </c>
      <c r="R63" s="7">
        <f t="shared" si="4"/>
        <v>0.94121781154007123</v>
      </c>
      <c r="S63" s="7">
        <f t="shared" si="5"/>
        <v>5.8782188459928775E-2</v>
      </c>
      <c r="T63" s="7">
        <f t="shared" si="6"/>
        <v>0.98192846867925321</v>
      </c>
      <c r="U63" s="4">
        <f t="shared" si="7"/>
        <v>28115.5</v>
      </c>
      <c r="V63">
        <f t="shared" si="8"/>
        <v>0</v>
      </c>
      <c r="W63" s="8">
        <f t="shared" si="9"/>
        <v>26600.5</v>
      </c>
      <c r="X63" s="9">
        <f t="shared" si="10"/>
        <v>0</v>
      </c>
      <c r="Y63" s="4">
        <f t="shared" si="11"/>
        <v>1243</v>
      </c>
      <c r="Z63">
        <f t="shared" si="12"/>
        <v>0</v>
      </c>
      <c r="AA63">
        <f t="shared" si="13"/>
        <v>25357.5</v>
      </c>
      <c r="AB63">
        <f t="shared" si="14"/>
        <v>0</v>
      </c>
      <c r="AC63" s="10">
        <f t="shared" si="42"/>
        <v>24899.251144534162</v>
      </c>
      <c r="AD63" s="8">
        <f t="shared" si="43"/>
        <v>458.24885546583675</v>
      </c>
      <c r="AE63" s="8">
        <f t="shared" si="49"/>
        <v>24899.251144534162</v>
      </c>
      <c r="AF63" s="8">
        <f t="shared" si="49"/>
        <v>0</v>
      </c>
      <c r="AG63" s="8">
        <f t="shared" si="45"/>
        <v>458.24885546583755</v>
      </c>
      <c r="AH63" s="8">
        <f t="shared" si="45"/>
        <v>0</v>
      </c>
      <c r="AI63" s="10">
        <f t="shared" si="16"/>
        <v>84495.751144534166</v>
      </c>
      <c r="AJ63" s="8">
        <f t="shared" si="17"/>
        <v>4180.2488554658376</v>
      </c>
      <c r="AK63" s="11">
        <f t="shared" si="18"/>
        <v>24899.251144534166</v>
      </c>
      <c r="AL63" s="11">
        <f t="shared" si="19"/>
        <v>458.24885546583755</v>
      </c>
      <c r="AM63" s="11">
        <f t="shared" si="20"/>
        <v>0</v>
      </c>
      <c r="AN63" s="11">
        <f t="shared" si="21"/>
        <v>0</v>
      </c>
      <c r="AO63">
        <f t="shared" si="31"/>
        <v>0</v>
      </c>
      <c r="AP63">
        <f t="shared" si="32"/>
        <v>0</v>
      </c>
      <c r="AQ63" s="12">
        <f t="shared" si="46"/>
        <v>53014.751144534166</v>
      </c>
      <c r="AR63" s="13">
        <f t="shared" si="46"/>
        <v>0</v>
      </c>
      <c r="AS63" s="13">
        <f t="shared" si="47"/>
        <v>1701.2488554658376</v>
      </c>
      <c r="AT63" s="13">
        <f t="shared" si="47"/>
        <v>0</v>
      </c>
      <c r="AU63" s="14">
        <f t="shared" si="50"/>
        <v>0</v>
      </c>
      <c r="AV63" s="14">
        <f t="shared" si="50"/>
        <v>0</v>
      </c>
      <c r="AW63" s="43">
        <f>E63+AQ63+AT63+AV63-AU63</f>
        <v>84495.751144534166</v>
      </c>
      <c r="AX63" s="45">
        <f>H63+AS63+AR63+AU63-AV63</f>
        <v>4180.2488554658376</v>
      </c>
      <c r="AY63" s="43"/>
      <c r="AZ63" s="37"/>
      <c r="BB63" s="42">
        <f>AW63-BD63</f>
        <v>79536.751144534166</v>
      </c>
      <c r="BC63" s="28">
        <f>IFERROR(VLOOKUP(A63,m_demand_wh!$G:$H,2,0),0)</f>
        <v>54619</v>
      </c>
      <c r="BD63" s="28">
        <f>IFERROR(VLOOKUP(A63,m_inventory!$G:$I,3,0),0)</f>
        <v>4959</v>
      </c>
      <c r="BE63" s="28">
        <f>IFERROR(VLOOKUP(A63,m_demand_wh!$G:$I,3,0),0)</f>
        <v>4977.5</v>
      </c>
      <c r="BF63" s="10">
        <f t="shared" si="34"/>
        <v>24917.751144534166</v>
      </c>
      <c r="BG63" s="8">
        <f t="shared" si="35"/>
        <v>0</v>
      </c>
      <c r="BH63" s="8">
        <f t="shared" si="36"/>
        <v>0</v>
      </c>
      <c r="BI63" s="8">
        <f t="shared" si="37"/>
        <v>18.5</v>
      </c>
      <c r="BJ63" s="16">
        <f t="shared" si="38"/>
        <v>18.5</v>
      </c>
      <c r="BK63" s="14">
        <f t="shared" si="39"/>
        <v>0</v>
      </c>
      <c r="BL63" s="8">
        <f t="shared" si="24"/>
        <v>24899.251144534166</v>
      </c>
      <c r="BM63" s="14">
        <f t="shared" si="25"/>
        <v>0</v>
      </c>
      <c r="BQ63" s="21">
        <f>E63-BD63</f>
        <v>26522</v>
      </c>
      <c r="BR63" s="22">
        <f>H63</f>
        <v>2479</v>
      </c>
      <c r="BS63" s="22">
        <f>BD63</f>
        <v>4959</v>
      </c>
      <c r="BT63" s="25">
        <f t="shared" si="40"/>
        <v>79518.251144534166</v>
      </c>
      <c r="BU63" s="25">
        <f>AX63</f>
        <v>4180.2488554658376</v>
      </c>
      <c r="BV63" s="22">
        <f t="shared" si="41"/>
        <v>4977.5</v>
      </c>
      <c r="BW63" s="26">
        <f>BQ63*$C63</f>
        <v>5337042747.1599998</v>
      </c>
      <c r="BX63" s="27">
        <f>BR63*$C63</f>
        <v>498851103.62</v>
      </c>
      <c r="BY63" s="27">
        <f>BS63*$C63</f>
        <v>997903438.01999998</v>
      </c>
      <c r="BZ63" s="27">
        <f t="shared" si="48"/>
        <v>16001519702.050503</v>
      </c>
      <c r="CA63" s="27">
        <f t="shared" si="48"/>
        <v>841194737.77949774</v>
      </c>
      <c r="CB63" s="27">
        <f t="shared" si="48"/>
        <v>1001626207.45</v>
      </c>
    </row>
    <row r="64" spans="1:80" x14ac:dyDescent="0.2">
      <c r="A64">
        <v>11021224</v>
      </c>
      <c r="B64" t="s">
        <v>54</v>
      </c>
      <c r="C64" s="15">
        <v>2922.6</v>
      </c>
      <c r="D64" s="33">
        <f>SUMIFS(m_inbound!$C:$C,m_inbound!B:B,"EU",m_inbound!$A:$A,'Model 2'!A64)</f>
        <v>0</v>
      </c>
      <c r="E64" s="28">
        <f>IFERROR(VLOOKUP(A64,m_inventory!$G:$J,4,0),0)</f>
        <v>1000</v>
      </c>
      <c r="F64" s="28">
        <f>IFERROR(VLOOKUP(A64,m_demand_wh!$G:$J,4,0),0)</f>
        <v>888.5</v>
      </c>
      <c r="G64" s="28">
        <f>SUMIFS(m_inbound!$C:$C,m_inbound!B:B,"US",m_inbound!$A:$A,'Model 2'!A64)</f>
        <v>0</v>
      </c>
      <c r="H64" s="28">
        <f>IFERROR(VLOOKUP(A64,m_inventory!$G:$K,5,0),0)</f>
        <v>0</v>
      </c>
      <c r="I64" s="28">
        <f>IFERROR(VLOOKUP(A64,m_demand_wh!$G:$K,5,0),0)</f>
        <v>258.5</v>
      </c>
      <c r="J64" s="32">
        <v>0.98133935289691498</v>
      </c>
      <c r="K64" s="32">
        <v>1.8660647103085015E-2</v>
      </c>
      <c r="L64" s="4">
        <f t="shared" si="0"/>
        <v>111.5</v>
      </c>
      <c r="M64">
        <f t="shared" si="27"/>
        <v>0</v>
      </c>
      <c r="N64">
        <f t="shared" si="1"/>
        <v>0</v>
      </c>
      <c r="O64">
        <f t="shared" si="2"/>
        <v>258.5</v>
      </c>
      <c r="P64" t="b">
        <f t="shared" si="44"/>
        <v>0</v>
      </c>
      <c r="Q64" t="b">
        <f t="shared" si="44"/>
        <v>1</v>
      </c>
      <c r="R64" s="7">
        <f t="shared" si="4"/>
        <v>0.77462946817785527</v>
      </c>
      <c r="S64" s="7">
        <f t="shared" si="5"/>
        <v>0.22537053182214473</v>
      </c>
      <c r="T64" s="7">
        <f t="shared" si="6"/>
        <v>0.99449807649808941</v>
      </c>
      <c r="U64" s="4">
        <f t="shared" si="7"/>
        <v>0</v>
      </c>
      <c r="V64">
        <f t="shared" si="8"/>
        <v>0</v>
      </c>
      <c r="W64" s="8">
        <f t="shared" si="9"/>
        <v>0</v>
      </c>
      <c r="X64" s="9">
        <f t="shared" si="10"/>
        <v>0</v>
      </c>
      <c r="Y64" s="4">
        <f t="shared" si="11"/>
        <v>0</v>
      </c>
      <c r="Z64">
        <f t="shared" si="12"/>
        <v>0</v>
      </c>
      <c r="AA64">
        <f t="shared" si="13"/>
        <v>0</v>
      </c>
      <c r="AB64">
        <f t="shared" si="14"/>
        <v>0</v>
      </c>
      <c r="AC64" s="10">
        <f t="shared" si="42"/>
        <v>0</v>
      </c>
      <c r="AD64" s="8">
        <f t="shared" si="43"/>
        <v>0</v>
      </c>
      <c r="AE64" s="8">
        <f t="shared" si="49"/>
        <v>0</v>
      </c>
      <c r="AF64" s="8">
        <f t="shared" si="49"/>
        <v>0</v>
      </c>
      <c r="AG64" s="8">
        <f t="shared" si="45"/>
        <v>0</v>
      </c>
      <c r="AH64" s="8">
        <f t="shared" si="45"/>
        <v>0</v>
      </c>
      <c r="AI64" s="10">
        <f t="shared" si="16"/>
        <v>1000</v>
      </c>
      <c r="AJ64" s="8">
        <f t="shared" si="17"/>
        <v>0</v>
      </c>
      <c r="AK64" s="11">
        <f t="shared" si="18"/>
        <v>111.5</v>
      </c>
      <c r="AL64" s="11">
        <f t="shared" si="19"/>
        <v>0</v>
      </c>
      <c r="AM64" s="11">
        <f t="shared" si="20"/>
        <v>0</v>
      </c>
      <c r="AN64" s="11">
        <f t="shared" si="21"/>
        <v>258.5</v>
      </c>
      <c r="AO64">
        <f t="shared" si="31"/>
        <v>0</v>
      </c>
      <c r="AP64">
        <f t="shared" si="32"/>
        <v>0</v>
      </c>
      <c r="AQ64" s="12">
        <f t="shared" si="46"/>
        <v>0</v>
      </c>
      <c r="AR64" s="13">
        <f t="shared" si="46"/>
        <v>0</v>
      </c>
      <c r="AS64" s="13">
        <f t="shared" si="47"/>
        <v>0</v>
      </c>
      <c r="AT64" s="13">
        <f t="shared" si="47"/>
        <v>0</v>
      </c>
      <c r="AU64" s="14">
        <f t="shared" si="50"/>
        <v>0</v>
      </c>
      <c r="AV64" s="14">
        <f t="shared" si="50"/>
        <v>0</v>
      </c>
      <c r="AW64" s="43">
        <f>E64+AQ64+AT64+AV64-AU64</f>
        <v>1000</v>
      </c>
      <c r="AX64" s="45">
        <f>H64+AS64+AR64+AU64-AV64</f>
        <v>0</v>
      </c>
      <c r="AY64" s="43"/>
      <c r="AZ64" s="37"/>
      <c r="BB64" s="42">
        <f>AW64-BD64</f>
        <v>1000</v>
      </c>
      <c r="BC64" s="28">
        <f>IFERROR(VLOOKUP(A64,m_demand_wh!$G:$H,2,0),0)</f>
        <v>661.5</v>
      </c>
      <c r="BD64" s="28">
        <f>IFERROR(VLOOKUP(A64,m_inventory!$G:$I,3,0),0)</f>
        <v>0</v>
      </c>
      <c r="BE64" s="28">
        <f>IFERROR(VLOOKUP(A64,m_demand_wh!$G:$I,3,0),0)</f>
        <v>227</v>
      </c>
      <c r="BF64" s="10">
        <f t="shared" si="34"/>
        <v>338.5</v>
      </c>
      <c r="BG64" s="8">
        <f t="shared" si="35"/>
        <v>0</v>
      </c>
      <c r="BH64" s="8">
        <f t="shared" si="36"/>
        <v>0</v>
      </c>
      <c r="BI64" s="8">
        <f t="shared" si="37"/>
        <v>227</v>
      </c>
      <c r="BJ64" s="16">
        <f t="shared" si="38"/>
        <v>227</v>
      </c>
      <c r="BK64" s="14">
        <f t="shared" si="39"/>
        <v>0</v>
      </c>
      <c r="BL64" s="8">
        <f t="shared" si="24"/>
        <v>111.5</v>
      </c>
      <c r="BM64" s="14">
        <f t="shared" si="25"/>
        <v>0</v>
      </c>
      <c r="BQ64" s="21">
        <f>E64-BD64</f>
        <v>1000</v>
      </c>
      <c r="BR64" s="22">
        <f>H64</f>
        <v>0</v>
      </c>
      <c r="BS64" s="22">
        <f>BD64</f>
        <v>0</v>
      </c>
      <c r="BT64" s="25">
        <f t="shared" si="40"/>
        <v>773</v>
      </c>
      <c r="BU64" s="25">
        <f>AX64</f>
        <v>0</v>
      </c>
      <c r="BV64" s="22">
        <f t="shared" si="41"/>
        <v>227</v>
      </c>
      <c r="BW64" s="26">
        <f>BQ64*$C64</f>
        <v>2922600</v>
      </c>
      <c r="BX64" s="27">
        <f>BR64*$C64</f>
        <v>0</v>
      </c>
      <c r="BY64" s="27">
        <f>BS64*$C64</f>
        <v>0</v>
      </c>
      <c r="BZ64" s="27">
        <f t="shared" si="48"/>
        <v>2259169.7999999998</v>
      </c>
      <c r="CA64" s="27">
        <f t="shared" si="48"/>
        <v>0</v>
      </c>
      <c r="CB64" s="27">
        <f t="shared" si="48"/>
        <v>663430.19999999995</v>
      </c>
    </row>
    <row r="65" spans="1:80" x14ac:dyDescent="0.2">
      <c r="A65">
        <v>11003059</v>
      </c>
      <c r="B65" t="s">
        <v>50</v>
      </c>
      <c r="C65" s="15">
        <v>450.73</v>
      </c>
      <c r="D65" s="33">
        <f>SUMIFS(m_inbound!$C:$C,m_inbound!B:B,"EU",m_inbound!$A:$A,'Model 2'!A65)</f>
        <v>0</v>
      </c>
      <c r="E65" s="28">
        <f>IFERROR(VLOOKUP(A65,m_inventory!$G:$J,4,0),0)</f>
        <v>43546</v>
      </c>
      <c r="F65" s="28">
        <f>IFERROR(VLOOKUP(A65,m_demand_wh!$G:$J,4,0),0)</f>
        <v>43335.5</v>
      </c>
      <c r="G65" s="28">
        <f>SUMIFS(m_inbound!$C:$C,m_inbound!B:B,"US",m_inbound!$A:$A,'Model 2'!A65)</f>
        <v>22176</v>
      </c>
      <c r="H65" s="28">
        <f>IFERROR(VLOOKUP(A65,m_inventory!$G:$K,5,0),0)</f>
        <v>6031</v>
      </c>
      <c r="I65" s="28">
        <f>IFERROR(VLOOKUP(A65,m_demand_wh!$G:$K,5,0),0)</f>
        <v>4095.5</v>
      </c>
      <c r="J65" s="32">
        <v>0.77238805970149249</v>
      </c>
      <c r="K65" s="32">
        <v>0.22761194029850751</v>
      </c>
      <c r="L65" s="4">
        <f t="shared" si="0"/>
        <v>210.5</v>
      </c>
      <c r="M65">
        <f t="shared" si="27"/>
        <v>1935.5</v>
      </c>
      <c r="N65">
        <f t="shared" si="1"/>
        <v>0</v>
      </c>
      <c r="O65">
        <f t="shared" si="2"/>
        <v>0</v>
      </c>
      <c r="P65" t="b">
        <f t="shared" si="44"/>
        <v>0</v>
      </c>
      <c r="Q65" t="b">
        <f t="shared" si="44"/>
        <v>0</v>
      </c>
      <c r="R65" s="7">
        <f t="shared" si="4"/>
        <v>0.91365351774156145</v>
      </c>
      <c r="S65" s="7">
        <f t="shared" si="5"/>
        <v>8.6346482258438551E-2</v>
      </c>
      <c r="T65" s="7">
        <f t="shared" si="6"/>
        <v>0.97290476400159043</v>
      </c>
      <c r="U65" s="4">
        <f t="shared" si="7"/>
        <v>0</v>
      </c>
      <c r="V65">
        <f t="shared" si="8"/>
        <v>0</v>
      </c>
      <c r="W65" s="8">
        <f t="shared" si="9"/>
        <v>0</v>
      </c>
      <c r="X65" s="9">
        <f t="shared" si="10"/>
        <v>22176</v>
      </c>
      <c r="Y65" s="4">
        <f t="shared" si="11"/>
        <v>0</v>
      </c>
      <c r="Z65">
        <f t="shared" si="12"/>
        <v>0</v>
      </c>
      <c r="AA65">
        <f t="shared" si="13"/>
        <v>0</v>
      </c>
      <c r="AB65">
        <f t="shared" si="14"/>
        <v>22176</v>
      </c>
      <c r="AC65" s="10">
        <f t="shared" si="42"/>
        <v>21575.136046499269</v>
      </c>
      <c r="AD65" s="8">
        <f t="shared" si="43"/>
        <v>600.86395350073064</v>
      </c>
      <c r="AE65" s="8">
        <f t="shared" si="49"/>
        <v>0</v>
      </c>
      <c r="AF65" s="8">
        <f t="shared" si="49"/>
        <v>600.86395350073064</v>
      </c>
      <c r="AG65" s="8">
        <f t="shared" si="45"/>
        <v>0</v>
      </c>
      <c r="AH65" s="8">
        <f t="shared" si="45"/>
        <v>21575.136046499269</v>
      </c>
      <c r="AI65" s="10">
        <f t="shared" si="16"/>
        <v>65121.136046499269</v>
      </c>
      <c r="AJ65" s="8">
        <f t="shared" si="17"/>
        <v>6631.8639535007305</v>
      </c>
      <c r="AK65" s="11">
        <f t="shared" si="18"/>
        <v>21785.636046499269</v>
      </c>
      <c r="AL65" s="11">
        <f t="shared" si="19"/>
        <v>2536.3639535007305</v>
      </c>
      <c r="AM65" s="11">
        <f t="shared" si="20"/>
        <v>0</v>
      </c>
      <c r="AN65" s="11">
        <f t="shared" si="21"/>
        <v>0</v>
      </c>
      <c r="AO65">
        <f t="shared" si="31"/>
        <v>0</v>
      </c>
      <c r="AP65">
        <f t="shared" si="32"/>
        <v>0</v>
      </c>
      <c r="AQ65" s="12">
        <f t="shared" si="46"/>
        <v>0</v>
      </c>
      <c r="AR65" s="13">
        <f t="shared" si="46"/>
        <v>600.86395350073064</v>
      </c>
      <c r="AS65" s="13">
        <f t="shared" si="47"/>
        <v>0</v>
      </c>
      <c r="AT65" s="13">
        <f t="shared" si="47"/>
        <v>21575.136046499269</v>
      </c>
      <c r="AU65" s="14">
        <f t="shared" si="50"/>
        <v>0</v>
      </c>
      <c r="AV65" s="14">
        <f t="shared" si="50"/>
        <v>0</v>
      </c>
      <c r="AW65" s="43">
        <f>E65+AQ65+AT65+AV65-AU65</f>
        <v>65121.136046499269</v>
      </c>
      <c r="AX65" s="45">
        <f>H65+AS65+AR65+AU65-AV65</f>
        <v>6631.8639535007305</v>
      </c>
      <c r="AY65" s="43"/>
      <c r="AZ65" s="37"/>
      <c r="BB65" s="42">
        <f>AW65-BD65</f>
        <v>57099.136046499269</v>
      </c>
      <c r="BC65" s="28">
        <f>IFERROR(VLOOKUP(A65,m_demand_wh!$G:$H,2,0),0)</f>
        <v>42962.5</v>
      </c>
      <c r="BD65" s="28">
        <f>IFERROR(VLOOKUP(A65,m_inventory!$G:$I,3,0),0)</f>
        <v>8022</v>
      </c>
      <c r="BE65" s="28">
        <f>IFERROR(VLOOKUP(A65,m_demand_wh!$G:$I,3,0),0)</f>
        <v>373</v>
      </c>
      <c r="BF65" s="10">
        <f t="shared" si="34"/>
        <v>14136.636046499269</v>
      </c>
      <c r="BG65" s="8">
        <f t="shared" si="35"/>
        <v>7649</v>
      </c>
      <c r="BH65" s="8">
        <f t="shared" si="36"/>
        <v>0</v>
      </c>
      <c r="BI65" s="8">
        <f t="shared" si="37"/>
        <v>0</v>
      </c>
      <c r="BJ65" s="16">
        <f t="shared" si="38"/>
        <v>0</v>
      </c>
      <c r="BK65" s="14">
        <f t="shared" si="39"/>
        <v>0</v>
      </c>
      <c r="BL65" s="8">
        <f t="shared" si="24"/>
        <v>14136.636046499269</v>
      </c>
      <c r="BM65" s="14">
        <f t="shared" si="25"/>
        <v>0</v>
      </c>
      <c r="BQ65" s="21">
        <f>E65-BD65</f>
        <v>35524</v>
      </c>
      <c r="BR65" s="22">
        <f>H65</f>
        <v>6031</v>
      </c>
      <c r="BS65" s="22">
        <f>BD65</f>
        <v>8022</v>
      </c>
      <c r="BT65" s="25">
        <f t="shared" si="40"/>
        <v>57099.136046499269</v>
      </c>
      <c r="BU65" s="25">
        <f>AX65</f>
        <v>6631.8639535007305</v>
      </c>
      <c r="BV65" s="22">
        <f t="shared" si="41"/>
        <v>8022</v>
      </c>
      <c r="BW65" s="26">
        <f>BQ65*$C65</f>
        <v>16011732.520000001</v>
      </c>
      <c r="BX65" s="27">
        <f>BR65*$C65</f>
        <v>2718352.63</v>
      </c>
      <c r="BY65" s="27">
        <f>BS65*$C65</f>
        <v>3615756.06</v>
      </c>
      <c r="BZ65" s="27">
        <f t="shared" ref="BZ65:CB108" si="51">BT65*$C65</f>
        <v>25736293.590238616</v>
      </c>
      <c r="CA65" s="27">
        <f t="shared" si="51"/>
        <v>2989180.0397613845</v>
      </c>
      <c r="CB65" s="27">
        <f t="shared" si="51"/>
        <v>3615756.06</v>
      </c>
    </row>
    <row r="66" spans="1:80" x14ac:dyDescent="0.2">
      <c r="A66">
        <v>10215080</v>
      </c>
      <c r="B66" t="s">
        <v>50</v>
      </c>
      <c r="C66" s="15">
        <v>11441.98</v>
      </c>
      <c r="D66" s="33">
        <f>SUMIFS(m_inbound!$C:$C,m_inbound!B:B,"EU",m_inbound!$A:$A,'Model 2'!A66)</f>
        <v>0</v>
      </c>
      <c r="E66" s="28">
        <f>IFERROR(VLOOKUP(A66,m_inventory!$G:$J,4,0),0)</f>
        <v>1001</v>
      </c>
      <c r="F66" s="28">
        <f>IFERROR(VLOOKUP(A66,m_demand_wh!$G:$J,4,0),0)</f>
        <v>2230.5</v>
      </c>
      <c r="G66" s="28">
        <f>SUMIFS(m_inbound!$C:$C,m_inbound!B:B,"US",m_inbound!$A:$A,'Model 2'!A66)</f>
        <v>1202</v>
      </c>
      <c r="H66" s="28">
        <f>IFERROR(VLOOKUP(A66,m_inventory!$G:$K,5,0),0)</f>
        <v>0</v>
      </c>
      <c r="I66" s="28">
        <f>IFERROR(VLOOKUP(A66,m_demand_wh!$G:$K,5,0),0)</f>
        <v>309</v>
      </c>
      <c r="J66" s="32">
        <v>0.77238805970149249</v>
      </c>
      <c r="K66" s="32">
        <v>0.22761194029850751</v>
      </c>
      <c r="L66" s="4">
        <f t="shared" si="0"/>
        <v>0</v>
      </c>
      <c r="M66">
        <f t="shared" si="27"/>
        <v>0</v>
      </c>
      <c r="N66">
        <f t="shared" si="1"/>
        <v>1229.5</v>
      </c>
      <c r="O66">
        <f t="shared" si="2"/>
        <v>309</v>
      </c>
      <c r="P66" t="b">
        <f t="shared" si="44"/>
        <v>1</v>
      </c>
      <c r="Q66" t="b">
        <f t="shared" si="44"/>
        <v>1</v>
      </c>
      <c r="R66" s="7">
        <f t="shared" si="4"/>
        <v>0.87832250443000592</v>
      </c>
      <c r="S66" s="7">
        <f t="shared" si="5"/>
        <v>0.12167749556999408</v>
      </c>
      <c r="T66" s="7">
        <f t="shared" si="6"/>
        <v>0.96077721420210693</v>
      </c>
      <c r="U66" s="4">
        <f t="shared" si="7"/>
        <v>0</v>
      </c>
      <c r="V66">
        <f t="shared" si="8"/>
        <v>309</v>
      </c>
      <c r="W66" s="8">
        <f t="shared" si="9"/>
        <v>0</v>
      </c>
      <c r="X66" s="9">
        <f t="shared" si="10"/>
        <v>893</v>
      </c>
      <c r="Y66" s="4">
        <f t="shared" si="11"/>
        <v>0</v>
      </c>
      <c r="Z66">
        <f t="shared" si="12"/>
        <v>893</v>
      </c>
      <c r="AA66">
        <f t="shared" si="13"/>
        <v>0</v>
      </c>
      <c r="AB66">
        <f t="shared" si="14"/>
        <v>0</v>
      </c>
      <c r="AC66" s="10">
        <f t="shared" si="42"/>
        <v>0</v>
      </c>
      <c r="AD66" s="8">
        <f t="shared" si="43"/>
        <v>0</v>
      </c>
      <c r="AE66" s="8">
        <f t="shared" si="49"/>
        <v>0</v>
      </c>
      <c r="AF66" s="8">
        <f t="shared" si="49"/>
        <v>0</v>
      </c>
      <c r="AG66" s="8">
        <f t="shared" si="45"/>
        <v>0</v>
      </c>
      <c r="AH66" s="8">
        <f t="shared" si="45"/>
        <v>0</v>
      </c>
      <c r="AI66" s="10">
        <f t="shared" si="16"/>
        <v>1894</v>
      </c>
      <c r="AJ66" s="8">
        <f t="shared" si="17"/>
        <v>309</v>
      </c>
      <c r="AK66" s="11">
        <f t="shared" si="18"/>
        <v>0</v>
      </c>
      <c r="AL66" s="11">
        <f t="shared" si="19"/>
        <v>0</v>
      </c>
      <c r="AM66" s="11">
        <f t="shared" si="20"/>
        <v>336.5</v>
      </c>
      <c r="AN66" s="11">
        <f t="shared" si="21"/>
        <v>0</v>
      </c>
      <c r="AO66">
        <f t="shared" si="31"/>
        <v>0</v>
      </c>
      <c r="AP66">
        <f t="shared" si="32"/>
        <v>0</v>
      </c>
      <c r="AQ66" s="12">
        <f t="shared" si="46"/>
        <v>0</v>
      </c>
      <c r="AR66" s="13">
        <f t="shared" si="46"/>
        <v>309</v>
      </c>
      <c r="AS66" s="13">
        <f t="shared" si="47"/>
        <v>0</v>
      </c>
      <c r="AT66" s="13">
        <f t="shared" si="47"/>
        <v>893</v>
      </c>
      <c r="AU66" s="14">
        <f t="shared" si="50"/>
        <v>0</v>
      </c>
      <c r="AV66" s="14">
        <f t="shared" si="50"/>
        <v>0</v>
      </c>
      <c r="AW66" s="43">
        <f>E66+AQ66+AT66+AV66-AU66</f>
        <v>1894</v>
      </c>
      <c r="AX66" s="45">
        <f>H66+AS66+AR66+AU66-AV66</f>
        <v>309</v>
      </c>
      <c r="AY66" s="43"/>
      <c r="AZ66" s="37"/>
      <c r="BB66" s="42">
        <f>AW66-BD66</f>
        <v>1761</v>
      </c>
      <c r="BC66" s="28">
        <f>IFERROR(VLOOKUP(A66,m_demand_wh!$G:$H,2,0),0)</f>
        <v>2003.5</v>
      </c>
      <c r="BD66" s="28">
        <f>IFERROR(VLOOKUP(A66,m_inventory!$G:$I,3,0),0)</f>
        <v>133</v>
      </c>
      <c r="BE66" s="28">
        <f>IFERROR(VLOOKUP(A66,m_demand_wh!$G:$I,3,0),0)</f>
        <v>227</v>
      </c>
      <c r="BF66" s="10">
        <f t="shared" si="34"/>
        <v>0</v>
      </c>
      <c r="BG66" s="8">
        <f t="shared" si="35"/>
        <v>0</v>
      </c>
      <c r="BH66" s="8">
        <f t="shared" si="36"/>
        <v>242.5</v>
      </c>
      <c r="BI66" s="8">
        <f t="shared" si="37"/>
        <v>94</v>
      </c>
      <c r="BJ66" s="16">
        <f t="shared" si="38"/>
        <v>0</v>
      </c>
      <c r="BK66" s="14">
        <f t="shared" si="39"/>
        <v>0</v>
      </c>
      <c r="BL66" s="8">
        <f t="shared" si="24"/>
        <v>0</v>
      </c>
      <c r="BM66" s="14">
        <f t="shared" si="25"/>
        <v>0</v>
      </c>
      <c r="BQ66" s="21">
        <f>E66-BD66</f>
        <v>868</v>
      </c>
      <c r="BR66" s="22">
        <f>H66</f>
        <v>0</v>
      </c>
      <c r="BS66" s="22">
        <f>BD66</f>
        <v>133</v>
      </c>
      <c r="BT66" s="25">
        <f t="shared" si="40"/>
        <v>1761</v>
      </c>
      <c r="BU66" s="25">
        <f>AX66</f>
        <v>309</v>
      </c>
      <c r="BV66" s="22">
        <f t="shared" si="41"/>
        <v>133</v>
      </c>
      <c r="BW66" s="26">
        <f>BQ66*$C66</f>
        <v>9931638.6399999987</v>
      </c>
      <c r="BX66" s="27">
        <f>BR66*$C66</f>
        <v>0</v>
      </c>
      <c r="BY66" s="27">
        <f>BS66*$C66</f>
        <v>1521783.3399999999</v>
      </c>
      <c r="BZ66" s="27">
        <f t="shared" si="51"/>
        <v>20149326.779999997</v>
      </c>
      <c r="CA66" s="27">
        <f t="shared" si="51"/>
        <v>3535571.82</v>
      </c>
      <c r="CB66" s="27">
        <f t="shared" si="51"/>
        <v>1521783.3399999999</v>
      </c>
    </row>
    <row r="67" spans="1:80" x14ac:dyDescent="0.2">
      <c r="A67">
        <v>10215082</v>
      </c>
      <c r="B67" t="s">
        <v>50</v>
      </c>
      <c r="C67" s="15">
        <v>6890.76</v>
      </c>
      <c r="D67" s="33">
        <f>SUMIFS(m_inbound!$C:$C,m_inbound!B:B,"EU",m_inbound!$A:$A,'Model 2'!A67)</f>
        <v>15556</v>
      </c>
      <c r="E67" s="28">
        <f>IFERROR(VLOOKUP(A67,m_inventory!$G:$J,4,0),0)</f>
        <v>11436</v>
      </c>
      <c r="F67" s="28">
        <f>IFERROR(VLOOKUP(A67,m_demand_wh!$G:$J,4,0),0)</f>
        <v>16734</v>
      </c>
      <c r="G67" s="28">
        <f>SUMIFS(m_inbound!$C:$C,m_inbound!B:B,"US",m_inbound!$A:$A,'Model 2'!A67)</f>
        <v>0</v>
      </c>
      <c r="H67" s="28">
        <f>IFERROR(VLOOKUP(A67,m_inventory!$G:$K,5,0),0)</f>
        <v>0</v>
      </c>
      <c r="I67" s="28">
        <f>IFERROR(VLOOKUP(A67,m_demand_wh!$G:$K,5,0),0)</f>
        <v>831</v>
      </c>
      <c r="J67" s="32">
        <v>0.77238805970149249</v>
      </c>
      <c r="K67" s="32">
        <v>0.22761194029850751</v>
      </c>
      <c r="L67" s="4">
        <f t="shared" si="0"/>
        <v>0</v>
      </c>
      <c r="M67">
        <f t="shared" si="27"/>
        <v>0</v>
      </c>
      <c r="N67">
        <f t="shared" si="1"/>
        <v>5298</v>
      </c>
      <c r="O67">
        <f t="shared" si="2"/>
        <v>831</v>
      </c>
      <c r="P67" t="b">
        <f t="shared" si="44"/>
        <v>1</v>
      </c>
      <c r="Q67" t="b">
        <f t="shared" si="44"/>
        <v>1</v>
      </c>
      <c r="R67" s="7">
        <f t="shared" si="4"/>
        <v>0.95269000853970964</v>
      </c>
      <c r="S67" s="7">
        <f t="shared" si="5"/>
        <v>4.7309991460290357E-2</v>
      </c>
      <c r="T67" s="7">
        <f t="shared" si="6"/>
        <v>0.98557714057443901</v>
      </c>
      <c r="U67" s="4">
        <f t="shared" si="7"/>
        <v>5298</v>
      </c>
      <c r="V67">
        <f t="shared" si="8"/>
        <v>0</v>
      </c>
      <c r="W67" s="8">
        <f t="shared" si="9"/>
        <v>10258</v>
      </c>
      <c r="X67" s="9">
        <f t="shared" si="10"/>
        <v>0</v>
      </c>
      <c r="Y67" s="4">
        <f t="shared" si="11"/>
        <v>831</v>
      </c>
      <c r="Z67">
        <f t="shared" si="12"/>
        <v>0</v>
      </c>
      <c r="AA67">
        <f t="shared" si="13"/>
        <v>9427</v>
      </c>
      <c r="AB67">
        <f t="shared" si="14"/>
        <v>0</v>
      </c>
      <c r="AC67" s="10">
        <f t="shared" si="42"/>
        <v>9291.0357041952375</v>
      </c>
      <c r="AD67" s="8">
        <f t="shared" si="43"/>
        <v>135.96429580476342</v>
      </c>
      <c r="AE67" s="8">
        <f t="shared" si="49"/>
        <v>9291.0357041952375</v>
      </c>
      <c r="AF67" s="8">
        <f t="shared" si="49"/>
        <v>0</v>
      </c>
      <c r="AG67" s="8">
        <f t="shared" si="45"/>
        <v>135.96429580476251</v>
      </c>
      <c r="AH67" s="8">
        <f t="shared" si="45"/>
        <v>0</v>
      </c>
      <c r="AI67" s="10">
        <f t="shared" si="16"/>
        <v>26025.035704195237</v>
      </c>
      <c r="AJ67" s="8">
        <f t="shared" si="17"/>
        <v>966.96429580476251</v>
      </c>
      <c r="AK67" s="11">
        <f t="shared" si="18"/>
        <v>9291.0357041952375</v>
      </c>
      <c r="AL67" s="11">
        <f t="shared" si="19"/>
        <v>135.96429580476251</v>
      </c>
      <c r="AM67" s="11">
        <f t="shared" si="20"/>
        <v>0</v>
      </c>
      <c r="AN67" s="11">
        <f t="shared" si="21"/>
        <v>0</v>
      </c>
      <c r="AO67">
        <f t="shared" si="31"/>
        <v>0</v>
      </c>
      <c r="AP67">
        <f t="shared" si="32"/>
        <v>0</v>
      </c>
      <c r="AQ67" s="12">
        <f t="shared" si="46"/>
        <v>14589.035704195237</v>
      </c>
      <c r="AR67" s="13">
        <f t="shared" si="46"/>
        <v>0</v>
      </c>
      <c r="AS67" s="13">
        <f t="shared" si="47"/>
        <v>966.96429580476251</v>
      </c>
      <c r="AT67" s="13">
        <f t="shared" si="47"/>
        <v>0</v>
      </c>
      <c r="AU67" s="14">
        <f t="shared" si="50"/>
        <v>0</v>
      </c>
      <c r="AV67" s="14">
        <f t="shared" si="50"/>
        <v>0</v>
      </c>
      <c r="AW67" s="43">
        <f>E67+AQ67+AT67+AV67-AU67</f>
        <v>26025.035704195237</v>
      </c>
      <c r="AX67" s="45">
        <f>H67+AS67+AR67+AU67-AV67</f>
        <v>966.96429580476251</v>
      </c>
      <c r="AY67" s="43"/>
      <c r="AZ67" s="37"/>
      <c r="BB67" s="42">
        <f>AW67-BD67</f>
        <v>24128.035704195237</v>
      </c>
      <c r="BC67" s="28">
        <f>IFERROR(VLOOKUP(A67,m_demand_wh!$G:$H,2,0),0)</f>
        <v>16450</v>
      </c>
      <c r="BD67" s="28">
        <f>IFERROR(VLOOKUP(A67,m_inventory!$G:$I,3,0),0)</f>
        <v>1897</v>
      </c>
      <c r="BE67" s="28">
        <f>IFERROR(VLOOKUP(A67,m_demand_wh!$G:$I,3,0),0)</f>
        <v>284</v>
      </c>
      <c r="BF67" s="10">
        <f t="shared" si="34"/>
        <v>7678.0357041952375</v>
      </c>
      <c r="BG67" s="8">
        <f t="shared" si="35"/>
        <v>1613</v>
      </c>
      <c r="BH67" s="8">
        <f t="shared" si="36"/>
        <v>0</v>
      </c>
      <c r="BI67" s="8">
        <f t="shared" si="37"/>
        <v>0</v>
      </c>
      <c r="BJ67" s="16">
        <f t="shared" si="38"/>
        <v>0</v>
      </c>
      <c r="BK67" s="14">
        <f t="shared" si="39"/>
        <v>0</v>
      </c>
      <c r="BL67" s="8">
        <f t="shared" si="24"/>
        <v>7678.0357041952375</v>
      </c>
      <c r="BM67" s="14">
        <f t="shared" si="25"/>
        <v>0</v>
      </c>
      <c r="BQ67" s="21">
        <f>E67-BD67</f>
        <v>9539</v>
      </c>
      <c r="BR67" s="22">
        <f>H67</f>
        <v>0</v>
      </c>
      <c r="BS67" s="22">
        <f>BD67</f>
        <v>1897</v>
      </c>
      <c r="BT67" s="25">
        <f t="shared" si="40"/>
        <v>24128.035704195237</v>
      </c>
      <c r="BU67" s="25">
        <f>AX67</f>
        <v>966.96429580476251</v>
      </c>
      <c r="BV67" s="22">
        <f t="shared" si="41"/>
        <v>1897</v>
      </c>
      <c r="BW67" s="26">
        <f>BQ67*$C67</f>
        <v>65730959.640000001</v>
      </c>
      <c r="BX67" s="27">
        <f>BR67*$C67</f>
        <v>0</v>
      </c>
      <c r="BY67" s="27">
        <f>BS67*$C67</f>
        <v>13071771.720000001</v>
      </c>
      <c r="BZ67" s="27">
        <f t="shared" si="51"/>
        <v>166260503.30904037</v>
      </c>
      <c r="CA67" s="27">
        <f t="shared" si="51"/>
        <v>6663118.8909596251</v>
      </c>
      <c r="CB67" s="27">
        <f t="shared" si="51"/>
        <v>13071771.720000001</v>
      </c>
    </row>
    <row r="68" spans="1:80" x14ac:dyDescent="0.2">
      <c r="A68">
        <v>10203082</v>
      </c>
      <c r="B68" t="s">
        <v>50</v>
      </c>
      <c r="C68" s="15">
        <v>5218.8100000000004</v>
      </c>
      <c r="D68" s="33">
        <f>SUMIFS(m_inbound!$C:$C,m_inbound!B:B,"EU",m_inbound!$A:$A,'Model 2'!A68)</f>
        <v>0</v>
      </c>
      <c r="E68" s="28">
        <f>IFERROR(VLOOKUP(A68,m_inventory!$G:$J,4,0),0)</f>
        <v>4997</v>
      </c>
      <c r="F68" s="28">
        <f>IFERROR(VLOOKUP(A68,m_demand_wh!$G:$J,4,0),0)</f>
        <v>4960</v>
      </c>
      <c r="G68" s="28">
        <f>SUMIFS(m_inbound!$C:$C,m_inbound!B:B,"US",m_inbound!$A:$A,'Model 2'!A68)</f>
        <v>0</v>
      </c>
      <c r="H68" s="28">
        <f>IFERROR(VLOOKUP(A68,m_inventory!$G:$K,5,0),0)</f>
        <v>115</v>
      </c>
      <c r="I68" s="28">
        <f>IFERROR(VLOOKUP(A68,m_demand_wh!$G:$K,5,0),0)</f>
        <v>429</v>
      </c>
      <c r="J68" s="32">
        <v>0.77238805970149249</v>
      </c>
      <c r="K68" s="32">
        <v>0.22761194029850751</v>
      </c>
      <c r="L68" s="4">
        <f t="shared" si="0"/>
        <v>37</v>
      </c>
      <c r="M68">
        <f t="shared" si="27"/>
        <v>0</v>
      </c>
      <c r="N68">
        <f t="shared" si="1"/>
        <v>0</v>
      </c>
      <c r="O68">
        <f t="shared" si="2"/>
        <v>314</v>
      </c>
      <c r="P68" t="b">
        <f t="shared" si="44"/>
        <v>0</v>
      </c>
      <c r="Q68" t="b">
        <f t="shared" si="44"/>
        <v>1</v>
      </c>
      <c r="R68" s="7">
        <f t="shared" si="4"/>
        <v>0.92039339395064024</v>
      </c>
      <c r="S68" s="7">
        <f t="shared" si="5"/>
        <v>7.9606606049359763E-2</v>
      </c>
      <c r="T68" s="7">
        <f t="shared" si="6"/>
        <v>0.97514552816108813</v>
      </c>
      <c r="U68" s="4">
        <f t="shared" si="7"/>
        <v>0</v>
      </c>
      <c r="V68">
        <f t="shared" si="8"/>
        <v>0</v>
      </c>
      <c r="W68" s="8">
        <f t="shared" si="9"/>
        <v>0</v>
      </c>
      <c r="X68" s="9">
        <f t="shared" si="10"/>
        <v>0</v>
      </c>
      <c r="Y68" s="4">
        <f t="shared" si="11"/>
        <v>0</v>
      </c>
      <c r="Z68">
        <f t="shared" si="12"/>
        <v>0</v>
      </c>
      <c r="AA68">
        <f t="shared" si="13"/>
        <v>0</v>
      </c>
      <c r="AB68">
        <f t="shared" si="14"/>
        <v>0</v>
      </c>
      <c r="AC68" s="10">
        <f t="shared" si="42"/>
        <v>0</v>
      </c>
      <c r="AD68" s="8">
        <f t="shared" si="43"/>
        <v>0</v>
      </c>
      <c r="AE68" s="8">
        <f t="shared" si="49"/>
        <v>0</v>
      </c>
      <c r="AF68" s="8">
        <f t="shared" si="49"/>
        <v>0</v>
      </c>
      <c r="AG68" s="8">
        <f t="shared" si="45"/>
        <v>0</v>
      </c>
      <c r="AH68" s="8">
        <f t="shared" si="45"/>
        <v>0</v>
      </c>
      <c r="AI68" s="10">
        <f t="shared" si="16"/>
        <v>4997</v>
      </c>
      <c r="AJ68" s="8">
        <f t="shared" si="17"/>
        <v>115</v>
      </c>
      <c r="AK68" s="11">
        <f t="shared" si="18"/>
        <v>37</v>
      </c>
      <c r="AL68" s="11">
        <f t="shared" si="19"/>
        <v>0</v>
      </c>
      <c r="AM68" s="11">
        <f t="shared" si="20"/>
        <v>0</v>
      </c>
      <c r="AN68" s="11">
        <f t="shared" si="21"/>
        <v>314</v>
      </c>
      <c r="AO68">
        <f t="shared" si="31"/>
        <v>0</v>
      </c>
      <c r="AP68">
        <f t="shared" si="32"/>
        <v>0</v>
      </c>
      <c r="AQ68" s="12">
        <f t="shared" si="46"/>
        <v>0</v>
      </c>
      <c r="AR68" s="13">
        <f t="shared" si="46"/>
        <v>0</v>
      </c>
      <c r="AS68" s="13">
        <f t="shared" si="47"/>
        <v>0</v>
      </c>
      <c r="AT68" s="13">
        <f t="shared" si="47"/>
        <v>0</v>
      </c>
      <c r="AU68" s="14">
        <f t="shared" si="50"/>
        <v>0</v>
      </c>
      <c r="AV68" s="14">
        <f t="shared" si="50"/>
        <v>0</v>
      </c>
      <c r="AW68" s="43">
        <f>E68+AQ68+AT68+AV68-AU68</f>
        <v>4997</v>
      </c>
      <c r="AX68" s="45">
        <f>H68+AS68+AR68+AU68-AV68</f>
        <v>115</v>
      </c>
      <c r="AY68" s="43"/>
      <c r="AZ68" s="37"/>
      <c r="BB68" s="42">
        <f>AW68-BD68</f>
        <v>3395</v>
      </c>
      <c r="BC68" s="28">
        <f>IFERROR(VLOOKUP(A68,m_demand_wh!$G:$H,2,0),0)</f>
        <v>4733</v>
      </c>
      <c r="BD68" s="28">
        <f>IFERROR(VLOOKUP(A68,m_inventory!$G:$I,3,0),0)</f>
        <v>1602</v>
      </c>
      <c r="BE68" s="28">
        <f>IFERROR(VLOOKUP(A68,m_demand_wh!$G:$I,3,0),0)</f>
        <v>227</v>
      </c>
      <c r="BF68" s="10">
        <f t="shared" si="34"/>
        <v>0</v>
      </c>
      <c r="BG68" s="8">
        <f t="shared" si="35"/>
        <v>1375</v>
      </c>
      <c r="BH68" s="8">
        <f t="shared" si="36"/>
        <v>1338</v>
      </c>
      <c r="BI68" s="8">
        <f t="shared" si="37"/>
        <v>0</v>
      </c>
      <c r="BJ68" s="16">
        <f t="shared" si="38"/>
        <v>0</v>
      </c>
      <c r="BK68" s="14">
        <f t="shared" si="39"/>
        <v>1338</v>
      </c>
      <c r="BL68" s="8">
        <f t="shared" si="24"/>
        <v>0</v>
      </c>
      <c r="BM68" s="14">
        <f t="shared" si="25"/>
        <v>0</v>
      </c>
      <c r="BQ68" s="21">
        <f>E68-BD68</f>
        <v>3395</v>
      </c>
      <c r="BR68" s="22">
        <f>H68</f>
        <v>115</v>
      </c>
      <c r="BS68" s="22">
        <f>BD68</f>
        <v>1602</v>
      </c>
      <c r="BT68" s="25">
        <f t="shared" si="40"/>
        <v>4733</v>
      </c>
      <c r="BU68" s="25">
        <f>AX68</f>
        <v>115</v>
      </c>
      <c r="BV68" s="22">
        <f t="shared" si="41"/>
        <v>264</v>
      </c>
      <c r="BW68" s="26">
        <f>BQ68*$C68</f>
        <v>17717859.950000003</v>
      </c>
      <c r="BX68" s="27">
        <f>BR68*$C68</f>
        <v>600163.15</v>
      </c>
      <c r="BY68" s="27">
        <f>BS68*$C68</f>
        <v>8360533.620000001</v>
      </c>
      <c r="BZ68" s="27">
        <f t="shared" si="51"/>
        <v>24700627.73</v>
      </c>
      <c r="CA68" s="27">
        <f t="shared" si="51"/>
        <v>600163.15</v>
      </c>
      <c r="CB68" s="27">
        <f t="shared" si="51"/>
        <v>1377765.84</v>
      </c>
    </row>
    <row r="69" spans="1:80" x14ac:dyDescent="0.2">
      <c r="A69">
        <v>10213870</v>
      </c>
      <c r="B69" t="s">
        <v>50</v>
      </c>
      <c r="C69" s="15">
        <v>1179.73</v>
      </c>
      <c r="D69" s="33">
        <f>SUMIFS(m_inbound!$C:$C,m_inbound!B:B,"EU",m_inbound!$A:$A,'Model 2'!A69)</f>
        <v>17345</v>
      </c>
      <c r="E69" s="28">
        <f>IFERROR(VLOOKUP(A69,m_inventory!$G:$J,4,0),0)</f>
        <v>25639</v>
      </c>
      <c r="F69" s="28">
        <f>IFERROR(VLOOKUP(A69,m_demand_wh!$G:$J,4,0),0)</f>
        <v>13086.5</v>
      </c>
      <c r="G69" s="28">
        <f>SUMIFS(m_inbound!$C:$C,m_inbound!B:B,"US",m_inbound!$A:$A,'Model 2'!A69)</f>
        <v>0</v>
      </c>
      <c r="H69" s="28">
        <f>IFERROR(VLOOKUP(A69,m_inventory!$G:$K,5,0),0)</f>
        <v>652</v>
      </c>
      <c r="I69" s="28">
        <f>IFERROR(VLOOKUP(A69,m_demand_wh!$G:$K,5,0),0)</f>
        <v>745</v>
      </c>
      <c r="J69" s="32">
        <v>0.77238805970149249</v>
      </c>
      <c r="K69" s="32">
        <v>0.22761194029850751</v>
      </c>
      <c r="L69" s="4">
        <f t="shared" si="0"/>
        <v>12552.5</v>
      </c>
      <c r="M69">
        <f t="shared" si="27"/>
        <v>0</v>
      </c>
      <c r="N69">
        <f t="shared" si="1"/>
        <v>0</v>
      </c>
      <c r="O69">
        <f t="shared" si="2"/>
        <v>93</v>
      </c>
      <c r="P69" t="b">
        <f t="shared" si="44"/>
        <v>0</v>
      </c>
      <c r="Q69" t="b">
        <f t="shared" si="44"/>
        <v>1</v>
      </c>
      <c r="R69" s="7">
        <f t="shared" si="4"/>
        <v>0.94613743990167376</v>
      </c>
      <c r="S69" s="7">
        <f t="shared" si="5"/>
        <v>5.386256009832624E-2</v>
      </c>
      <c r="T69" s="7">
        <f t="shared" si="6"/>
        <v>0.98350064743031063</v>
      </c>
      <c r="U69" s="4">
        <f t="shared" si="7"/>
        <v>0</v>
      </c>
      <c r="V69">
        <f t="shared" si="8"/>
        <v>0</v>
      </c>
      <c r="W69" s="8">
        <f t="shared" si="9"/>
        <v>17345</v>
      </c>
      <c r="X69" s="9">
        <f t="shared" si="10"/>
        <v>0</v>
      </c>
      <c r="Y69" s="4">
        <f t="shared" si="11"/>
        <v>93</v>
      </c>
      <c r="Z69">
        <f t="shared" si="12"/>
        <v>0</v>
      </c>
      <c r="AA69">
        <f t="shared" si="13"/>
        <v>17252</v>
      </c>
      <c r="AB69">
        <f t="shared" si="14"/>
        <v>0</v>
      </c>
      <c r="AC69" s="10">
        <f t="shared" si="42"/>
        <v>16967.353169467719</v>
      </c>
      <c r="AD69" s="8">
        <f t="shared" si="43"/>
        <v>284.64683053228106</v>
      </c>
      <c r="AE69" s="8">
        <f t="shared" si="49"/>
        <v>16967.353169467719</v>
      </c>
      <c r="AF69" s="8">
        <f t="shared" si="49"/>
        <v>0</v>
      </c>
      <c r="AG69" s="8">
        <f t="shared" si="45"/>
        <v>284.64683053228146</v>
      </c>
      <c r="AH69" s="8">
        <f t="shared" si="45"/>
        <v>0</v>
      </c>
      <c r="AI69" s="10">
        <f t="shared" si="16"/>
        <v>42606.353169467722</v>
      </c>
      <c r="AJ69" s="8">
        <f t="shared" si="17"/>
        <v>1029.6468305322815</v>
      </c>
      <c r="AK69" s="11">
        <f t="shared" si="18"/>
        <v>29519.853169467722</v>
      </c>
      <c r="AL69" s="11">
        <f t="shared" si="19"/>
        <v>284.64683053228146</v>
      </c>
      <c r="AM69" s="11">
        <f t="shared" si="20"/>
        <v>0</v>
      </c>
      <c r="AN69" s="11">
        <f t="shared" si="21"/>
        <v>0</v>
      </c>
      <c r="AO69">
        <f t="shared" si="31"/>
        <v>0</v>
      </c>
      <c r="AP69">
        <f t="shared" si="32"/>
        <v>0</v>
      </c>
      <c r="AQ69" s="12">
        <f t="shared" si="46"/>
        <v>16967.353169467719</v>
      </c>
      <c r="AR69" s="13">
        <f t="shared" si="46"/>
        <v>0</v>
      </c>
      <c r="AS69" s="13">
        <f t="shared" si="47"/>
        <v>377.64683053228146</v>
      </c>
      <c r="AT69" s="13">
        <f t="shared" si="47"/>
        <v>0</v>
      </c>
      <c r="AU69" s="14">
        <f t="shared" si="50"/>
        <v>0</v>
      </c>
      <c r="AV69" s="14">
        <f t="shared" si="50"/>
        <v>0</v>
      </c>
      <c r="AW69" s="43">
        <f>E69+AQ69+AT69+AV69-AU69</f>
        <v>42606.353169467722</v>
      </c>
      <c r="AX69" s="45">
        <f>H69+AS69+AR69+AU69-AV69</f>
        <v>1029.6468305322815</v>
      </c>
      <c r="AY69" s="43"/>
      <c r="AZ69" s="37"/>
      <c r="BB69" s="42">
        <f>AW69-BD69</f>
        <v>35977.353169467722</v>
      </c>
      <c r="BC69" s="28">
        <f>IFERROR(VLOOKUP(A69,m_demand_wh!$G:$H,2,0),0)</f>
        <v>12832</v>
      </c>
      <c r="BD69" s="28">
        <f>IFERROR(VLOOKUP(A69,m_inventory!$G:$I,3,0),0)</f>
        <v>6629</v>
      </c>
      <c r="BE69" s="28">
        <f>IFERROR(VLOOKUP(A69,m_demand_wh!$G:$I,3,0),0)</f>
        <v>254.5</v>
      </c>
      <c r="BF69" s="10">
        <f t="shared" si="34"/>
        <v>23145.353169467722</v>
      </c>
      <c r="BG69" s="8">
        <f t="shared" si="35"/>
        <v>6374.5</v>
      </c>
      <c r="BH69" s="8">
        <f t="shared" si="36"/>
        <v>0</v>
      </c>
      <c r="BI69" s="8">
        <f t="shared" si="37"/>
        <v>0</v>
      </c>
      <c r="BJ69" s="16">
        <f t="shared" si="38"/>
        <v>0</v>
      </c>
      <c r="BK69" s="14">
        <f t="shared" si="39"/>
        <v>0</v>
      </c>
      <c r="BL69" s="8">
        <f t="shared" si="24"/>
        <v>23145.353169467722</v>
      </c>
      <c r="BM69" s="14">
        <f t="shared" si="25"/>
        <v>10313.353169467722</v>
      </c>
      <c r="BQ69" s="21">
        <f>E69-BD69</f>
        <v>19010</v>
      </c>
      <c r="BR69" s="22">
        <f>H69</f>
        <v>652</v>
      </c>
      <c r="BS69" s="22">
        <f>BD69</f>
        <v>6629</v>
      </c>
      <c r="BT69" s="25">
        <f t="shared" si="40"/>
        <v>25664</v>
      </c>
      <c r="BU69" s="25">
        <f>AX69</f>
        <v>1029.6468305322815</v>
      </c>
      <c r="BV69" s="22">
        <f t="shared" si="41"/>
        <v>16942.353169467722</v>
      </c>
      <c r="BW69" s="26">
        <f>BQ69*$C69</f>
        <v>22426667.300000001</v>
      </c>
      <c r="BX69" s="27">
        <f>BR69*$C69</f>
        <v>769183.96</v>
      </c>
      <c r="BY69" s="27">
        <f>BS69*$C69</f>
        <v>7820430.1699999999</v>
      </c>
      <c r="BZ69" s="27">
        <f t="shared" si="51"/>
        <v>30276590.719999999</v>
      </c>
      <c r="CA69" s="27">
        <f t="shared" si="51"/>
        <v>1214705.2553838484</v>
      </c>
      <c r="CB69" s="27">
        <f t="shared" si="51"/>
        <v>19987402.304616157</v>
      </c>
    </row>
    <row r="70" spans="1:80" x14ac:dyDescent="0.2">
      <c r="A70">
        <v>10226039</v>
      </c>
      <c r="B70" t="s">
        <v>50</v>
      </c>
      <c r="C70" s="15">
        <v>1773.55</v>
      </c>
      <c r="D70" s="33">
        <f>SUMIFS(m_inbound!$C:$C,m_inbound!B:B,"EU",m_inbound!$A:$A,'Model 2'!A70)</f>
        <v>0</v>
      </c>
      <c r="E70" s="28">
        <f>IFERROR(VLOOKUP(A70,m_inventory!$G:$J,4,0),0)</f>
        <v>138988</v>
      </c>
      <c r="F70" s="28">
        <f>IFERROR(VLOOKUP(A70,m_demand_wh!$G:$J,4,0),0)</f>
        <v>29854</v>
      </c>
      <c r="G70" s="28">
        <f>SUMIFS(m_inbound!$C:$C,m_inbound!B:B,"US",m_inbound!$A:$A,'Model 2'!A70)</f>
        <v>28080</v>
      </c>
      <c r="H70" s="28">
        <f>IFERROR(VLOOKUP(A70,m_inventory!$G:$K,5,0),0)</f>
        <v>25</v>
      </c>
      <c r="I70" s="28">
        <f>IFERROR(VLOOKUP(A70,m_demand_wh!$G:$K,5,0),0)</f>
        <v>258.5</v>
      </c>
      <c r="J70" s="32">
        <v>0.77238805970149249</v>
      </c>
      <c r="K70" s="32">
        <v>0.22761194029850751</v>
      </c>
      <c r="L70" s="4">
        <f t="shared" ref="L70:L108" si="52">MAX(E70-F70,0)</f>
        <v>109134</v>
      </c>
      <c r="M70">
        <f t="shared" si="27"/>
        <v>0</v>
      </c>
      <c r="N70">
        <f t="shared" ref="N70:N108" si="53">MAX(F70-E70,0)</f>
        <v>0</v>
      </c>
      <c r="O70">
        <f t="shared" ref="O70:O108" si="54">MAX(I70-H70,0)</f>
        <v>233.5</v>
      </c>
      <c r="P70" t="b">
        <f t="shared" si="44"/>
        <v>0</v>
      </c>
      <c r="Q70" t="b">
        <f t="shared" si="44"/>
        <v>1</v>
      </c>
      <c r="R70" s="7">
        <f t="shared" ref="R70:R108" si="55">F70/(F70+I70)</f>
        <v>0.9914155251141552</v>
      </c>
      <c r="S70" s="7">
        <f t="shared" ref="S70:S108" si="56">1-R70</f>
        <v>8.584474885844795E-3</v>
      </c>
      <c r="T70" s="7">
        <f t="shared" ref="T70:T108" si="57">R70*J70/((R70*J70)+(S70*K70))</f>
        <v>0.9974548653617562</v>
      </c>
      <c r="U70" s="4">
        <f t="shared" ref="U70:U108" si="58">IF(P70,IF(D70&gt;=N70,N70,D70),0)</f>
        <v>0</v>
      </c>
      <c r="V70">
        <f t="shared" ref="V70:V108" si="59">IF(Q70,IF(G70&gt;=O70,O70,G70),0)</f>
        <v>233.5</v>
      </c>
      <c r="W70" s="8">
        <f t="shared" ref="W70:W108" si="60">D70-U70</f>
        <v>0</v>
      </c>
      <c r="X70" s="9">
        <f t="shared" ref="X70:X108" si="61">G70-V70</f>
        <v>27846.5</v>
      </c>
      <c r="Y70" s="4">
        <f t="shared" ref="Y70:Y108" si="62">IF(O70&gt;V70,IF(W70&gt;O70-V70,O70-V70,W70),0)</f>
        <v>0</v>
      </c>
      <c r="Z70">
        <f t="shared" ref="Z70:Z108" si="63">IF(N70&gt;U70,IF(X70&gt;N70-U70,N70-U70,X70),0)</f>
        <v>0</v>
      </c>
      <c r="AA70">
        <f t="shared" ref="AA70:AA108" si="64">D70-U70-Y70</f>
        <v>0</v>
      </c>
      <c r="AB70">
        <f t="shared" ref="AB70:AB108" si="65">G70-V70-Z70</f>
        <v>27846.5</v>
      </c>
      <c r="AC70" s="10">
        <f t="shared" si="42"/>
        <v>27775.626908296144</v>
      </c>
      <c r="AD70" s="8">
        <f t="shared" si="43"/>
        <v>70.873091703855849</v>
      </c>
      <c r="AE70" s="8">
        <f t="shared" si="49"/>
        <v>0</v>
      </c>
      <c r="AF70" s="8">
        <f t="shared" si="49"/>
        <v>70.873091703855849</v>
      </c>
      <c r="AG70" s="8">
        <f t="shared" si="45"/>
        <v>0</v>
      </c>
      <c r="AH70" s="8">
        <f t="shared" si="45"/>
        <v>27775.626908296144</v>
      </c>
      <c r="AI70" s="10">
        <f t="shared" ref="AI70:AI108" si="66">E70+U70+Z70+AE70+AH70</f>
        <v>166763.62690829614</v>
      </c>
      <c r="AJ70" s="8">
        <f t="shared" ref="AJ70:AJ108" si="67">H70+V70+Y70+AF70+AG70</f>
        <v>329.37309170385583</v>
      </c>
      <c r="AK70" s="11">
        <f t="shared" ref="AK70:AK108" si="68">MAX(AI70-F70,0)</f>
        <v>136909.62690829614</v>
      </c>
      <c r="AL70" s="11">
        <f t="shared" ref="AL70:AL108" si="69">MAX(AJ70-I70,0)</f>
        <v>70.873091703855835</v>
      </c>
      <c r="AM70" s="11">
        <f t="shared" ref="AM70:AM108" si="70">MAX(F70-AI70,0)</f>
        <v>0</v>
      </c>
      <c r="AN70" s="11">
        <f t="shared" ref="AN70:AN108" si="71">MAX(I70-AJ70,0)</f>
        <v>0</v>
      </c>
      <c r="AO70">
        <f t="shared" si="31"/>
        <v>0</v>
      </c>
      <c r="AP70">
        <f t="shared" si="32"/>
        <v>0</v>
      </c>
      <c r="AQ70" s="12">
        <f t="shared" si="46"/>
        <v>0</v>
      </c>
      <c r="AR70" s="13">
        <f t="shared" si="46"/>
        <v>304.37309170385583</v>
      </c>
      <c r="AS70" s="13">
        <f t="shared" si="47"/>
        <v>0</v>
      </c>
      <c r="AT70" s="13">
        <f t="shared" si="47"/>
        <v>27775.626908296144</v>
      </c>
      <c r="AU70" s="14">
        <f t="shared" si="50"/>
        <v>0</v>
      </c>
      <c r="AV70" s="14">
        <f t="shared" si="50"/>
        <v>0</v>
      </c>
      <c r="AW70" s="43">
        <f>E70+AQ70+AT70+AV70-AU70</f>
        <v>166763.62690829614</v>
      </c>
      <c r="AX70" s="45">
        <f>H70+AS70+AR70+AU70-AV70</f>
        <v>329.37309170385583</v>
      </c>
      <c r="AY70" s="43"/>
      <c r="AZ70" s="37"/>
      <c r="BB70" s="42">
        <f>AW70-BD70</f>
        <v>55382.626908296137</v>
      </c>
      <c r="BC70" s="28">
        <f>IFERROR(VLOOKUP(A70,m_demand_wh!$G:$H,2,0),0)</f>
        <v>17341</v>
      </c>
      <c r="BD70" s="28">
        <f>IFERROR(VLOOKUP(A70,m_inventory!$G:$I,3,0),0)</f>
        <v>111381</v>
      </c>
      <c r="BE70" s="28">
        <f>IFERROR(VLOOKUP(A70,m_demand_wh!$G:$I,3,0),0)</f>
        <v>12513</v>
      </c>
      <c r="BF70" s="10">
        <f t="shared" si="34"/>
        <v>38041.626908296137</v>
      </c>
      <c r="BG70" s="8">
        <f t="shared" si="35"/>
        <v>98868</v>
      </c>
      <c r="BH70" s="8">
        <f t="shared" si="36"/>
        <v>0</v>
      </c>
      <c r="BI70" s="8">
        <f t="shared" si="37"/>
        <v>0</v>
      </c>
      <c r="BJ70" s="16">
        <f t="shared" si="38"/>
        <v>0</v>
      </c>
      <c r="BK70" s="14">
        <f t="shared" si="39"/>
        <v>0</v>
      </c>
      <c r="BL70" s="8">
        <f t="shared" ref="BL70:BL108" si="72">MAX(BB70+BK70-BJ70-BC70,0)</f>
        <v>38041.626908296137</v>
      </c>
      <c r="BM70" s="14">
        <f t="shared" ref="BM70:BM108" si="73">IF(BL70&gt;BC70,BL70-BC70,0)</f>
        <v>20700.626908296137</v>
      </c>
      <c r="BQ70" s="21">
        <f>E70-BD70</f>
        <v>27607</v>
      </c>
      <c r="BR70" s="22">
        <f>H70</f>
        <v>25</v>
      </c>
      <c r="BS70" s="22">
        <f>BD70</f>
        <v>111381</v>
      </c>
      <c r="BT70" s="25">
        <f t="shared" si="40"/>
        <v>34682</v>
      </c>
      <c r="BU70" s="25">
        <f>AX70</f>
        <v>329.37309170385583</v>
      </c>
      <c r="BV70" s="22">
        <f t="shared" si="41"/>
        <v>132081.62690829614</v>
      </c>
      <c r="BW70" s="26">
        <f>BQ70*$C70</f>
        <v>48962394.850000001</v>
      </c>
      <c r="BX70" s="27">
        <f>BR70*$C70</f>
        <v>44338.75</v>
      </c>
      <c r="BY70" s="27">
        <f>BS70*$C70</f>
        <v>197539772.54999998</v>
      </c>
      <c r="BZ70" s="27">
        <f t="shared" si="51"/>
        <v>61510261.100000001</v>
      </c>
      <c r="CA70" s="27">
        <f t="shared" si="51"/>
        <v>584159.6467913735</v>
      </c>
      <c r="CB70" s="27">
        <f t="shared" si="51"/>
        <v>234253369.40320861</v>
      </c>
    </row>
    <row r="71" spans="1:80" x14ac:dyDescent="0.2">
      <c r="A71">
        <v>11105</v>
      </c>
      <c r="B71" t="s">
        <v>50</v>
      </c>
      <c r="C71" s="15">
        <v>1131.3</v>
      </c>
      <c r="D71" s="33">
        <f>SUMIFS(m_inbound!$C:$C,m_inbound!B:B,"EU",m_inbound!$A:$A,'Model 2'!A71)</f>
        <v>0</v>
      </c>
      <c r="E71" s="28">
        <f>IFERROR(VLOOKUP(A71,m_inventory!$G:$J,4,0),0)</f>
        <v>78864</v>
      </c>
      <c r="F71" s="28">
        <f>IFERROR(VLOOKUP(A71,m_demand_wh!$G:$J,4,0),0)</f>
        <v>24945</v>
      </c>
      <c r="G71" s="28">
        <f>SUMIFS(m_inbound!$C:$C,m_inbound!B:B,"US",m_inbound!$A:$A,'Model 2'!A71)</f>
        <v>14400</v>
      </c>
      <c r="H71" s="28">
        <f>IFERROR(VLOOKUP(A71,m_inventory!$G:$K,5,0),0)</f>
        <v>4432</v>
      </c>
      <c r="I71" s="28">
        <f>IFERROR(VLOOKUP(A71,m_demand_wh!$G:$K,5,0),0)</f>
        <v>1841.5</v>
      </c>
      <c r="J71" s="32">
        <v>0.77238805970149249</v>
      </c>
      <c r="K71" s="32">
        <v>0.22761194029850751</v>
      </c>
      <c r="L71" s="4">
        <f t="shared" si="52"/>
        <v>53919</v>
      </c>
      <c r="M71">
        <f t="shared" ref="M71:M108" si="74">MAX(H71-I71,0)</f>
        <v>2590.5</v>
      </c>
      <c r="N71">
        <f t="shared" si="53"/>
        <v>0</v>
      </c>
      <c r="O71">
        <f t="shared" si="54"/>
        <v>0</v>
      </c>
      <c r="P71" t="b">
        <f t="shared" si="44"/>
        <v>0</v>
      </c>
      <c r="Q71" t="b">
        <f t="shared" si="44"/>
        <v>0</v>
      </c>
      <c r="R71" s="7">
        <f t="shared" si="55"/>
        <v>0.93125268325462451</v>
      </c>
      <c r="S71" s="7">
        <f t="shared" si="56"/>
        <v>6.8747316745375486E-2</v>
      </c>
      <c r="T71" s="7">
        <f t="shared" si="57"/>
        <v>0.97870874922632367</v>
      </c>
      <c r="U71" s="4">
        <f t="shared" si="58"/>
        <v>0</v>
      </c>
      <c r="V71">
        <f t="shared" si="59"/>
        <v>0</v>
      </c>
      <c r="W71" s="8">
        <f t="shared" si="60"/>
        <v>0</v>
      </c>
      <c r="X71" s="9">
        <f t="shared" si="61"/>
        <v>14400</v>
      </c>
      <c r="Y71" s="4">
        <f t="shared" si="62"/>
        <v>0</v>
      </c>
      <c r="Z71">
        <f t="shared" si="63"/>
        <v>0</v>
      </c>
      <c r="AA71">
        <f t="shared" si="64"/>
        <v>0</v>
      </c>
      <c r="AB71">
        <f t="shared" si="65"/>
        <v>14400</v>
      </c>
      <c r="AC71" s="10">
        <f t="shared" si="42"/>
        <v>14093.40598885906</v>
      </c>
      <c r="AD71" s="8">
        <f t="shared" si="43"/>
        <v>306.59401114093913</v>
      </c>
      <c r="AE71" s="8">
        <f t="shared" si="49"/>
        <v>0</v>
      </c>
      <c r="AF71" s="8">
        <f t="shared" si="49"/>
        <v>306.59401114093913</v>
      </c>
      <c r="AG71" s="8">
        <f t="shared" si="45"/>
        <v>0</v>
      </c>
      <c r="AH71" s="8">
        <f t="shared" si="45"/>
        <v>14093.40598885906</v>
      </c>
      <c r="AI71" s="10">
        <f t="shared" si="66"/>
        <v>92957.405988859056</v>
      </c>
      <c r="AJ71" s="8">
        <f t="shared" si="67"/>
        <v>4738.5940111409391</v>
      </c>
      <c r="AK71" s="11">
        <f t="shared" si="68"/>
        <v>68012.405988859056</v>
      </c>
      <c r="AL71" s="11">
        <f t="shared" si="69"/>
        <v>2897.0940111409391</v>
      </c>
      <c r="AM71" s="11">
        <f t="shared" si="70"/>
        <v>0</v>
      </c>
      <c r="AN71" s="11">
        <f t="shared" si="71"/>
        <v>0</v>
      </c>
      <c r="AO71">
        <f t="shared" ref="AO71:AO108" si="75">IF(AND(AN71&gt;0,AK71&gt;AN71),AN71,0)</f>
        <v>0</v>
      </c>
      <c r="AP71">
        <f t="shared" ref="AP71:AP108" si="76">IF(AND(AM71&gt;0,AL71&gt;AM71),AM71,0)</f>
        <v>0</v>
      </c>
      <c r="AQ71" s="12">
        <f t="shared" si="46"/>
        <v>0</v>
      </c>
      <c r="AR71" s="13">
        <f t="shared" si="46"/>
        <v>306.59401114093913</v>
      </c>
      <c r="AS71" s="13">
        <f t="shared" si="47"/>
        <v>0</v>
      </c>
      <c r="AT71" s="13">
        <f t="shared" si="47"/>
        <v>14093.40598885906</v>
      </c>
      <c r="AU71" s="14">
        <f t="shared" si="50"/>
        <v>0</v>
      </c>
      <c r="AV71" s="14">
        <f t="shared" si="50"/>
        <v>0</v>
      </c>
      <c r="AW71" s="43">
        <f>E71+AQ71+AT71+AV71-AU71</f>
        <v>92957.405988859056</v>
      </c>
      <c r="AX71" s="45">
        <f>H71+AS71+AR71+AU71-AV71</f>
        <v>4738.5940111409391</v>
      </c>
      <c r="AY71" s="43"/>
      <c r="AZ71" s="37"/>
      <c r="BB71" s="42">
        <f>AW71-BD71</f>
        <v>51362.405988859056</v>
      </c>
      <c r="BC71" s="28">
        <f>IFERROR(VLOOKUP(A71,m_demand_wh!$G:$H,2,0),0)</f>
        <v>24248</v>
      </c>
      <c r="BD71" s="28">
        <f>IFERROR(VLOOKUP(A71,m_inventory!$G:$I,3,0),0)</f>
        <v>41595</v>
      </c>
      <c r="BE71" s="28">
        <f>IFERROR(VLOOKUP(A71,m_demand_wh!$G:$I,3,0),0)</f>
        <v>697</v>
      </c>
      <c r="BF71" s="10">
        <f t="shared" ref="BF71:BF108" si="77">MAX(BB71-BC71,0)</f>
        <v>27114.405988859056</v>
      </c>
      <c r="BG71" s="8">
        <f t="shared" ref="BG71:BG108" si="78">MAX(BD71-BE71,0)</f>
        <v>40898</v>
      </c>
      <c r="BH71" s="8">
        <f t="shared" ref="BH71:BH108" si="79">MAX(BC71-BB71,0)</f>
        <v>0</v>
      </c>
      <c r="BI71" s="8">
        <f t="shared" ref="BI71:BI108" si="80">MAX(BE71-BD71,0)</f>
        <v>0</v>
      </c>
      <c r="BJ71" s="16">
        <f t="shared" ref="BJ71:BJ108" si="81">IF(AND(BI71&gt;0,BF71&gt;BI71),BI71,0)</f>
        <v>0</v>
      </c>
      <c r="BK71" s="14">
        <f t="shared" ref="BK71:BK108" si="82">IF(AND(BH71&gt;0,BG71&gt;BH71),BH71,0)</f>
        <v>0</v>
      </c>
      <c r="BL71" s="8">
        <f t="shared" si="72"/>
        <v>27114.405988859056</v>
      </c>
      <c r="BM71" s="14">
        <f t="shared" si="73"/>
        <v>2866.4059888590564</v>
      </c>
      <c r="BQ71" s="21">
        <f>E71-BD71</f>
        <v>37269</v>
      </c>
      <c r="BR71" s="22">
        <f>H71</f>
        <v>4432</v>
      </c>
      <c r="BS71" s="22">
        <f>BD71</f>
        <v>41595</v>
      </c>
      <c r="BT71" s="25">
        <f t="shared" ref="BT71:BT108" si="83">BB71+BK71-BJ71-BM71</f>
        <v>48496</v>
      </c>
      <c r="BU71" s="25">
        <f>AX71</f>
        <v>4738.5940111409391</v>
      </c>
      <c r="BV71" s="22">
        <f t="shared" ref="BV71:BV108" si="84">BD71+BJ71+BM71-BK71</f>
        <v>44461.405988859056</v>
      </c>
      <c r="BW71" s="26">
        <f>BQ71*$C71</f>
        <v>42162419.699999996</v>
      </c>
      <c r="BX71" s="27">
        <f>BR71*$C71</f>
        <v>5013921.5999999996</v>
      </c>
      <c r="BY71" s="27">
        <f>BS71*$C71</f>
        <v>47056423.5</v>
      </c>
      <c r="BZ71" s="27">
        <f t="shared" si="51"/>
        <v>54863524.799999997</v>
      </c>
      <c r="CA71" s="27">
        <f t="shared" si="51"/>
        <v>5360771.4048037445</v>
      </c>
      <c r="CB71" s="27">
        <f t="shared" si="51"/>
        <v>50299188.595196247</v>
      </c>
    </row>
    <row r="72" spans="1:80" x14ac:dyDescent="0.2">
      <c r="A72">
        <v>11106</v>
      </c>
      <c r="B72" t="s">
        <v>50</v>
      </c>
      <c r="C72" s="15">
        <v>3433.4</v>
      </c>
      <c r="D72" s="33">
        <f>SUMIFS(m_inbound!$C:$C,m_inbound!B:B,"EU",m_inbound!$A:$A,'Model 2'!A72)</f>
        <v>0</v>
      </c>
      <c r="E72" s="28">
        <f>IFERROR(VLOOKUP(A72,m_inventory!$G:$J,4,0),0)</f>
        <v>77</v>
      </c>
      <c r="F72" s="28">
        <f>IFERROR(VLOOKUP(A72,m_demand_wh!$G:$J,4,0),0)</f>
        <v>23339</v>
      </c>
      <c r="G72" s="28">
        <f>SUMIFS(m_inbound!$C:$C,m_inbound!B:B,"US",m_inbound!$A:$A,'Model 2'!A72)</f>
        <v>0</v>
      </c>
      <c r="H72" s="28">
        <f>IFERROR(VLOOKUP(A72,m_inventory!$G:$K,5,0),0)</f>
        <v>0</v>
      </c>
      <c r="I72" s="28">
        <f>IFERROR(VLOOKUP(A72,m_demand_wh!$G:$K,5,0),0)</f>
        <v>977</v>
      </c>
      <c r="J72" s="32">
        <v>0.77238805970149249</v>
      </c>
      <c r="K72" s="32">
        <v>0.22761194029850751</v>
      </c>
      <c r="L72" s="4">
        <f t="shared" si="52"/>
        <v>0</v>
      </c>
      <c r="M72">
        <f t="shared" si="74"/>
        <v>0</v>
      </c>
      <c r="N72">
        <f t="shared" si="53"/>
        <v>23262</v>
      </c>
      <c r="O72">
        <f t="shared" si="54"/>
        <v>977</v>
      </c>
      <c r="P72" t="b">
        <f t="shared" si="44"/>
        <v>1</v>
      </c>
      <c r="Q72" t="b">
        <f t="shared" si="44"/>
        <v>1</v>
      </c>
      <c r="R72" s="7">
        <f t="shared" si="55"/>
        <v>0.95982069419312388</v>
      </c>
      <c r="S72" s="7">
        <f t="shared" si="56"/>
        <v>4.017930580687612E-2</v>
      </c>
      <c r="T72" s="7">
        <f t="shared" si="57"/>
        <v>0.98781439323460307</v>
      </c>
      <c r="U72" s="4">
        <f t="shared" si="58"/>
        <v>0</v>
      </c>
      <c r="V72">
        <f t="shared" si="59"/>
        <v>0</v>
      </c>
      <c r="W72" s="8">
        <f t="shared" si="60"/>
        <v>0</v>
      </c>
      <c r="X72" s="9">
        <f t="shared" si="61"/>
        <v>0</v>
      </c>
      <c r="Y72" s="4">
        <f t="shared" si="62"/>
        <v>0</v>
      </c>
      <c r="Z72">
        <f t="shared" si="63"/>
        <v>0</v>
      </c>
      <c r="AA72">
        <f t="shared" si="64"/>
        <v>0</v>
      </c>
      <c r="AB72">
        <f t="shared" si="65"/>
        <v>0</v>
      </c>
      <c r="AC72" s="10">
        <f t="shared" si="42"/>
        <v>0</v>
      </c>
      <c r="AD72" s="8">
        <f t="shared" si="43"/>
        <v>0</v>
      </c>
      <c r="AE72" s="8">
        <f t="shared" si="49"/>
        <v>0</v>
      </c>
      <c r="AF72" s="8">
        <f t="shared" si="49"/>
        <v>0</v>
      </c>
      <c r="AG72" s="8">
        <f t="shared" si="45"/>
        <v>0</v>
      </c>
      <c r="AH72" s="8">
        <f t="shared" si="45"/>
        <v>0</v>
      </c>
      <c r="AI72" s="10">
        <f t="shared" si="66"/>
        <v>77</v>
      </c>
      <c r="AJ72" s="8">
        <f t="shared" si="67"/>
        <v>0</v>
      </c>
      <c r="AK72" s="11">
        <f t="shared" si="68"/>
        <v>0</v>
      </c>
      <c r="AL72" s="11">
        <f t="shared" si="69"/>
        <v>0</v>
      </c>
      <c r="AM72" s="11">
        <f t="shared" si="70"/>
        <v>23262</v>
      </c>
      <c r="AN72" s="11">
        <f t="shared" si="71"/>
        <v>977</v>
      </c>
      <c r="AO72">
        <f t="shared" si="75"/>
        <v>0</v>
      </c>
      <c r="AP72">
        <f t="shared" si="76"/>
        <v>0</v>
      </c>
      <c r="AQ72" s="12">
        <f t="shared" si="46"/>
        <v>0</v>
      </c>
      <c r="AR72" s="13">
        <f t="shared" si="46"/>
        <v>0</v>
      </c>
      <c r="AS72" s="13">
        <f t="shared" si="47"/>
        <v>0</v>
      </c>
      <c r="AT72" s="13">
        <f t="shared" si="47"/>
        <v>0</v>
      </c>
      <c r="AU72" s="14">
        <f t="shared" si="50"/>
        <v>0</v>
      </c>
      <c r="AV72" s="14">
        <f t="shared" si="50"/>
        <v>0</v>
      </c>
      <c r="AW72" s="43">
        <f>E72+AQ72+AT72+AV72-AU72</f>
        <v>77</v>
      </c>
      <c r="AX72" s="45">
        <f>H72+AS72+AR72+AU72-AV72</f>
        <v>0</v>
      </c>
      <c r="AY72" s="43"/>
      <c r="AZ72" s="37"/>
      <c r="BB72" s="42">
        <f>AW72-BD72</f>
        <v>0</v>
      </c>
      <c r="BC72" s="28">
        <f>IFERROR(VLOOKUP(A72,m_demand_wh!$G:$H,2,0),0)</f>
        <v>20315</v>
      </c>
      <c r="BD72" s="28">
        <f>IFERROR(VLOOKUP(A72,m_inventory!$G:$I,3,0),0)</f>
        <v>77</v>
      </c>
      <c r="BE72" s="28">
        <f>IFERROR(VLOOKUP(A72,m_demand_wh!$G:$I,3,0),0)</f>
        <v>3024</v>
      </c>
      <c r="BF72" s="10">
        <f t="shared" si="77"/>
        <v>0</v>
      </c>
      <c r="BG72" s="8">
        <f t="shared" si="78"/>
        <v>0</v>
      </c>
      <c r="BH72" s="8">
        <f t="shared" si="79"/>
        <v>20315</v>
      </c>
      <c r="BI72" s="8">
        <f t="shared" si="80"/>
        <v>2947</v>
      </c>
      <c r="BJ72" s="16">
        <f t="shared" si="81"/>
        <v>0</v>
      </c>
      <c r="BK72" s="14">
        <f t="shared" si="82"/>
        <v>0</v>
      </c>
      <c r="BL72" s="8">
        <f t="shared" si="72"/>
        <v>0</v>
      </c>
      <c r="BM72" s="14">
        <f t="shared" si="73"/>
        <v>0</v>
      </c>
      <c r="BQ72" s="21">
        <f>E72-BD72</f>
        <v>0</v>
      </c>
      <c r="BR72" s="22">
        <f>H72</f>
        <v>0</v>
      </c>
      <c r="BS72" s="22">
        <f>BD72</f>
        <v>77</v>
      </c>
      <c r="BT72" s="25">
        <f t="shared" si="83"/>
        <v>0</v>
      </c>
      <c r="BU72" s="25">
        <f>AX72</f>
        <v>0</v>
      </c>
      <c r="BV72" s="22">
        <f t="shared" si="84"/>
        <v>77</v>
      </c>
      <c r="BW72" s="26">
        <f>BQ72*$C72</f>
        <v>0</v>
      </c>
      <c r="BX72" s="27">
        <f>BR72*$C72</f>
        <v>0</v>
      </c>
      <c r="BY72" s="27">
        <f>BS72*$C72</f>
        <v>264371.8</v>
      </c>
      <c r="BZ72" s="27">
        <f t="shared" si="51"/>
        <v>0</v>
      </c>
      <c r="CA72" s="27">
        <f t="shared" si="51"/>
        <v>0</v>
      </c>
      <c r="CB72" s="27">
        <f t="shared" si="51"/>
        <v>264371.8</v>
      </c>
    </row>
    <row r="73" spans="1:80" x14ac:dyDescent="0.2">
      <c r="A73">
        <v>10166249</v>
      </c>
      <c r="B73" t="s">
        <v>50</v>
      </c>
      <c r="C73" s="15">
        <v>2858.94</v>
      </c>
      <c r="D73" s="33">
        <f>SUMIFS(m_inbound!$C:$C,m_inbound!B:B,"EU",m_inbound!$A:$A,'Model 2'!A73)</f>
        <v>0</v>
      </c>
      <c r="E73" s="28">
        <f>IFERROR(VLOOKUP(A73,m_inventory!$G:$J,4,0),0)</f>
        <v>38730</v>
      </c>
      <c r="F73" s="28">
        <f>IFERROR(VLOOKUP(A73,m_demand_wh!$G:$J,4,0),0)</f>
        <v>17922</v>
      </c>
      <c r="G73" s="28">
        <f>SUMIFS(m_inbound!$C:$C,m_inbound!B:B,"US",m_inbound!$A:$A,'Model 2'!A73)</f>
        <v>20736</v>
      </c>
      <c r="H73" s="28">
        <f>IFERROR(VLOOKUP(A73,m_inventory!$G:$K,5,0),0)</f>
        <v>2919</v>
      </c>
      <c r="I73" s="28">
        <f>IFERROR(VLOOKUP(A73,m_demand_wh!$G:$K,5,0),0)</f>
        <v>3041</v>
      </c>
      <c r="J73" s="32">
        <v>0.77238805970149249</v>
      </c>
      <c r="K73" s="32">
        <v>0.22761194029850751</v>
      </c>
      <c r="L73" s="4">
        <f t="shared" si="52"/>
        <v>20808</v>
      </c>
      <c r="M73">
        <f t="shared" si="74"/>
        <v>0</v>
      </c>
      <c r="N73">
        <f t="shared" si="53"/>
        <v>0</v>
      </c>
      <c r="O73">
        <f t="shared" si="54"/>
        <v>122</v>
      </c>
      <c r="P73" t="b">
        <f t="shared" si="44"/>
        <v>0</v>
      </c>
      <c r="Q73" t="b">
        <f t="shared" si="44"/>
        <v>1</v>
      </c>
      <c r="R73" s="7">
        <f t="shared" si="55"/>
        <v>0.85493488527405426</v>
      </c>
      <c r="S73" s="7">
        <f t="shared" si="56"/>
        <v>0.14506511472594574</v>
      </c>
      <c r="T73" s="7">
        <f t="shared" si="57"/>
        <v>0.95237892310200223</v>
      </c>
      <c r="U73" s="4">
        <f t="shared" si="58"/>
        <v>0</v>
      </c>
      <c r="V73">
        <f t="shared" si="59"/>
        <v>122</v>
      </c>
      <c r="W73" s="8">
        <f t="shared" si="60"/>
        <v>0</v>
      </c>
      <c r="X73" s="9">
        <f t="shared" si="61"/>
        <v>20614</v>
      </c>
      <c r="Y73" s="4">
        <f t="shared" si="62"/>
        <v>0</v>
      </c>
      <c r="Z73">
        <f t="shared" si="63"/>
        <v>0</v>
      </c>
      <c r="AA73">
        <f t="shared" si="64"/>
        <v>0</v>
      </c>
      <c r="AB73">
        <f t="shared" si="65"/>
        <v>20614</v>
      </c>
      <c r="AC73" s="10">
        <f t="shared" si="42"/>
        <v>19632.339120824672</v>
      </c>
      <c r="AD73" s="8">
        <f t="shared" si="43"/>
        <v>981.66087917532604</v>
      </c>
      <c r="AE73" s="8">
        <f t="shared" si="49"/>
        <v>0</v>
      </c>
      <c r="AF73" s="8">
        <f t="shared" si="49"/>
        <v>981.66087917532604</v>
      </c>
      <c r="AG73" s="8">
        <f t="shared" si="45"/>
        <v>0</v>
      </c>
      <c r="AH73" s="8">
        <f t="shared" si="45"/>
        <v>19632.339120824676</v>
      </c>
      <c r="AI73" s="10">
        <f t="shared" si="66"/>
        <v>58362.339120824676</v>
      </c>
      <c r="AJ73" s="8">
        <f t="shared" si="67"/>
        <v>4022.660879175326</v>
      </c>
      <c r="AK73" s="11">
        <f t="shared" si="68"/>
        <v>40440.339120824676</v>
      </c>
      <c r="AL73" s="11">
        <f t="shared" si="69"/>
        <v>981.66087917532604</v>
      </c>
      <c r="AM73" s="11">
        <f t="shared" si="70"/>
        <v>0</v>
      </c>
      <c r="AN73" s="11">
        <f t="shared" si="71"/>
        <v>0</v>
      </c>
      <c r="AO73">
        <f t="shared" si="75"/>
        <v>0</v>
      </c>
      <c r="AP73">
        <f t="shared" si="76"/>
        <v>0</v>
      </c>
      <c r="AQ73" s="12">
        <f t="shared" si="46"/>
        <v>0</v>
      </c>
      <c r="AR73" s="13">
        <f t="shared" si="46"/>
        <v>1103.660879175326</v>
      </c>
      <c r="AS73" s="13">
        <f t="shared" si="47"/>
        <v>0</v>
      </c>
      <c r="AT73" s="13">
        <f t="shared" si="47"/>
        <v>19632.339120824676</v>
      </c>
      <c r="AU73" s="14">
        <f t="shared" si="50"/>
        <v>0</v>
      </c>
      <c r="AV73" s="14">
        <f t="shared" si="50"/>
        <v>0</v>
      </c>
      <c r="AW73" s="43">
        <f>E73+AQ73+AT73+AV73-AU73</f>
        <v>58362.339120824676</v>
      </c>
      <c r="AX73" s="45">
        <f>H73+AS73+AR73+AU73-AV73</f>
        <v>4022.660879175326</v>
      </c>
      <c r="AY73" s="43"/>
      <c r="AZ73" s="37"/>
      <c r="BB73" s="42">
        <f>AW73-BD73</f>
        <v>51554.339120824676</v>
      </c>
      <c r="BC73" s="28">
        <f>IFERROR(VLOOKUP(A73,m_demand_wh!$G:$H,2,0),0)</f>
        <v>15233</v>
      </c>
      <c r="BD73" s="28">
        <f>IFERROR(VLOOKUP(A73,m_inventory!$G:$I,3,0),0)</f>
        <v>6808</v>
      </c>
      <c r="BE73" s="28">
        <f>IFERROR(VLOOKUP(A73,m_demand_wh!$G:$I,3,0),0)</f>
        <v>2689</v>
      </c>
      <c r="BF73" s="10">
        <f t="shared" si="77"/>
        <v>36321.339120824676</v>
      </c>
      <c r="BG73" s="8">
        <f t="shared" si="78"/>
        <v>4119</v>
      </c>
      <c r="BH73" s="8">
        <f t="shared" si="79"/>
        <v>0</v>
      </c>
      <c r="BI73" s="8">
        <f t="shared" si="80"/>
        <v>0</v>
      </c>
      <c r="BJ73" s="16">
        <f t="shared" si="81"/>
        <v>0</v>
      </c>
      <c r="BK73" s="14">
        <f t="shared" si="82"/>
        <v>0</v>
      </c>
      <c r="BL73" s="8">
        <f t="shared" si="72"/>
        <v>36321.339120824676</v>
      </c>
      <c r="BM73" s="14">
        <f t="shared" si="73"/>
        <v>21088.339120824676</v>
      </c>
      <c r="BQ73" s="21">
        <f>E73-BD73</f>
        <v>31922</v>
      </c>
      <c r="BR73" s="22">
        <f>H73</f>
        <v>2919</v>
      </c>
      <c r="BS73" s="22">
        <f>BD73</f>
        <v>6808</v>
      </c>
      <c r="BT73" s="25">
        <f t="shared" si="83"/>
        <v>30466</v>
      </c>
      <c r="BU73" s="25">
        <f>AX73</f>
        <v>4022.660879175326</v>
      </c>
      <c r="BV73" s="22">
        <f t="shared" si="84"/>
        <v>27896.339120824676</v>
      </c>
      <c r="BW73" s="26">
        <f>BQ73*$C73</f>
        <v>91263082.680000007</v>
      </c>
      <c r="BX73" s="27">
        <f>BR73*$C73</f>
        <v>8345245.8600000003</v>
      </c>
      <c r="BY73" s="27">
        <f>BS73*$C73</f>
        <v>19463663.52</v>
      </c>
      <c r="BZ73" s="27">
        <f t="shared" si="51"/>
        <v>87100466.040000007</v>
      </c>
      <c r="CA73" s="27">
        <f t="shared" si="51"/>
        <v>11500546.093909508</v>
      </c>
      <c r="CB73" s="27">
        <f t="shared" si="51"/>
        <v>79753959.766090497</v>
      </c>
    </row>
    <row r="74" spans="1:80" x14ac:dyDescent="0.2">
      <c r="A74">
        <v>10192742</v>
      </c>
      <c r="B74" t="s">
        <v>50</v>
      </c>
      <c r="C74" s="15">
        <v>5173.05</v>
      </c>
      <c r="D74" s="33">
        <f>SUMIFS(m_inbound!$C:$C,m_inbound!B:B,"EU",m_inbound!$A:$A,'Model 2'!A74)</f>
        <v>0</v>
      </c>
      <c r="E74" s="28">
        <f>IFERROR(VLOOKUP(A74,m_inventory!$G:$J,4,0),0)</f>
        <v>3232</v>
      </c>
      <c r="F74" s="28">
        <f>IFERROR(VLOOKUP(A74,m_demand_wh!$G:$J,4,0),0)</f>
        <v>3934</v>
      </c>
      <c r="G74" s="28">
        <f>SUMIFS(m_inbound!$C:$C,m_inbound!B:B,"US",m_inbound!$A:$A,'Model 2'!A74)</f>
        <v>0</v>
      </c>
      <c r="H74" s="28">
        <f>IFERROR(VLOOKUP(A74,m_inventory!$G:$K,5,0),0)</f>
        <v>0</v>
      </c>
      <c r="I74" s="28">
        <f>IFERROR(VLOOKUP(A74,m_demand_wh!$G:$K,5,0),0)</f>
        <v>389.5</v>
      </c>
      <c r="J74" s="32">
        <v>0.77238805970149249</v>
      </c>
      <c r="K74" s="32">
        <v>0.22761194029850751</v>
      </c>
      <c r="L74" s="4">
        <f t="shared" si="52"/>
        <v>0</v>
      </c>
      <c r="M74">
        <f t="shared" si="74"/>
        <v>0</v>
      </c>
      <c r="N74">
        <f t="shared" si="53"/>
        <v>702</v>
      </c>
      <c r="O74">
        <f t="shared" si="54"/>
        <v>389.5</v>
      </c>
      <c r="P74" t="b">
        <f t="shared" si="44"/>
        <v>1</v>
      </c>
      <c r="Q74" t="b">
        <f t="shared" si="44"/>
        <v>1</v>
      </c>
      <c r="R74" s="7">
        <f t="shared" si="55"/>
        <v>0.90991095177518211</v>
      </c>
      <c r="S74" s="7">
        <f t="shared" si="56"/>
        <v>9.0089048224817891E-2</v>
      </c>
      <c r="T74" s="7">
        <f t="shared" si="57"/>
        <v>0.97165067310187647</v>
      </c>
      <c r="U74" s="4">
        <f t="shared" si="58"/>
        <v>0</v>
      </c>
      <c r="V74">
        <f t="shared" si="59"/>
        <v>0</v>
      </c>
      <c r="W74" s="8">
        <f t="shared" si="60"/>
        <v>0</v>
      </c>
      <c r="X74" s="9">
        <f t="shared" si="61"/>
        <v>0</v>
      </c>
      <c r="Y74" s="4">
        <f t="shared" si="62"/>
        <v>0</v>
      </c>
      <c r="Z74">
        <f t="shared" si="63"/>
        <v>0</v>
      </c>
      <c r="AA74">
        <f t="shared" si="64"/>
        <v>0</v>
      </c>
      <c r="AB74">
        <f t="shared" si="65"/>
        <v>0</v>
      </c>
      <c r="AC74" s="10">
        <f t="shared" si="42"/>
        <v>0</v>
      </c>
      <c r="AD74" s="8">
        <f t="shared" si="43"/>
        <v>0</v>
      </c>
      <c r="AE74" s="8">
        <f t="shared" si="49"/>
        <v>0</v>
      </c>
      <c r="AF74" s="8">
        <f t="shared" si="49"/>
        <v>0</v>
      </c>
      <c r="AG74" s="8">
        <f t="shared" si="45"/>
        <v>0</v>
      </c>
      <c r="AH74" s="8">
        <f t="shared" si="45"/>
        <v>0</v>
      </c>
      <c r="AI74" s="10">
        <f t="shared" si="66"/>
        <v>3232</v>
      </c>
      <c r="AJ74" s="8">
        <f t="shared" si="67"/>
        <v>0</v>
      </c>
      <c r="AK74" s="11">
        <f t="shared" si="68"/>
        <v>0</v>
      </c>
      <c r="AL74" s="11">
        <f t="shared" si="69"/>
        <v>0</v>
      </c>
      <c r="AM74" s="11">
        <f t="shared" si="70"/>
        <v>702</v>
      </c>
      <c r="AN74" s="11">
        <f t="shared" si="71"/>
        <v>389.5</v>
      </c>
      <c r="AO74">
        <f t="shared" si="75"/>
        <v>0</v>
      </c>
      <c r="AP74">
        <f t="shared" si="76"/>
        <v>0</v>
      </c>
      <c r="AQ74" s="12">
        <f t="shared" si="46"/>
        <v>0</v>
      </c>
      <c r="AR74" s="13">
        <f t="shared" si="46"/>
        <v>0</v>
      </c>
      <c r="AS74" s="13">
        <f t="shared" si="47"/>
        <v>0</v>
      </c>
      <c r="AT74" s="13">
        <f t="shared" si="47"/>
        <v>0</v>
      </c>
      <c r="AU74" s="14">
        <f t="shared" si="50"/>
        <v>0</v>
      </c>
      <c r="AV74" s="14">
        <f t="shared" si="50"/>
        <v>0</v>
      </c>
      <c r="AW74" s="43">
        <f>E74+AQ74+AT74+AV74-AU74</f>
        <v>3232</v>
      </c>
      <c r="AX74" s="45">
        <f>H74+AS74+AR74+AU74-AV74</f>
        <v>0</v>
      </c>
      <c r="AY74" s="43"/>
      <c r="AZ74" s="37"/>
      <c r="BB74" s="42">
        <f>AW74-BD74</f>
        <v>1810</v>
      </c>
      <c r="BC74" s="28">
        <f>IFERROR(VLOOKUP(A74,m_demand_wh!$G:$H,2,0),0)</f>
        <v>3706.5</v>
      </c>
      <c r="BD74" s="28">
        <f>IFERROR(VLOOKUP(A74,m_inventory!$G:$I,3,0),0)</f>
        <v>1422</v>
      </c>
      <c r="BE74" s="28">
        <f>IFERROR(VLOOKUP(A74,m_demand_wh!$G:$I,3,0),0)</f>
        <v>227.5</v>
      </c>
      <c r="BF74" s="10">
        <f t="shared" si="77"/>
        <v>0</v>
      </c>
      <c r="BG74" s="8">
        <f t="shared" si="78"/>
        <v>1194.5</v>
      </c>
      <c r="BH74" s="8">
        <f t="shared" si="79"/>
        <v>1896.5</v>
      </c>
      <c r="BI74" s="8">
        <f t="shared" si="80"/>
        <v>0</v>
      </c>
      <c r="BJ74" s="16">
        <f t="shared" si="81"/>
        <v>0</v>
      </c>
      <c r="BK74" s="14">
        <f t="shared" si="82"/>
        <v>0</v>
      </c>
      <c r="BL74" s="8">
        <f t="shared" si="72"/>
        <v>0</v>
      </c>
      <c r="BM74" s="14">
        <f t="shared" si="73"/>
        <v>0</v>
      </c>
      <c r="BQ74" s="21">
        <f>E74-BD74</f>
        <v>1810</v>
      </c>
      <c r="BR74" s="22">
        <f>H74</f>
        <v>0</v>
      </c>
      <c r="BS74" s="22">
        <f>BD74</f>
        <v>1422</v>
      </c>
      <c r="BT74" s="25">
        <f t="shared" si="83"/>
        <v>1810</v>
      </c>
      <c r="BU74" s="25">
        <f>AX74</f>
        <v>0</v>
      </c>
      <c r="BV74" s="22">
        <f t="shared" si="84"/>
        <v>1422</v>
      </c>
      <c r="BW74" s="26">
        <f>BQ74*$C74</f>
        <v>9363220.5</v>
      </c>
      <c r="BX74" s="27">
        <f>BR74*$C74</f>
        <v>0</v>
      </c>
      <c r="BY74" s="27">
        <f>BS74*$C74</f>
        <v>7356077.1000000006</v>
      </c>
      <c r="BZ74" s="27">
        <f t="shared" si="51"/>
        <v>9363220.5</v>
      </c>
      <c r="CA74" s="27">
        <f t="shared" si="51"/>
        <v>0</v>
      </c>
      <c r="CB74" s="27">
        <f t="shared" si="51"/>
        <v>7356077.1000000006</v>
      </c>
    </row>
    <row r="75" spans="1:80" x14ac:dyDescent="0.2">
      <c r="A75">
        <v>10172917</v>
      </c>
      <c r="B75" t="s">
        <v>50</v>
      </c>
      <c r="C75" s="15">
        <v>2814.72</v>
      </c>
      <c r="D75" s="33">
        <f>SUMIFS(m_inbound!$C:$C,m_inbound!B:B,"EU",m_inbound!$A:$A,'Model 2'!A75)</f>
        <v>0</v>
      </c>
      <c r="E75" s="28">
        <f>IFERROR(VLOOKUP(A75,m_inventory!$G:$J,4,0),0)</f>
        <v>137</v>
      </c>
      <c r="F75" s="28">
        <f>IFERROR(VLOOKUP(A75,m_demand_wh!$G:$J,4,0),0)</f>
        <v>983</v>
      </c>
      <c r="G75" s="28">
        <f>SUMIFS(m_inbound!$C:$C,m_inbound!B:B,"US",m_inbound!$A:$A,'Model 2'!A75)</f>
        <v>0</v>
      </c>
      <c r="H75" s="28">
        <f>IFERROR(VLOOKUP(A75,m_inventory!$G:$K,5,0),0)</f>
        <v>0</v>
      </c>
      <c r="I75" s="28">
        <f>IFERROR(VLOOKUP(A75,m_demand_wh!$G:$K,5,0),0)</f>
        <v>260</v>
      </c>
      <c r="J75" s="32">
        <v>0.77238805970149249</v>
      </c>
      <c r="K75" s="32">
        <v>0.22761194029850751</v>
      </c>
      <c r="L75" s="4">
        <f t="shared" si="52"/>
        <v>0</v>
      </c>
      <c r="M75">
        <f t="shared" si="74"/>
        <v>0</v>
      </c>
      <c r="N75">
        <f t="shared" si="53"/>
        <v>846</v>
      </c>
      <c r="O75">
        <f t="shared" si="54"/>
        <v>260</v>
      </c>
      <c r="P75" t="b">
        <f t="shared" si="44"/>
        <v>1</v>
      </c>
      <c r="Q75" t="b">
        <f t="shared" si="44"/>
        <v>1</v>
      </c>
      <c r="R75" s="7">
        <f t="shared" si="55"/>
        <v>0.79082864038616252</v>
      </c>
      <c r="S75" s="7">
        <f t="shared" si="56"/>
        <v>0.20917135961383748</v>
      </c>
      <c r="T75" s="7">
        <f t="shared" si="57"/>
        <v>0.92769249707077106</v>
      </c>
      <c r="U75" s="4">
        <f t="shared" si="58"/>
        <v>0</v>
      </c>
      <c r="V75">
        <f t="shared" si="59"/>
        <v>0</v>
      </c>
      <c r="W75" s="8">
        <f t="shared" si="60"/>
        <v>0</v>
      </c>
      <c r="X75" s="9">
        <f t="shared" si="61"/>
        <v>0</v>
      </c>
      <c r="Y75" s="4">
        <f t="shared" si="62"/>
        <v>0</v>
      </c>
      <c r="Z75">
        <f t="shared" si="63"/>
        <v>0</v>
      </c>
      <c r="AA75">
        <f t="shared" si="64"/>
        <v>0</v>
      </c>
      <c r="AB75">
        <f t="shared" si="65"/>
        <v>0</v>
      </c>
      <c r="AC75" s="10">
        <f t="shared" si="42"/>
        <v>0</v>
      </c>
      <c r="AD75" s="8">
        <f t="shared" si="43"/>
        <v>0</v>
      </c>
      <c r="AE75" s="8">
        <f t="shared" si="49"/>
        <v>0</v>
      </c>
      <c r="AF75" s="8">
        <f t="shared" si="49"/>
        <v>0</v>
      </c>
      <c r="AG75" s="8">
        <f t="shared" si="45"/>
        <v>0</v>
      </c>
      <c r="AH75" s="8">
        <f t="shared" si="45"/>
        <v>0</v>
      </c>
      <c r="AI75" s="10">
        <f t="shared" si="66"/>
        <v>137</v>
      </c>
      <c r="AJ75" s="8">
        <f t="shared" si="67"/>
        <v>0</v>
      </c>
      <c r="AK75" s="11">
        <f t="shared" si="68"/>
        <v>0</v>
      </c>
      <c r="AL75" s="11">
        <f t="shared" si="69"/>
        <v>0</v>
      </c>
      <c r="AM75" s="11">
        <f t="shared" si="70"/>
        <v>846</v>
      </c>
      <c r="AN75" s="11">
        <f t="shared" si="71"/>
        <v>260</v>
      </c>
      <c r="AO75">
        <f t="shared" si="75"/>
        <v>0</v>
      </c>
      <c r="AP75">
        <f t="shared" si="76"/>
        <v>0</v>
      </c>
      <c r="AQ75" s="12">
        <f t="shared" si="46"/>
        <v>0</v>
      </c>
      <c r="AR75" s="13">
        <f t="shared" si="46"/>
        <v>0</v>
      </c>
      <c r="AS75" s="13">
        <f t="shared" si="47"/>
        <v>0</v>
      </c>
      <c r="AT75" s="13">
        <f t="shared" si="47"/>
        <v>0</v>
      </c>
      <c r="AU75" s="14">
        <f t="shared" si="50"/>
        <v>0</v>
      </c>
      <c r="AV75" s="14">
        <f t="shared" si="50"/>
        <v>0</v>
      </c>
      <c r="AW75" s="43">
        <f>E75+AQ75+AT75+AV75-AU75</f>
        <v>137</v>
      </c>
      <c r="AX75" s="45">
        <f>H75+AS75+AR75+AU75-AV75</f>
        <v>0</v>
      </c>
      <c r="AY75" s="43"/>
      <c r="AZ75" s="37"/>
      <c r="BB75" s="42">
        <f>AW75-BD75</f>
        <v>137</v>
      </c>
      <c r="BC75" s="28">
        <f>IFERROR(VLOOKUP(A75,m_demand_wh!$G:$H,2,0),0)</f>
        <v>756</v>
      </c>
      <c r="BD75" s="28">
        <f>IFERROR(VLOOKUP(A75,m_inventory!$G:$I,3,0),0)</f>
        <v>0</v>
      </c>
      <c r="BE75" s="28">
        <f>IFERROR(VLOOKUP(A75,m_demand_wh!$G:$I,3,0),0)</f>
        <v>227</v>
      </c>
      <c r="BF75" s="10">
        <f t="shared" si="77"/>
        <v>0</v>
      </c>
      <c r="BG75" s="8">
        <f t="shared" si="78"/>
        <v>0</v>
      </c>
      <c r="BH75" s="8">
        <f t="shared" si="79"/>
        <v>619</v>
      </c>
      <c r="BI75" s="8">
        <f t="shared" si="80"/>
        <v>227</v>
      </c>
      <c r="BJ75" s="16">
        <f t="shared" si="81"/>
        <v>0</v>
      </c>
      <c r="BK75" s="14">
        <f t="shared" si="82"/>
        <v>0</v>
      </c>
      <c r="BL75" s="8">
        <f t="shared" si="72"/>
        <v>0</v>
      </c>
      <c r="BM75" s="14">
        <f t="shared" si="73"/>
        <v>0</v>
      </c>
      <c r="BQ75" s="21">
        <f>E75-BD75</f>
        <v>137</v>
      </c>
      <c r="BR75" s="22">
        <f>H75</f>
        <v>0</v>
      </c>
      <c r="BS75" s="22">
        <f>BD75</f>
        <v>0</v>
      </c>
      <c r="BT75" s="25">
        <f t="shared" si="83"/>
        <v>137</v>
      </c>
      <c r="BU75" s="25">
        <f>AX75</f>
        <v>0</v>
      </c>
      <c r="BV75" s="22">
        <f t="shared" si="84"/>
        <v>0</v>
      </c>
      <c r="BW75" s="26">
        <f>BQ75*$C75</f>
        <v>385616.63999999996</v>
      </c>
      <c r="BX75" s="27">
        <f>BR75*$C75</f>
        <v>0</v>
      </c>
      <c r="BY75" s="27">
        <f>BS75*$C75</f>
        <v>0</v>
      </c>
      <c r="BZ75" s="27">
        <f t="shared" si="51"/>
        <v>385616.63999999996</v>
      </c>
      <c r="CA75" s="27">
        <f t="shared" si="51"/>
        <v>0</v>
      </c>
      <c r="CB75" s="27">
        <f t="shared" si="51"/>
        <v>0</v>
      </c>
    </row>
    <row r="76" spans="1:80" x14ac:dyDescent="0.2">
      <c r="A76">
        <v>11005154</v>
      </c>
      <c r="B76" t="s">
        <v>54</v>
      </c>
      <c r="C76" s="15">
        <v>7957.29</v>
      </c>
      <c r="D76" s="33">
        <f>SUMIFS(m_inbound!$C:$C,m_inbound!B:B,"EU",m_inbound!$A:$A,'Model 2'!A76)</f>
        <v>0</v>
      </c>
      <c r="E76" s="28">
        <f>IFERROR(VLOOKUP(A76,m_inventory!$G:$J,4,0),0)</f>
        <v>139</v>
      </c>
      <c r="F76" s="28">
        <f>IFERROR(VLOOKUP(A76,m_demand_wh!$G:$J,4,0),0)</f>
        <v>888.5</v>
      </c>
      <c r="G76" s="28">
        <f>SUMIFS(m_inbound!$C:$C,m_inbound!B:B,"US",m_inbound!$A:$A,'Model 2'!A76)</f>
        <v>0</v>
      </c>
      <c r="H76" s="28">
        <f>IFERROR(VLOOKUP(A76,m_inventory!$G:$K,5,0),0)</f>
        <v>0</v>
      </c>
      <c r="I76" s="28">
        <f>IFERROR(VLOOKUP(A76,m_demand_wh!$G:$K,5,0),0)</f>
        <v>258.5</v>
      </c>
      <c r="J76" s="32">
        <v>0.98133935289691498</v>
      </c>
      <c r="K76" s="32">
        <v>1.8660647103085015E-2</v>
      </c>
      <c r="L76" s="4">
        <f t="shared" si="52"/>
        <v>0</v>
      </c>
      <c r="M76">
        <f t="shared" si="74"/>
        <v>0</v>
      </c>
      <c r="N76">
        <f t="shared" si="53"/>
        <v>749.5</v>
      </c>
      <c r="O76">
        <f t="shared" si="54"/>
        <v>258.5</v>
      </c>
      <c r="P76" t="b">
        <f t="shared" si="44"/>
        <v>1</v>
      </c>
      <c r="Q76" t="b">
        <f t="shared" si="44"/>
        <v>1</v>
      </c>
      <c r="R76" s="7">
        <f t="shared" si="55"/>
        <v>0.77462946817785527</v>
      </c>
      <c r="S76" s="7">
        <f t="shared" si="56"/>
        <v>0.22537053182214473</v>
      </c>
      <c r="T76" s="7">
        <f t="shared" si="57"/>
        <v>0.99449807649808941</v>
      </c>
      <c r="U76" s="4">
        <f t="shared" si="58"/>
        <v>0</v>
      </c>
      <c r="V76">
        <f t="shared" si="59"/>
        <v>0</v>
      </c>
      <c r="W76" s="8">
        <f t="shared" si="60"/>
        <v>0</v>
      </c>
      <c r="X76" s="9">
        <f t="shared" si="61"/>
        <v>0</v>
      </c>
      <c r="Y76" s="4">
        <f t="shared" si="62"/>
        <v>0</v>
      </c>
      <c r="Z76">
        <f t="shared" si="63"/>
        <v>0</v>
      </c>
      <c r="AA76">
        <f t="shared" si="64"/>
        <v>0</v>
      </c>
      <c r="AB76">
        <f t="shared" si="65"/>
        <v>0</v>
      </c>
      <c r="AC76" s="10">
        <f t="shared" si="42"/>
        <v>0</v>
      </c>
      <c r="AD76" s="8">
        <f t="shared" si="43"/>
        <v>0</v>
      </c>
      <c r="AE76" s="8">
        <f t="shared" si="49"/>
        <v>0</v>
      </c>
      <c r="AF76" s="8">
        <f t="shared" si="49"/>
        <v>0</v>
      </c>
      <c r="AG76" s="8">
        <f t="shared" si="45"/>
        <v>0</v>
      </c>
      <c r="AH76" s="8">
        <f t="shared" si="45"/>
        <v>0</v>
      </c>
      <c r="AI76" s="10">
        <f t="shared" si="66"/>
        <v>139</v>
      </c>
      <c r="AJ76" s="8">
        <f t="shared" si="67"/>
        <v>0</v>
      </c>
      <c r="AK76" s="11">
        <f t="shared" si="68"/>
        <v>0</v>
      </c>
      <c r="AL76" s="11">
        <f t="shared" si="69"/>
        <v>0</v>
      </c>
      <c r="AM76" s="11">
        <f t="shared" si="70"/>
        <v>749.5</v>
      </c>
      <c r="AN76" s="11">
        <f t="shared" si="71"/>
        <v>258.5</v>
      </c>
      <c r="AO76">
        <f t="shared" si="75"/>
        <v>0</v>
      </c>
      <c r="AP76">
        <f t="shared" si="76"/>
        <v>0</v>
      </c>
      <c r="AQ76" s="12">
        <f t="shared" si="46"/>
        <v>0</v>
      </c>
      <c r="AR76" s="13">
        <f t="shared" si="46"/>
        <v>0</v>
      </c>
      <c r="AS76" s="13">
        <f t="shared" si="47"/>
        <v>0</v>
      </c>
      <c r="AT76" s="13">
        <f t="shared" si="47"/>
        <v>0</v>
      </c>
      <c r="AU76" s="14">
        <f t="shared" si="50"/>
        <v>0</v>
      </c>
      <c r="AV76" s="14">
        <f t="shared" si="50"/>
        <v>0</v>
      </c>
      <c r="AW76" s="43">
        <f>E76+AQ76+AT76+AV76-AU76</f>
        <v>139</v>
      </c>
      <c r="AX76" s="45">
        <f>H76+AS76+AR76+AU76-AV76</f>
        <v>0</v>
      </c>
      <c r="AY76" s="43"/>
      <c r="AZ76" s="37"/>
      <c r="BB76" s="42">
        <f>AW76-BD76</f>
        <v>139</v>
      </c>
      <c r="BC76" s="28">
        <f>IFERROR(VLOOKUP(A76,m_demand_wh!$G:$H,2,0),0)</f>
        <v>661.5</v>
      </c>
      <c r="BD76" s="28">
        <f>IFERROR(VLOOKUP(A76,m_inventory!$G:$I,3,0),0)</f>
        <v>0</v>
      </c>
      <c r="BE76" s="28">
        <f>IFERROR(VLOOKUP(A76,m_demand_wh!$G:$I,3,0),0)</f>
        <v>227</v>
      </c>
      <c r="BF76" s="10">
        <f t="shared" si="77"/>
        <v>0</v>
      </c>
      <c r="BG76" s="8">
        <f t="shared" si="78"/>
        <v>0</v>
      </c>
      <c r="BH76" s="8">
        <f t="shared" si="79"/>
        <v>522.5</v>
      </c>
      <c r="BI76" s="8">
        <f t="shared" si="80"/>
        <v>227</v>
      </c>
      <c r="BJ76" s="16">
        <f t="shared" si="81"/>
        <v>0</v>
      </c>
      <c r="BK76" s="14">
        <f t="shared" si="82"/>
        <v>0</v>
      </c>
      <c r="BL76" s="8">
        <f t="shared" si="72"/>
        <v>0</v>
      </c>
      <c r="BM76" s="14">
        <f t="shared" si="73"/>
        <v>0</v>
      </c>
      <c r="BQ76" s="21">
        <f>E76-BD76</f>
        <v>139</v>
      </c>
      <c r="BR76" s="22">
        <f>H76</f>
        <v>0</v>
      </c>
      <c r="BS76" s="22">
        <f>BD76</f>
        <v>0</v>
      </c>
      <c r="BT76" s="25">
        <f t="shared" si="83"/>
        <v>139</v>
      </c>
      <c r="BU76" s="25">
        <f>AX76</f>
        <v>0</v>
      </c>
      <c r="BV76" s="22">
        <f t="shared" si="84"/>
        <v>0</v>
      </c>
      <c r="BW76" s="26">
        <f>BQ76*$C76</f>
        <v>1106063.31</v>
      </c>
      <c r="BX76" s="27">
        <f>BR76*$C76</f>
        <v>0</v>
      </c>
      <c r="BY76" s="27">
        <f>BS76*$C76</f>
        <v>0</v>
      </c>
      <c r="BZ76" s="27">
        <f t="shared" si="51"/>
        <v>1106063.31</v>
      </c>
      <c r="CA76" s="27">
        <f t="shared" si="51"/>
        <v>0</v>
      </c>
      <c r="CB76" s="27">
        <f t="shared" si="51"/>
        <v>0</v>
      </c>
    </row>
    <row r="77" spans="1:80" x14ac:dyDescent="0.2">
      <c r="A77">
        <v>10206187</v>
      </c>
      <c r="B77" t="s">
        <v>54</v>
      </c>
      <c r="C77" s="15">
        <v>10547.93</v>
      </c>
      <c r="D77" s="33">
        <f>SUMIFS(m_inbound!$C:$C,m_inbound!B:B,"EU",m_inbound!$A:$A,'Model 2'!A77)</f>
        <v>0</v>
      </c>
      <c r="E77" s="28">
        <f>IFERROR(VLOOKUP(A77,m_inventory!$G:$J,4,0),0)</f>
        <v>374</v>
      </c>
      <c r="F77" s="28">
        <f>IFERROR(VLOOKUP(A77,m_demand_wh!$G:$J,4,0),0)</f>
        <v>990</v>
      </c>
      <c r="G77" s="28">
        <f>SUMIFS(m_inbound!$C:$C,m_inbound!B:B,"US",m_inbound!$A:$A,'Model 2'!A77)</f>
        <v>0</v>
      </c>
      <c r="H77" s="28">
        <f>IFERROR(VLOOKUP(A77,m_inventory!$G:$K,5,0),0)</f>
        <v>0</v>
      </c>
      <c r="I77" s="28">
        <f>IFERROR(VLOOKUP(A77,m_demand_wh!$G:$K,5,0),0)</f>
        <v>278</v>
      </c>
      <c r="J77" s="32">
        <v>0.98133935289691498</v>
      </c>
      <c r="K77" s="32">
        <v>1.8660647103085015E-2</v>
      </c>
      <c r="L77" s="4">
        <f t="shared" si="52"/>
        <v>0</v>
      </c>
      <c r="M77">
        <f t="shared" si="74"/>
        <v>0</v>
      </c>
      <c r="N77">
        <f t="shared" si="53"/>
        <v>616</v>
      </c>
      <c r="O77">
        <f t="shared" si="54"/>
        <v>278</v>
      </c>
      <c r="P77" t="b">
        <f t="shared" si="44"/>
        <v>1</v>
      </c>
      <c r="Q77" t="b">
        <f t="shared" si="44"/>
        <v>1</v>
      </c>
      <c r="R77" s="7">
        <f t="shared" si="55"/>
        <v>0.78075709779179814</v>
      </c>
      <c r="S77" s="7">
        <f t="shared" si="56"/>
        <v>0.21924290220820186</v>
      </c>
      <c r="T77" s="7">
        <f t="shared" si="57"/>
        <v>0.99468865817743568</v>
      </c>
      <c r="U77" s="4">
        <f t="shared" si="58"/>
        <v>0</v>
      </c>
      <c r="V77">
        <f t="shared" si="59"/>
        <v>0</v>
      </c>
      <c r="W77" s="8">
        <f t="shared" si="60"/>
        <v>0</v>
      </c>
      <c r="X77" s="9">
        <f t="shared" si="61"/>
        <v>0</v>
      </c>
      <c r="Y77" s="4">
        <f t="shared" si="62"/>
        <v>0</v>
      </c>
      <c r="Z77">
        <f t="shared" si="63"/>
        <v>0</v>
      </c>
      <c r="AA77">
        <f t="shared" si="64"/>
        <v>0</v>
      </c>
      <c r="AB77">
        <f t="shared" si="65"/>
        <v>0</v>
      </c>
      <c r="AC77" s="10">
        <f t="shared" ref="AC77:AC108" si="85">SUM(AA77:AB77)*T77</f>
        <v>0</v>
      </c>
      <c r="AD77" s="8">
        <f t="shared" ref="AD77:AD108" si="86">SUM(AA77:AB77)*(1-T77)</f>
        <v>0</v>
      </c>
      <c r="AE77" s="8">
        <f t="shared" si="49"/>
        <v>0</v>
      </c>
      <c r="AF77" s="8">
        <f t="shared" si="49"/>
        <v>0</v>
      </c>
      <c r="AG77" s="8">
        <f t="shared" si="45"/>
        <v>0</v>
      </c>
      <c r="AH77" s="8">
        <f t="shared" si="45"/>
        <v>0</v>
      </c>
      <c r="AI77" s="10">
        <f t="shared" si="66"/>
        <v>374</v>
      </c>
      <c r="AJ77" s="8">
        <f t="shared" si="67"/>
        <v>0</v>
      </c>
      <c r="AK77" s="11">
        <f t="shared" si="68"/>
        <v>0</v>
      </c>
      <c r="AL77" s="11">
        <f t="shared" si="69"/>
        <v>0</v>
      </c>
      <c r="AM77" s="11">
        <f t="shared" si="70"/>
        <v>616</v>
      </c>
      <c r="AN77" s="11">
        <f t="shared" si="71"/>
        <v>278</v>
      </c>
      <c r="AO77">
        <f t="shared" si="75"/>
        <v>0</v>
      </c>
      <c r="AP77">
        <f t="shared" si="76"/>
        <v>0</v>
      </c>
      <c r="AQ77" s="12">
        <f t="shared" si="46"/>
        <v>0</v>
      </c>
      <c r="AR77" s="13">
        <f t="shared" si="46"/>
        <v>0</v>
      </c>
      <c r="AS77" s="13">
        <f t="shared" si="47"/>
        <v>0</v>
      </c>
      <c r="AT77" s="13">
        <f t="shared" si="47"/>
        <v>0</v>
      </c>
      <c r="AU77" s="14">
        <f t="shared" si="50"/>
        <v>0</v>
      </c>
      <c r="AV77" s="14">
        <f t="shared" si="50"/>
        <v>0</v>
      </c>
      <c r="AW77" s="43">
        <f>E77+AQ77+AT77+AV77-AU77</f>
        <v>374</v>
      </c>
      <c r="AX77" s="45">
        <f>H77+AS77+AR77+AU77-AV77</f>
        <v>0</v>
      </c>
      <c r="AY77" s="43"/>
      <c r="AZ77" s="37"/>
      <c r="BB77" s="42">
        <f>AW77-BD77</f>
        <v>374</v>
      </c>
      <c r="BC77" s="28">
        <f>IFERROR(VLOOKUP(A77,m_demand_wh!$G:$H,2,0),0)</f>
        <v>754</v>
      </c>
      <c r="BD77" s="28">
        <f>IFERROR(VLOOKUP(A77,m_inventory!$G:$I,3,0),0)</f>
        <v>0</v>
      </c>
      <c r="BE77" s="28">
        <f>IFERROR(VLOOKUP(A77,m_demand_wh!$G:$I,3,0),0)</f>
        <v>236</v>
      </c>
      <c r="BF77" s="10">
        <f t="shared" si="77"/>
        <v>0</v>
      </c>
      <c r="BG77" s="8">
        <f t="shared" si="78"/>
        <v>0</v>
      </c>
      <c r="BH77" s="8">
        <f t="shared" si="79"/>
        <v>380</v>
      </c>
      <c r="BI77" s="8">
        <f t="shared" si="80"/>
        <v>236</v>
      </c>
      <c r="BJ77" s="16">
        <f t="shared" si="81"/>
        <v>0</v>
      </c>
      <c r="BK77" s="14">
        <f t="shared" si="82"/>
        <v>0</v>
      </c>
      <c r="BL77" s="8">
        <f t="shared" si="72"/>
        <v>0</v>
      </c>
      <c r="BM77" s="14">
        <f t="shared" si="73"/>
        <v>0</v>
      </c>
      <c r="BQ77" s="21">
        <f>E77-BD77</f>
        <v>374</v>
      </c>
      <c r="BR77" s="22">
        <f>H77</f>
        <v>0</v>
      </c>
      <c r="BS77" s="22">
        <f>BD77</f>
        <v>0</v>
      </c>
      <c r="BT77" s="25">
        <f t="shared" si="83"/>
        <v>374</v>
      </c>
      <c r="BU77" s="25">
        <f>AX77</f>
        <v>0</v>
      </c>
      <c r="BV77" s="22">
        <f t="shared" si="84"/>
        <v>0</v>
      </c>
      <c r="BW77" s="26">
        <f>BQ77*$C77</f>
        <v>3944925.8200000003</v>
      </c>
      <c r="BX77" s="27">
        <f>BR77*$C77</f>
        <v>0</v>
      </c>
      <c r="BY77" s="27">
        <f>BS77*$C77</f>
        <v>0</v>
      </c>
      <c r="BZ77" s="27">
        <f t="shared" si="51"/>
        <v>3944925.8200000003</v>
      </c>
      <c r="CA77" s="27">
        <f t="shared" si="51"/>
        <v>0</v>
      </c>
      <c r="CB77" s="27">
        <f t="shared" si="51"/>
        <v>0</v>
      </c>
    </row>
    <row r="78" spans="1:80" x14ac:dyDescent="0.2">
      <c r="A78">
        <v>10230900</v>
      </c>
      <c r="B78" t="s">
        <v>54</v>
      </c>
      <c r="C78" s="15">
        <v>18259.97</v>
      </c>
      <c r="D78" s="33">
        <f>SUMIFS(m_inbound!$C:$C,m_inbound!B:B,"EU",m_inbound!$A:$A,'Model 2'!A78)</f>
        <v>0</v>
      </c>
      <c r="E78" s="28">
        <f>IFERROR(VLOOKUP(A78,m_inventory!$G:$J,4,0),0)</f>
        <v>1026</v>
      </c>
      <c r="F78" s="28">
        <f>IFERROR(VLOOKUP(A78,m_demand_wh!$G:$J,4,0),0)</f>
        <v>1320.5</v>
      </c>
      <c r="G78" s="28">
        <f>SUMIFS(m_inbound!$C:$C,m_inbound!B:B,"US",m_inbound!$A:$A,'Model 2'!A78)</f>
        <v>448</v>
      </c>
      <c r="H78" s="28">
        <f>IFERROR(VLOOKUP(A78,m_inventory!$G:$K,5,0),0)</f>
        <v>0</v>
      </c>
      <c r="I78" s="28">
        <f>IFERROR(VLOOKUP(A78,m_demand_wh!$G:$K,5,0),0)</f>
        <v>316.5</v>
      </c>
      <c r="J78" s="32">
        <v>0.98133935289691498</v>
      </c>
      <c r="K78" s="32">
        <v>1.8660647103085015E-2</v>
      </c>
      <c r="L78" s="4">
        <f t="shared" si="52"/>
        <v>0</v>
      </c>
      <c r="M78">
        <f t="shared" si="74"/>
        <v>0</v>
      </c>
      <c r="N78">
        <f t="shared" si="53"/>
        <v>294.5</v>
      </c>
      <c r="O78">
        <f t="shared" si="54"/>
        <v>316.5</v>
      </c>
      <c r="P78" t="b">
        <f t="shared" si="44"/>
        <v>1</v>
      </c>
      <c r="Q78" t="b">
        <f t="shared" si="44"/>
        <v>1</v>
      </c>
      <c r="R78" s="7">
        <f t="shared" si="55"/>
        <v>0.80665852168601104</v>
      </c>
      <c r="S78" s="7">
        <f t="shared" si="56"/>
        <v>0.19334147831398896</v>
      </c>
      <c r="T78" s="7">
        <f t="shared" si="57"/>
        <v>0.99546300897438933</v>
      </c>
      <c r="U78" s="4">
        <f t="shared" si="58"/>
        <v>0</v>
      </c>
      <c r="V78">
        <f t="shared" si="59"/>
        <v>316.5</v>
      </c>
      <c r="W78" s="8">
        <f t="shared" si="60"/>
        <v>0</v>
      </c>
      <c r="X78" s="9">
        <f t="shared" si="61"/>
        <v>131.5</v>
      </c>
      <c r="Y78" s="4">
        <f t="shared" si="62"/>
        <v>0</v>
      </c>
      <c r="Z78">
        <f t="shared" si="63"/>
        <v>131.5</v>
      </c>
      <c r="AA78">
        <f t="shared" si="64"/>
        <v>0</v>
      </c>
      <c r="AB78">
        <f t="shared" si="65"/>
        <v>0</v>
      </c>
      <c r="AC78" s="10">
        <f t="shared" si="85"/>
        <v>0</v>
      </c>
      <c r="AD78" s="8">
        <f t="shared" si="86"/>
        <v>0</v>
      </c>
      <c r="AE78" s="8">
        <f t="shared" si="49"/>
        <v>0</v>
      </c>
      <c r="AF78" s="8">
        <f t="shared" si="49"/>
        <v>0</v>
      </c>
      <c r="AG78" s="8">
        <f t="shared" si="45"/>
        <v>0</v>
      </c>
      <c r="AH78" s="8">
        <f t="shared" si="45"/>
        <v>0</v>
      </c>
      <c r="AI78" s="10">
        <f t="shared" si="66"/>
        <v>1157.5</v>
      </c>
      <c r="AJ78" s="8">
        <f t="shared" si="67"/>
        <v>316.5</v>
      </c>
      <c r="AK78" s="11">
        <f t="shared" si="68"/>
        <v>0</v>
      </c>
      <c r="AL78" s="11">
        <f t="shared" si="69"/>
        <v>0</v>
      </c>
      <c r="AM78" s="11">
        <f t="shared" si="70"/>
        <v>163</v>
      </c>
      <c r="AN78" s="11">
        <f t="shared" si="71"/>
        <v>0</v>
      </c>
      <c r="AO78">
        <f t="shared" si="75"/>
        <v>0</v>
      </c>
      <c r="AP78">
        <f t="shared" si="76"/>
        <v>0</v>
      </c>
      <c r="AQ78" s="12">
        <f t="shared" si="46"/>
        <v>0</v>
      </c>
      <c r="AR78" s="13">
        <f t="shared" si="46"/>
        <v>316.5</v>
      </c>
      <c r="AS78" s="13">
        <f t="shared" si="47"/>
        <v>0</v>
      </c>
      <c r="AT78" s="13">
        <f t="shared" si="47"/>
        <v>131.5</v>
      </c>
      <c r="AU78" s="14">
        <f t="shared" si="50"/>
        <v>0</v>
      </c>
      <c r="AV78" s="14">
        <f t="shared" si="50"/>
        <v>0</v>
      </c>
      <c r="AW78" s="43">
        <f>E78+AQ78+AT78+AV78-AU78</f>
        <v>1157.5</v>
      </c>
      <c r="AX78" s="45">
        <f>H78+AS78+AR78+AU78-AV78</f>
        <v>316.5</v>
      </c>
      <c r="AY78" s="43"/>
      <c r="AZ78" s="37"/>
      <c r="BB78" s="42">
        <f>AW78-BD78</f>
        <v>546.5</v>
      </c>
      <c r="BC78" s="28">
        <f>IFERROR(VLOOKUP(A78,m_demand_wh!$G:$H,2,0),0)</f>
        <v>1064.5</v>
      </c>
      <c r="BD78" s="28">
        <f>IFERROR(VLOOKUP(A78,m_inventory!$G:$I,3,0),0)</f>
        <v>611</v>
      </c>
      <c r="BE78" s="28">
        <f>IFERROR(VLOOKUP(A78,m_demand_wh!$G:$I,3,0),0)</f>
        <v>256</v>
      </c>
      <c r="BF78" s="10">
        <f t="shared" si="77"/>
        <v>0</v>
      </c>
      <c r="BG78" s="8">
        <f t="shared" si="78"/>
        <v>355</v>
      </c>
      <c r="BH78" s="8">
        <f t="shared" si="79"/>
        <v>518</v>
      </c>
      <c r="BI78" s="8">
        <f t="shared" si="80"/>
        <v>0</v>
      </c>
      <c r="BJ78" s="16">
        <f t="shared" si="81"/>
        <v>0</v>
      </c>
      <c r="BK78" s="14">
        <f t="shared" si="82"/>
        <v>0</v>
      </c>
      <c r="BL78" s="8">
        <f t="shared" si="72"/>
        <v>0</v>
      </c>
      <c r="BM78" s="14">
        <f t="shared" si="73"/>
        <v>0</v>
      </c>
      <c r="BQ78" s="21">
        <f>E78-BD78</f>
        <v>415</v>
      </c>
      <c r="BR78" s="22">
        <f>H78</f>
        <v>0</v>
      </c>
      <c r="BS78" s="22">
        <f>BD78</f>
        <v>611</v>
      </c>
      <c r="BT78" s="25">
        <f t="shared" si="83"/>
        <v>546.5</v>
      </c>
      <c r="BU78" s="25">
        <f>AX78</f>
        <v>316.5</v>
      </c>
      <c r="BV78" s="22">
        <f t="shared" si="84"/>
        <v>611</v>
      </c>
      <c r="BW78" s="26">
        <f>BQ78*$C78</f>
        <v>7577887.5500000007</v>
      </c>
      <c r="BX78" s="27">
        <f>BR78*$C78</f>
        <v>0</v>
      </c>
      <c r="BY78" s="27">
        <f>BS78*$C78</f>
        <v>11156841.67</v>
      </c>
      <c r="BZ78" s="27">
        <f t="shared" si="51"/>
        <v>9979073.6050000004</v>
      </c>
      <c r="CA78" s="27">
        <f t="shared" si="51"/>
        <v>5779280.5050000008</v>
      </c>
      <c r="CB78" s="27">
        <f t="shared" si="51"/>
        <v>11156841.67</v>
      </c>
    </row>
    <row r="79" spans="1:80" x14ac:dyDescent="0.2">
      <c r="A79">
        <v>11008092</v>
      </c>
      <c r="B79" t="s">
        <v>50</v>
      </c>
      <c r="C79" s="15">
        <v>30277.72</v>
      </c>
      <c r="D79" s="33">
        <f>SUMIFS(m_inbound!$C:$C,m_inbound!B:B,"EU",m_inbound!$A:$A,'Model 2'!A79)</f>
        <v>0</v>
      </c>
      <c r="E79" s="28">
        <f>IFERROR(VLOOKUP(A79,m_inventory!$G:$J,4,0),0)</f>
        <v>131</v>
      </c>
      <c r="F79" s="28">
        <f>IFERROR(VLOOKUP(A79,m_demand_wh!$G:$J,4,0),0)</f>
        <v>903</v>
      </c>
      <c r="G79" s="28">
        <f>SUMIFS(m_inbound!$C:$C,m_inbound!B:B,"US",m_inbound!$A:$A,'Model 2'!A79)</f>
        <v>0</v>
      </c>
      <c r="H79" s="28">
        <f>IFERROR(VLOOKUP(A79,m_inventory!$G:$K,5,0),0)</f>
        <v>588</v>
      </c>
      <c r="I79" s="28">
        <f>IFERROR(VLOOKUP(A79,m_demand_wh!$G:$K,5,0),0)</f>
        <v>258.5</v>
      </c>
      <c r="J79" s="32">
        <v>0.77238805970149249</v>
      </c>
      <c r="K79" s="32">
        <v>0.22761194029850751</v>
      </c>
      <c r="L79" s="4">
        <f t="shared" si="52"/>
        <v>0</v>
      </c>
      <c r="M79">
        <f t="shared" si="74"/>
        <v>329.5</v>
      </c>
      <c r="N79">
        <f t="shared" si="53"/>
        <v>772</v>
      </c>
      <c r="O79">
        <f t="shared" si="54"/>
        <v>0</v>
      </c>
      <c r="P79" t="b">
        <f t="shared" si="44"/>
        <v>1</v>
      </c>
      <c r="Q79" t="b">
        <f t="shared" si="44"/>
        <v>0</v>
      </c>
      <c r="R79" s="7">
        <f t="shared" si="55"/>
        <v>0.77744296168747307</v>
      </c>
      <c r="S79" s="7">
        <f t="shared" si="56"/>
        <v>0.22255703831252693</v>
      </c>
      <c r="T79" s="7">
        <f t="shared" si="57"/>
        <v>0.92220366619879179</v>
      </c>
      <c r="U79" s="4">
        <f t="shared" si="58"/>
        <v>0</v>
      </c>
      <c r="V79">
        <f t="shared" si="59"/>
        <v>0</v>
      </c>
      <c r="W79" s="8">
        <f t="shared" si="60"/>
        <v>0</v>
      </c>
      <c r="X79" s="9">
        <f t="shared" si="61"/>
        <v>0</v>
      </c>
      <c r="Y79" s="4">
        <f t="shared" si="62"/>
        <v>0</v>
      </c>
      <c r="Z79">
        <f t="shared" si="63"/>
        <v>0</v>
      </c>
      <c r="AA79">
        <f t="shared" si="64"/>
        <v>0</v>
      </c>
      <c r="AB79">
        <f t="shared" si="65"/>
        <v>0</v>
      </c>
      <c r="AC79" s="10">
        <f t="shared" si="85"/>
        <v>0</v>
      </c>
      <c r="AD79" s="8">
        <f t="shared" si="86"/>
        <v>0</v>
      </c>
      <c r="AE79" s="8">
        <f t="shared" si="49"/>
        <v>0</v>
      </c>
      <c r="AF79" s="8">
        <f t="shared" si="49"/>
        <v>0</v>
      </c>
      <c r="AG79" s="8">
        <f t="shared" si="45"/>
        <v>0</v>
      </c>
      <c r="AH79" s="8">
        <f t="shared" si="45"/>
        <v>0</v>
      </c>
      <c r="AI79" s="10">
        <f t="shared" si="66"/>
        <v>131</v>
      </c>
      <c r="AJ79" s="8">
        <f t="shared" si="67"/>
        <v>588</v>
      </c>
      <c r="AK79" s="11">
        <f t="shared" si="68"/>
        <v>0</v>
      </c>
      <c r="AL79" s="11">
        <f t="shared" si="69"/>
        <v>329.5</v>
      </c>
      <c r="AM79" s="11">
        <f t="shared" si="70"/>
        <v>772</v>
      </c>
      <c r="AN79" s="11">
        <f t="shared" si="71"/>
        <v>0</v>
      </c>
      <c r="AO79">
        <f t="shared" si="75"/>
        <v>0</v>
      </c>
      <c r="AP79">
        <f t="shared" si="76"/>
        <v>0</v>
      </c>
      <c r="AQ79" s="12">
        <f t="shared" si="46"/>
        <v>0</v>
      </c>
      <c r="AR79" s="13">
        <f t="shared" si="46"/>
        <v>0</v>
      </c>
      <c r="AS79" s="13">
        <f t="shared" si="47"/>
        <v>0</v>
      </c>
      <c r="AT79" s="13">
        <f t="shared" si="47"/>
        <v>0</v>
      </c>
      <c r="AU79" s="14">
        <f t="shared" si="50"/>
        <v>0</v>
      </c>
      <c r="AV79" s="14">
        <f t="shared" si="50"/>
        <v>0</v>
      </c>
      <c r="AW79" s="43">
        <f>E79+AQ79+AT79+AV79-AU79</f>
        <v>131</v>
      </c>
      <c r="AX79" s="45">
        <f>H79+AS79+AR79+AU79-AV79</f>
        <v>588</v>
      </c>
      <c r="AY79" s="43"/>
      <c r="AZ79" s="37"/>
      <c r="BB79" s="42">
        <f>AW79-BD79</f>
        <v>131</v>
      </c>
      <c r="BC79" s="28">
        <f>IFERROR(VLOOKUP(A79,m_demand_wh!$G:$H,2,0),0)</f>
        <v>661.5</v>
      </c>
      <c r="BD79" s="28">
        <f>IFERROR(VLOOKUP(A79,m_inventory!$G:$I,3,0),0)</f>
        <v>0</v>
      </c>
      <c r="BE79" s="28">
        <f>IFERROR(VLOOKUP(A79,m_demand_wh!$G:$I,3,0),0)</f>
        <v>241.5</v>
      </c>
      <c r="BF79" s="10">
        <f t="shared" si="77"/>
        <v>0</v>
      </c>
      <c r="BG79" s="8">
        <f t="shared" si="78"/>
        <v>0</v>
      </c>
      <c r="BH79" s="8">
        <f t="shared" si="79"/>
        <v>530.5</v>
      </c>
      <c r="BI79" s="8">
        <f t="shared" si="80"/>
        <v>241.5</v>
      </c>
      <c r="BJ79" s="16">
        <f t="shared" si="81"/>
        <v>0</v>
      </c>
      <c r="BK79" s="14">
        <f t="shared" si="82"/>
        <v>0</v>
      </c>
      <c r="BL79" s="8">
        <f t="shared" si="72"/>
        <v>0</v>
      </c>
      <c r="BM79" s="14">
        <f t="shared" si="73"/>
        <v>0</v>
      </c>
      <c r="BQ79" s="21">
        <f>E79-BD79</f>
        <v>131</v>
      </c>
      <c r="BR79" s="22">
        <f>H79</f>
        <v>588</v>
      </c>
      <c r="BS79" s="22">
        <f>BD79</f>
        <v>0</v>
      </c>
      <c r="BT79" s="25">
        <f t="shared" si="83"/>
        <v>131</v>
      </c>
      <c r="BU79" s="25">
        <f>AX79</f>
        <v>588</v>
      </c>
      <c r="BV79" s="22">
        <f t="shared" si="84"/>
        <v>0</v>
      </c>
      <c r="BW79" s="26">
        <f>BQ79*$C79</f>
        <v>3966381.3200000003</v>
      </c>
      <c r="BX79" s="27">
        <f>BR79*$C79</f>
        <v>17803299.359999999</v>
      </c>
      <c r="BY79" s="27">
        <f>BS79*$C79</f>
        <v>0</v>
      </c>
      <c r="BZ79" s="27">
        <f t="shared" si="51"/>
        <v>3966381.3200000003</v>
      </c>
      <c r="CA79" s="27">
        <f t="shared" si="51"/>
        <v>17803299.359999999</v>
      </c>
      <c r="CB79" s="27">
        <f t="shared" si="51"/>
        <v>0</v>
      </c>
    </row>
    <row r="80" spans="1:80" x14ac:dyDescent="0.2">
      <c r="A80">
        <v>11008082</v>
      </c>
      <c r="B80" t="s">
        <v>50</v>
      </c>
      <c r="C80" s="15">
        <v>27765.75</v>
      </c>
      <c r="D80" s="33">
        <f>SUMIFS(m_inbound!$C:$C,m_inbound!B:B,"EU",m_inbound!$A:$A,'Model 2'!A80)</f>
        <v>0</v>
      </c>
      <c r="E80" s="28">
        <f>IFERROR(VLOOKUP(A80,m_inventory!$G:$J,4,0),0)</f>
        <v>340</v>
      </c>
      <c r="F80" s="28">
        <f>IFERROR(VLOOKUP(A80,m_demand_wh!$G:$J,4,0),0)</f>
        <v>975</v>
      </c>
      <c r="G80" s="28">
        <f>SUMIFS(m_inbound!$C:$C,m_inbound!B:B,"US",m_inbound!$A:$A,'Model 2'!A80)</f>
        <v>0</v>
      </c>
      <c r="H80" s="28">
        <f>IFERROR(VLOOKUP(A80,m_inventory!$G:$K,5,0),0)</f>
        <v>53</v>
      </c>
      <c r="I80" s="28">
        <f>IFERROR(VLOOKUP(A80,m_demand_wh!$G:$K,5,0),0)</f>
        <v>258.5</v>
      </c>
      <c r="J80" s="32">
        <v>0.77238805970149249</v>
      </c>
      <c r="K80" s="32">
        <v>0.22761194029850751</v>
      </c>
      <c r="L80" s="4">
        <f t="shared" si="52"/>
        <v>0</v>
      </c>
      <c r="M80">
        <f t="shared" si="74"/>
        <v>0</v>
      </c>
      <c r="N80">
        <f t="shared" si="53"/>
        <v>635</v>
      </c>
      <c r="O80">
        <f t="shared" si="54"/>
        <v>205.5</v>
      </c>
      <c r="P80" t="b">
        <f t="shared" si="44"/>
        <v>1</v>
      </c>
      <c r="Q80" t="b">
        <f t="shared" si="44"/>
        <v>1</v>
      </c>
      <c r="R80" s="7">
        <f t="shared" si="55"/>
        <v>0.79043372517227406</v>
      </c>
      <c r="S80" s="7">
        <f t="shared" si="56"/>
        <v>0.20956627482772594</v>
      </c>
      <c r="T80" s="7">
        <f t="shared" si="57"/>
        <v>0.92753230220571847</v>
      </c>
      <c r="U80" s="4">
        <f t="shared" si="58"/>
        <v>0</v>
      </c>
      <c r="V80">
        <f t="shared" si="59"/>
        <v>0</v>
      </c>
      <c r="W80" s="8">
        <f t="shared" si="60"/>
        <v>0</v>
      </c>
      <c r="X80" s="9">
        <f t="shared" si="61"/>
        <v>0</v>
      </c>
      <c r="Y80" s="4">
        <f t="shared" si="62"/>
        <v>0</v>
      </c>
      <c r="Z80">
        <f t="shared" si="63"/>
        <v>0</v>
      </c>
      <c r="AA80">
        <f t="shared" si="64"/>
        <v>0</v>
      </c>
      <c r="AB80">
        <f t="shared" si="65"/>
        <v>0</v>
      </c>
      <c r="AC80" s="10">
        <f t="shared" si="85"/>
        <v>0</v>
      </c>
      <c r="AD80" s="8">
        <f t="shared" si="86"/>
        <v>0</v>
      </c>
      <c r="AE80" s="8">
        <f t="shared" si="49"/>
        <v>0</v>
      </c>
      <c r="AF80" s="8">
        <f t="shared" si="49"/>
        <v>0</v>
      </c>
      <c r="AG80" s="8">
        <f t="shared" si="45"/>
        <v>0</v>
      </c>
      <c r="AH80" s="8">
        <f t="shared" si="45"/>
        <v>0</v>
      </c>
      <c r="AI80" s="10">
        <f t="shared" si="66"/>
        <v>340</v>
      </c>
      <c r="AJ80" s="8">
        <f t="shared" si="67"/>
        <v>53</v>
      </c>
      <c r="AK80" s="11">
        <f t="shared" si="68"/>
        <v>0</v>
      </c>
      <c r="AL80" s="11">
        <f t="shared" si="69"/>
        <v>0</v>
      </c>
      <c r="AM80" s="11">
        <f t="shared" si="70"/>
        <v>635</v>
      </c>
      <c r="AN80" s="11">
        <f t="shared" si="71"/>
        <v>205.5</v>
      </c>
      <c r="AO80">
        <f t="shared" si="75"/>
        <v>0</v>
      </c>
      <c r="AP80">
        <f t="shared" si="76"/>
        <v>0</v>
      </c>
      <c r="AQ80" s="12">
        <f t="shared" si="46"/>
        <v>0</v>
      </c>
      <c r="AR80" s="13">
        <f t="shared" si="46"/>
        <v>0</v>
      </c>
      <c r="AS80" s="13">
        <f t="shared" si="47"/>
        <v>0</v>
      </c>
      <c r="AT80" s="13">
        <f t="shared" si="47"/>
        <v>0</v>
      </c>
      <c r="AU80" s="14">
        <f t="shared" si="50"/>
        <v>0</v>
      </c>
      <c r="AV80" s="14">
        <f t="shared" si="50"/>
        <v>0</v>
      </c>
      <c r="AW80" s="43">
        <f>E80+AQ80+AT80+AV80-AU80</f>
        <v>340</v>
      </c>
      <c r="AX80" s="45">
        <f>H80+AS80+AR80+AU80-AV80</f>
        <v>53</v>
      </c>
      <c r="AY80" s="43"/>
      <c r="AZ80" s="37"/>
      <c r="BB80" s="42">
        <f>AW80-BD80</f>
        <v>340</v>
      </c>
      <c r="BC80" s="28">
        <f>IFERROR(VLOOKUP(A80,m_demand_wh!$G:$H,2,0),0)</f>
        <v>734</v>
      </c>
      <c r="BD80" s="28">
        <f>IFERROR(VLOOKUP(A80,m_inventory!$G:$I,3,0),0)</f>
        <v>0</v>
      </c>
      <c r="BE80" s="28">
        <f>IFERROR(VLOOKUP(A80,m_demand_wh!$G:$I,3,0),0)</f>
        <v>241</v>
      </c>
      <c r="BF80" s="10">
        <f t="shared" si="77"/>
        <v>0</v>
      </c>
      <c r="BG80" s="8">
        <f t="shared" si="78"/>
        <v>0</v>
      </c>
      <c r="BH80" s="8">
        <f t="shared" si="79"/>
        <v>394</v>
      </c>
      <c r="BI80" s="8">
        <f t="shared" si="80"/>
        <v>241</v>
      </c>
      <c r="BJ80" s="16">
        <f t="shared" si="81"/>
        <v>0</v>
      </c>
      <c r="BK80" s="14">
        <f t="shared" si="82"/>
        <v>0</v>
      </c>
      <c r="BL80" s="8">
        <f t="shared" si="72"/>
        <v>0</v>
      </c>
      <c r="BM80" s="14">
        <f t="shared" si="73"/>
        <v>0</v>
      </c>
      <c r="BQ80" s="21">
        <f>E80-BD80</f>
        <v>340</v>
      </c>
      <c r="BR80" s="22">
        <f>H80</f>
        <v>53</v>
      </c>
      <c r="BS80" s="22">
        <f>BD80</f>
        <v>0</v>
      </c>
      <c r="BT80" s="25">
        <f t="shared" si="83"/>
        <v>340</v>
      </c>
      <c r="BU80" s="25">
        <f>AX80</f>
        <v>53</v>
      </c>
      <c r="BV80" s="22">
        <f t="shared" si="84"/>
        <v>0</v>
      </c>
      <c r="BW80" s="26">
        <f>BQ80*$C80</f>
        <v>9440355</v>
      </c>
      <c r="BX80" s="27">
        <f>BR80*$C80</f>
        <v>1471584.75</v>
      </c>
      <c r="BY80" s="27">
        <f>BS80*$C80</f>
        <v>0</v>
      </c>
      <c r="BZ80" s="27">
        <f t="shared" si="51"/>
        <v>9440355</v>
      </c>
      <c r="CA80" s="27">
        <f t="shared" si="51"/>
        <v>1471584.75</v>
      </c>
      <c r="CB80" s="27">
        <f t="shared" si="51"/>
        <v>0</v>
      </c>
    </row>
    <row r="81" spans="1:80" x14ac:dyDescent="0.2">
      <c r="A81">
        <v>11007471</v>
      </c>
      <c r="B81" t="s">
        <v>54</v>
      </c>
      <c r="C81" s="15">
        <v>0</v>
      </c>
      <c r="D81" s="33">
        <f>SUMIFS(m_inbound!$C:$C,m_inbound!B:B,"EU",m_inbound!$A:$A,'Model 2'!A81)</f>
        <v>0</v>
      </c>
      <c r="E81" s="28">
        <f>IFERROR(VLOOKUP(A81,m_inventory!$G:$J,4,0),0)</f>
        <v>0</v>
      </c>
      <c r="F81" s="28">
        <f>IFERROR(VLOOKUP(A81,m_demand_wh!$G:$J,4,0),0)</f>
        <v>903</v>
      </c>
      <c r="G81" s="28">
        <f>SUMIFS(m_inbound!$C:$C,m_inbound!B:B,"US",m_inbound!$A:$A,'Model 2'!A81)</f>
        <v>0</v>
      </c>
      <c r="H81" s="28">
        <f>IFERROR(VLOOKUP(A81,m_inventory!$G:$K,5,0),0)</f>
        <v>0</v>
      </c>
      <c r="I81" s="28">
        <f>IFERROR(VLOOKUP(A81,m_demand_wh!$G:$K,5,0),0)</f>
        <v>258.5</v>
      </c>
      <c r="J81" s="32">
        <v>0.98133935289691498</v>
      </c>
      <c r="K81" s="32">
        <v>1.8660647103085015E-2</v>
      </c>
      <c r="L81" s="4">
        <f t="shared" si="52"/>
        <v>0</v>
      </c>
      <c r="M81">
        <f t="shared" si="74"/>
        <v>0</v>
      </c>
      <c r="N81">
        <f t="shared" si="53"/>
        <v>903</v>
      </c>
      <c r="O81">
        <f t="shared" si="54"/>
        <v>258.5</v>
      </c>
      <c r="P81" t="b">
        <f t="shared" si="44"/>
        <v>1</v>
      </c>
      <c r="Q81" t="b">
        <f t="shared" si="44"/>
        <v>1</v>
      </c>
      <c r="R81" s="7">
        <f t="shared" si="55"/>
        <v>0.77744296168747307</v>
      </c>
      <c r="S81" s="7">
        <f t="shared" si="56"/>
        <v>0.22255703831252693</v>
      </c>
      <c r="T81" s="7">
        <f t="shared" si="57"/>
        <v>0.99458594578818027</v>
      </c>
      <c r="U81" s="4">
        <f t="shared" si="58"/>
        <v>0</v>
      </c>
      <c r="V81">
        <f t="shared" si="59"/>
        <v>0</v>
      </c>
      <c r="W81" s="8">
        <f t="shared" si="60"/>
        <v>0</v>
      </c>
      <c r="X81" s="9">
        <f t="shared" si="61"/>
        <v>0</v>
      </c>
      <c r="Y81" s="4">
        <f t="shared" si="62"/>
        <v>0</v>
      </c>
      <c r="Z81">
        <f t="shared" si="63"/>
        <v>0</v>
      </c>
      <c r="AA81">
        <f t="shared" si="64"/>
        <v>0</v>
      </c>
      <c r="AB81">
        <f t="shared" si="65"/>
        <v>0</v>
      </c>
      <c r="AC81" s="10">
        <f t="shared" si="85"/>
        <v>0</v>
      </c>
      <c r="AD81" s="8">
        <f t="shared" si="86"/>
        <v>0</v>
      </c>
      <c r="AE81" s="8">
        <f t="shared" si="49"/>
        <v>0</v>
      </c>
      <c r="AF81" s="8">
        <f t="shared" si="49"/>
        <v>0</v>
      </c>
      <c r="AG81" s="8">
        <f t="shared" si="45"/>
        <v>0</v>
      </c>
      <c r="AH81" s="8">
        <f t="shared" si="45"/>
        <v>0</v>
      </c>
      <c r="AI81" s="10">
        <f t="shared" si="66"/>
        <v>0</v>
      </c>
      <c r="AJ81" s="8">
        <f t="shared" si="67"/>
        <v>0</v>
      </c>
      <c r="AK81" s="11">
        <f t="shared" si="68"/>
        <v>0</v>
      </c>
      <c r="AL81" s="11">
        <f t="shared" si="69"/>
        <v>0</v>
      </c>
      <c r="AM81" s="11">
        <f t="shared" si="70"/>
        <v>903</v>
      </c>
      <c r="AN81" s="11">
        <f t="shared" si="71"/>
        <v>258.5</v>
      </c>
      <c r="AO81">
        <f t="shared" si="75"/>
        <v>0</v>
      </c>
      <c r="AP81">
        <f t="shared" si="76"/>
        <v>0</v>
      </c>
      <c r="AQ81" s="12">
        <f t="shared" si="46"/>
        <v>0</v>
      </c>
      <c r="AR81" s="13">
        <f t="shared" si="46"/>
        <v>0</v>
      </c>
      <c r="AS81" s="13">
        <f t="shared" si="47"/>
        <v>0</v>
      </c>
      <c r="AT81" s="13">
        <f t="shared" si="47"/>
        <v>0</v>
      </c>
      <c r="AU81" s="14">
        <f t="shared" si="50"/>
        <v>0</v>
      </c>
      <c r="AV81" s="14">
        <f t="shared" si="50"/>
        <v>0</v>
      </c>
      <c r="AW81" s="43">
        <f>E81+AQ81+AT81+AV81-AU81</f>
        <v>0</v>
      </c>
      <c r="AX81" s="45">
        <f>H81+AS81+AR81+AU81-AV81</f>
        <v>0</v>
      </c>
      <c r="AY81" s="43"/>
      <c r="AZ81" s="37"/>
      <c r="BB81" s="42">
        <f>AW81-BD81</f>
        <v>0</v>
      </c>
      <c r="BC81" s="28">
        <f>IFERROR(VLOOKUP(A81,m_demand_wh!$G:$H,2,0),0)</f>
        <v>661.5</v>
      </c>
      <c r="BD81" s="28">
        <f>IFERROR(VLOOKUP(A81,m_inventory!$G:$I,3,0),0)</f>
        <v>0</v>
      </c>
      <c r="BE81" s="28">
        <f>IFERROR(VLOOKUP(A81,m_demand_wh!$G:$I,3,0),0)</f>
        <v>241.5</v>
      </c>
      <c r="BF81" s="10">
        <f t="shared" si="77"/>
        <v>0</v>
      </c>
      <c r="BG81" s="8">
        <f t="shared" si="78"/>
        <v>0</v>
      </c>
      <c r="BH81" s="8">
        <f t="shared" si="79"/>
        <v>661.5</v>
      </c>
      <c r="BI81" s="8">
        <f t="shared" si="80"/>
        <v>241.5</v>
      </c>
      <c r="BJ81" s="16">
        <f t="shared" si="81"/>
        <v>0</v>
      </c>
      <c r="BK81" s="14">
        <f t="shared" si="82"/>
        <v>0</v>
      </c>
      <c r="BL81" s="8">
        <f t="shared" si="72"/>
        <v>0</v>
      </c>
      <c r="BM81" s="14">
        <f t="shared" si="73"/>
        <v>0</v>
      </c>
      <c r="BQ81" s="21">
        <f>E81-BD81</f>
        <v>0</v>
      </c>
      <c r="BR81" s="22">
        <f>H81</f>
        <v>0</v>
      </c>
      <c r="BS81" s="22">
        <f>BD81</f>
        <v>0</v>
      </c>
      <c r="BT81" s="25">
        <f t="shared" si="83"/>
        <v>0</v>
      </c>
      <c r="BU81" s="25">
        <f>AX81</f>
        <v>0</v>
      </c>
      <c r="BV81" s="22">
        <f t="shared" si="84"/>
        <v>0</v>
      </c>
      <c r="BW81" s="26">
        <f>BQ81*$C81</f>
        <v>0</v>
      </c>
      <c r="BX81" s="27">
        <f>BR81*$C81</f>
        <v>0</v>
      </c>
      <c r="BY81" s="27">
        <f>BS81*$C81</f>
        <v>0</v>
      </c>
      <c r="BZ81" s="27">
        <f t="shared" si="51"/>
        <v>0</v>
      </c>
      <c r="CA81" s="27">
        <f t="shared" si="51"/>
        <v>0</v>
      </c>
      <c r="CB81" s="27">
        <f t="shared" si="51"/>
        <v>0</v>
      </c>
    </row>
    <row r="82" spans="1:80" x14ac:dyDescent="0.2">
      <c r="A82">
        <v>11005596</v>
      </c>
      <c r="B82" t="s">
        <v>50</v>
      </c>
      <c r="C82" s="15">
        <v>0</v>
      </c>
      <c r="D82" s="33">
        <f>SUMIFS(m_inbound!$C:$C,m_inbound!B:B,"EU",m_inbound!$A:$A,'Model 2'!A82)</f>
        <v>0</v>
      </c>
      <c r="E82" s="28">
        <f>IFERROR(VLOOKUP(A82,m_inventory!$G:$J,4,0),0)</f>
        <v>0</v>
      </c>
      <c r="F82" s="28">
        <f>IFERROR(VLOOKUP(A82,m_demand_wh!$G:$J,4,0),0)</f>
        <v>951.5</v>
      </c>
      <c r="G82" s="28">
        <f>SUMIFS(m_inbound!$C:$C,m_inbound!B:B,"US",m_inbound!$A:$A,'Model 2'!A82)</f>
        <v>0</v>
      </c>
      <c r="H82" s="28">
        <f>IFERROR(VLOOKUP(A82,m_inventory!$G:$K,5,0),0)</f>
        <v>0</v>
      </c>
      <c r="I82" s="28">
        <f>IFERROR(VLOOKUP(A82,m_demand_wh!$G:$K,5,0),0)</f>
        <v>258.5</v>
      </c>
      <c r="J82" s="32">
        <v>0.77238805970149249</v>
      </c>
      <c r="K82" s="32">
        <v>0.22761194029850751</v>
      </c>
      <c r="L82" s="4">
        <f t="shared" si="52"/>
        <v>0</v>
      </c>
      <c r="M82">
        <f t="shared" si="74"/>
        <v>0</v>
      </c>
      <c r="N82">
        <f t="shared" si="53"/>
        <v>951.5</v>
      </c>
      <c r="O82">
        <f t="shared" si="54"/>
        <v>258.5</v>
      </c>
      <c r="P82" t="b">
        <f t="shared" si="44"/>
        <v>1</v>
      </c>
      <c r="Q82" t="b">
        <f t="shared" si="44"/>
        <v>1</v>
      </c>
      <c r="R82" s="7">
        <f t="shared" si="55"/>
        <v>0.78636363636363638</v>
      </c>
      <c r="S82" s="7">
        <f t="shared" si="56"/>
        <v>0.21363636363636362</v>
      </c>
      <c r="T82" s="7">
        <f t="shared" si="57"/>
        <v>0.92587517451781376</v>
      </c>
      <c r="U82" s="4">
        <f t="shared" si="58"/>
        <v>0</v>
      </c>
      <c r="V82">
        <f t="shared" si="59"/>
        <v>0</v>
      </c>
      <c r="W82" s="8">
        <f t="shared" si="60"/>
        <v>0</v>
      </c>
      <c r="X82" s="9">
        <f t="shared" si="61"/>
        <v>0</v>
      </c>
      <c r="Y82" s="4">
        <f t="shared" si="62"/>
        <v>0</v>
      </c>
      <c r="Z82">
        <f t="shared" si="63"/>
        <v>0</v>
      </c>
      <c r="AA82">
        <f t="shared" si="64"/>
        <v>0</v>
      </c>
      <c r="AB82">
        <f t="shared" si="65"/>
        <v>0</v>
      </c>
      <c r="AC82" s="10">
        <f t="shared" si="85"/>
        <v>0</v>
      </c>
      <c r="AD82" s="8">
        <f t="shared" si="86"/>
        <v>0</v>
      </c>
      <c r="AE82" s="8">
        <f t="shared" si="49"/>
        <v>0</v>
      </c>
      <c r="AF82" s="8">
        <f t="shared" si="49"/>
        <v>0</v>
      </c>
      <c r="AG82" s="8">
        <f t="shared" si="45"/>
        <v>0</v>
      </c>
      <c r="AH82" s="8">
        <f t="shared" si="45"/>
        <v>0</v>
      </c>
      <c r="AI82" s="10">
        <f t="shared" si="66"/>
        <v>0</v>
      </c>
      <c r="AJ82" s="8">
        <f t="shared" si="67"/>
        <v>0</v>
      </c>
      <c r="AK82" s="11">
        <f t="shared" si="68"/>
        <v>0</v>
      </c>
      <c r="AL82" s="11">
        <f t="shared" si="69"/>
        <v>0</v>
      </c>
      <c r="AM82" s="11">
        <f t="shared" si="70"/>
        <v>951.5</v>
      </c>
      <c r="AN82" s="11">
        <f t="shared" si="71"/>
        <v>258.5</v>
      </c>
      <c r="AO82">
        <f t="shared" si="75"/>
        <v>0</v>
      </c>
      <c r="AP82">
        <f t="shared" si="76"/>
        <v>0</v>
      </c>
      <c r="AQ82" s="12">
        <f t="shared" si="46"/>
        <v>0</v>
      </c>
      <c r="AR82" s="13">
        <f t="shared" si="46"/>
        <v>0</v>
      </c>
      <c r="AS82" s="13">
        <f t="shared" si="47"/>
        <v>0</v>
      </c>
      <c r="AT82" s="13">
        <f t="shared" si="47"/>
        <v>0</v>
      </c>
      <c r="AU82" s="14">
        <f t="shared" si="50"/>
        <v>0</v>
      </c>
      <c r="AV82" s="14">
        <f t="shared" si="50"/>
        <v>0</v>
      </c>
      <c r="AW82" s="43">
        <f>E82+AQ82+AT82+AV82-AU82</f>
        <v>0</v>
      </c>
      <c r="AX82" s="45">
        <f>H82+AS82+AR82+AU82-AV82</f>
        <v>0</v>
      </c>
      <c r="AY82" s="43"/>
      <c r="AZ82" s="37"/>
      <c r="BB82" s="42">
        <f>AW82-BD82</f>
        <v>0</v>
      </c>
      <c r="BC82" s="28">
        <f>IFERROR(VLOOKUP(A82,m_demand_wh!$G:$H,2,0),0)</f>
        <v>721</v>
      </c>
      <c r="BD82" s="28">
        <f>IFERROR(VLOOKUP(A82,m_inventory!$G:$I,3,0),0)</f>
        <v>0</v>
      </c>
      <c r="BE82" s="28">
        <f>IFERROR(VLOOKUP(A82,m_demand_wh!$G:$I,3,0),0)</f>
        <v>230.5</v>
      </c>
      <c r="BF82" s="10">
        <f t="shared" si="77"/>
        <v>0</v>
      </c>
      <c r="BG82" s="8">
        <f t="shared" si="78"/>
        <v>0</v>
      </c>
      <c r="BH82" s="8">
        <f t="shared" si="79"/>
        <v>721</v>
      </c>
      <c r="BI82" s="8">
        <f t="shared" si="80"/>
        <v>230.5</v>
      </c>
      <c r="BJ82" s="16">
        <f t="shared" si="81"/>
        <v>0</v>
      </c>
      <c r="BK82" s="14">
        <f t="shared" si="82"/>
        <v>0</v>
      </c>
      <c r="BL82" s="8">
        <f t="shared" si="72"/>
        <v>0</v>
      </c>
      <c r="BM82" s="14">
        <f t="shared" si="73"/>
        <v>0</v>
      </c>
      <c r="BQ82" s="21">
        <f>E82-BD82</f>
        <v>0</v>
      </c>
      <c r="BR82" s="22">
        <f>H82</f>
        <v>0</v>
      </c>
      <c r="BS82" s="22">
        <f>BD82</f>
        <v>0</v>
      </c>
      <c r="BT82" s="25">
        <f t="shared" si="83"/>
        <v>0</v>
      </c>
      <c r="BU82" s="25">
        <f>AX82</f>
        <v>0</v>
      </c>
      <c r="BV82" s="22">
        <f t="shared" si="84"/>
        <v>0</v>
      </c>
      <c r="BW82" s="26">
        <f>BQ82*$C82</f>
        <v>0</v>
      </c>
      <c r="BX82" s="27">
        <f>BR82*$C82</f>
        <v>0</v>
      </c>
      <c r="BY82" s="27">
        <f>BS82*$C82</f>
        <v>0</v>
      </c>
      <c r="BZ82" s="27">
        <f t="shared" si="51"/>
        <v>0</v>
      </c>
      <c r="CA82" s="27">
        <f t="shared" si="51"/>
        <v>0</v>
      </c>
      <c r="CB82" s="27">
        <f t="shared" si="51"/>
        <v>0</v>
      </c>
    </row>
    <row r="83" spans="1:80" x14ac:dyDescent="0.2">
      <c r="A83">
        <v>10127583</v>
      </c>
      <c r="B83" t="s">
        <v>54</v>
      </c>
      <c r="C83" s="15">
        <v>44.04</v>
      </c>
      <c r="D83" s="33">
        <f>SUMIFS(m_inbound!$C:$C,m_inbound!B:B,"EU",m_inbound!$A:$A,'Model 2'!A83)</f>
        <v>0</v>
      </c>
      <c r="E83" s="28">
        <f>IFERROR(VLOOKUP(A83,m_inventory!$G:$J,4,0),0)</f>
        <v>85799</v>
      </c>
      <c r="F83" s="28">
        <f>IFERROR(VLOOKUP(A83,m_demand_wh!$G:$J,4,0),0)</f>
        <v>892</v>
      </c>
      <c r="G83" s="28">
        <f>SUMIFS(m_inbound!$C:$C,m_inbound!B:B,"US",m_inbound!$A:$A,'Model 2'!A83)</f>
        <v>0</v>
      </c>
      <c r="H83" s="28">
        <f>IFERROR(VLOOKUP(A83,m_inventory!$G:$K,5,0),0)</f>
        <v>1054</v>
      </c>
      <c r="I83" s="28">
        <f>IFERROR(VLOOKUP(A83,m_demand_wh!$G:$K,5,0),0)</f>
        <v>258.5</v>
      </c>
      <c r="J83" s="32">
        <v>0.98133935289691498</v>
      </c>
      <c r="K83" s="32">
        <v>1.8660647103085015E-2</v>
      </c>
      <c r="L83" s="4">
        <f t="shared" si="52"/>
        <v>84907</v>
      </c>
      <c r="M83">
        <f t="shared" si="74"/>
        <v>795.5</v>
      </c>
      <c r="N83">
        <f t="shared" si="53"/>
        <v>0</v>
      </c>
      <c r="O83">
        <f t="shared" si="54"/>
        <v>0</v>
      </c>
      <c r="P83" t="b">
        <f t="shared" si="44"/>
        <v>0</v>
      </c>
      <c r="Q83" t="b">
        <f t="shared" si="44"/>
        <v>0</v>
      </c>
      <c r="R83" s="7">
        <f t="shared" si="55"/>
        <v>0.77531508039982622</v>
      </c>
      <c r="S83" s="7">
        <f t="shared" si="56"/>
        <v>0.22468491960017378</v>
      </c>
      <c r="T83" s="7">
        <f t="shared" si="57"/>
        <v>0.99451954644946838</v>
      </c>
      <c r="U83" s="4">
        <f t="shared" si="58"/>
        <v>0</v>
      </c>
      <c r="V83">
        <f t="shared" si="59"/>
        <v>0</v>
      </c>
      <c r="W83" s="8">
        <f t="shared" si="60"/>
        <v>0</v>
      </c>
      <c r="X83" s="9">
        <f t="shared" si="61"/>
        <v>0</v>
      </c>
      <c r="Y83" s="4">
        <f t="shared" si="62"/>
        <v>0</v>
      </c>
      <c r="Z83">
        <f t="shared" si="63"/>
        <v>0</v>
      </c>
      <c r="AA83">
        <f t="shared" si="64"/>
        <v>0</v>
      </c>
      <c r="AB83">
        <f t="shared" si="65"/>
        <v>0</v>
      </c>
      <c r="AC83" s="10">
        <f t="shared" si="85"/>
        <v>0</v>
      </c>
      <c r="AD83" s="8">
        <f t="shared" si="86"/>
        <v>0</v>
      </c>
      <c r="AE83" s="8">
        <f t="shared" si="49"/>
        <v>0</v>
      </c>
      <c r="AF83" s="8">
        <f t="shared" si="49"/>
        <v>0</v>
      </c>
      <c r="AG83" s="8">
        <f t="shared" si="45"/>
        <v>0</v>
      </c>
      <c r="AH83" s="8">
        <f t="shared" si="45"/>
        <v>0</v>
      </c>
      <c r="AI83" s="10">
        <f t="shared" si="66"/>
        <v>85799</v>
      </c>
      <c r="AJ83" s="8">
        <f t="shared" si="67"/>
        <v>1054</v>
      </c>
      <c r="AK83" s="11">
        <f t="shared" si="68"/>
        <v>84907</v>
      </c>
      <c r="AL83" s="11">
        <f t="shared" si="69"/>
        <v>795.5</v>
      </c>
      <c r="AM83" s="11">
        <f t="shared" si="70"/>
        <v>0</v>
      </c>
      <c r="AN83" s="11">
        <f t="shared" si="71"/>
        <v>0</v>
      </c>
      <c r="AO83">
        <f t="shared" si="75"/>
        <v>0</v>
      </c>
      <c r="AP83">
        <f t="shared" si="76"/>
        <v>0</v>
      </c>
      <c r="AQ83" s="12">
        <f t="shared" si="46"/>
        <v>0</v>
      </c>
      <c r="AR83" s="13">
        <f t="shared" si="46"/>
        <v>0</v>
      </c>
      <c r="AS83" s="13">
        <f t="shared" si="47"/>
        <v>0</v>
      </c>
      <c r="AT83" s="13">
        <f t="shared" si="47"/>
        <v>0</v>
      </c>
      <c r="AU83" s="14">
        <f t="shared" si="50"/>
        <v>0</v>
      </c>
      <c r="AV83" s="14">
        <f t="shared" si="50"/>
        <v>0</v>
      </c>
      <c r="AW83" s="43">
        <f>E83+AQ83+AT83+AV83-AU83</f>
        <v>85799</v>
      </c>
      <c r="AX83" s="45">
        <f>H83+AS83+AR83+AU83-AV83</f>
        <v>1054</v>
      </c>
      <c r="AY83" s="43"/>
      <c r="AZ83" s="37"/>
      <c r="BB83" s="42">
        <f>AW83-BD83</f>
        <v>1319</v>
      </c>
      <c r="BC83" s="28">
        <f>IFERROR(VLOOKUP(A83,m_demand_wh!$G:$H,2,0),0)</f>
        <v>661.5</v>
      </c>
      <c r="BD83" s="28">
        <f>IFERROR(VLOOKUP(A83,m_inventory!$G:$I,3,0),0)</f>
        <v>84480</v>
      </c>
      <c r="BE83" s="28">
        <f>IFERROR(VLOOKUP(A83,m_demand_wh!$G:$I,3,0),0)</f>
        <v>230.5</v>
      </c>
      <c r="BF83" s="10">
        <f t="shared" si="77"/>
        <v>657.5</v>
      </c>
      <c r="BG83" s="8">
        <f t="shared" si="78"/>
        <v>84249.5</v>
      </c>
      <c r="BH83" s="8">
        <f t="shared" si="79"/>
        <v>0</v>
      </c>
      <c r="BI83" s="8">
        <f t="shared" si="80"/>
        <v>0</v>
      </c>
      <c r="BJ83" s="16">
        <f t="shared" si="81"/>
        <v>0</v>
      </c>
      <c r="BK83" s="14">
        <f t="shared" si="82"/>
        <v>0</v>
      </c>
      <c r="BL83" s="8">
        <f t="shared" si="72"/>
        <v>657.5</v>
      </c>
      <c r="BM83" s="14">
        <f t="shared" si="73"/>
        <v>0</v>
      </c>
      <c r="BQ83" s="21">
        <f>E83-BD83</f>
        <v>1319</v>
      </c>
      <c r="BR83" s="22">
        <f>H83</f>
        <v>1054</v>
      </c>
      <c r="BS83" s="22">
        <f>BD83</f>
        <v>84480</v>
      </c>
      <c r="BT83" s="25">
        <f t="shared" si="83"/>
        <v>1319</v>
      </c>
      <c r="BU83" s="25">
        <f>AX83</f>
        <v>1054</v>
      </c>
      <c r="BV83" s="22">
        <f t="shared" si="84"/>
        <v>84480</v>
      </c>
      <c r="BW83" s="26">
        <f>BQ83*$C83</f>
        <v>58088.76</v>
      </c>
      <c r="BX83" s="27">
        <f>BR83*$C83</f>
        <v>46418.159999999996</v>
      </c>
      <c r="BY83" s="27">
        <f>BS83*$C83</f>
        <v>3720499.1999999997</v>
      </c>
      <c r="BZ83" s="27">
        <f t="shared" si="51"/>
        <v>58088.76</v>
      </c>
      <c r="CA83" s="27">
        <f t="shared" si="51"/>
        <v>46418.159999999996</v>
      </c>
      <c r="CB83" s="27">
        <f t="shared" si="51"/>
        <v>3720499.1999999997</v>
      </c>
    </row>
    <row r="84" spans="1:80" x14ac:dyDescent="0.2">
      <c r="A84">
        <v>10127533</v>
      </c>
      <c r="B84" t="s">
        <v>54</v>
      </c>
      <c r="C84" s="15">
        <v>62.42</v>
      </c>
      <c r="D84" s="33">
        <f>SUMIFS(m_inbound!$C:$C,m_inbound!B:B,"EU",m_inbound!$A:$A,'Model 2'!A84)</f>
        <v>0</v>
      </c>
      <c r="E84" s="28">
        <f>IFERROR(VLOOKUP(A84,m_inventory!$G:$J,4,0),0)</f>
        <v>4166114</v>
      </c>
      <c r="F84" s="28">
        <f>IFERROR(VLOOKUP(A84,m_demand_wh!$G:$J,4,0),0)</f>
        <v>2002.5</v>
      </c>
      <c r="G84" s="28">
        <f>SUMIFS(m_inbound!$C:$C,m_inbound!B:B,"US",m_inbound!$A:$A,'Model 2'!A84)</f>
        <v>0</v>
      </c>
      <c r="H84" s="28">
        <f>IFERROR(VLOOKUP(A84,m_inventory!$G:$K,5,0),0)</f>
        <v>0</v>
      </c>
      <c r="I84" s="28">
        <f>IFERROR(VLOOKUP(A84,m_demand_wh!$G:$K,5,0),0)</f>
        <v>258.5</v>
      </c>
      <c r="J84" s="32">
        <v>0.98133935289691498</v>
      </c>
      <c r="K84" s="32">
        <v>1.8660647103085015E-2</v>
      </c>
      <c r="L84" s="4">
        <f t="shared" si="52"/>
        <v>4164111.5</v>
      </c>
      <c r="M84">
        <f t="shared" si="74"/>
        <v>0</v>
      </c>
      <c r="N84">
        <f t="shared" si="53"/>
        <v>0</v>
      </c>
      <c r="O84">
        <f t="shared" si="54"/>
        <v>258.5</v>
      </c>
      <c r="P84" t="b">
        <f t="shared" si="44"/>
        <v>0</v>
      </c>
      <c r="Q84" t="b">
        <f t="shared" si="44"/>
        <v>1</v>
      </c>
      <c r="R84" s="7">
        <f t="shared" si="55"/>
        <v>0.88567005749668293</v>
      </c>
      <c r="S84" s="7">
        <f t="shared" si="56"/>
        <v>0.11432994250331707</v>
      </c>
      <c r="T84" s="7">
        <f t="shared" si="57"/>
        <v>0.99755132719265516</v>
      </c>
      <c r="U84" s="4">
        <f t="shared" si="58"/>
        <v>0</v>
      </c>
      <c r="V84">
        <f t="shared" si="59"/>
        <v>0</v>
      </c>
      <c r="W84" s="8">
        <f t="shared" si="60"/>
        <v>0</v>
      </c>
      <c r="X84" s="9">
        <f t="shared" si="61"/>
        <v>0</v>
      </c>
      <c r="Y84" s="4">
        <f t="shared" si="62"/>
        <v>0</v>
      </c>
      <c r="Z84">
        <f t="shared" si="63"/>
        <v>0</v>
      </c>
      <c r="AA84">
        <f t="shared" si="64"/>
        <v>0</v>
      </c>
      <c r="AB84">
        <f t="shared" si="65"/>
        <v>0</v>
      </c>
      <c r="AC84" s="10">
        <f t="shared" si="85"/>
        <v>0</v>
      </c>
      <c r="AD84" s="8">
        <f t="shared" si="86"/>
        <v>0</v>
      </c>
      <c r="AE84" s="8">
        <f t="shared" si="49"/>
        <v>0</v>
      </c>
      <c r="AF84" s="8">
        <f t="shared" si="49"/>
        <v>0</v>
      </c>
      <c r="AG84" s="8">
        <f t="shared" si="45"/>
        <v>0</v>
      </c>
      <c r="AH84" s="8">
        <f t="shared" si="45"/>
        <v>0</v>
      </c>
      <c r="AI84" s="10">
        <f t="shared" si="66"/>
        <v>4166114</v>
      </c>
      <c r="AJ84" s="8">
        <f t="shared" si="67"/>
        <v>0</v>
      </c>
      <c r="AK84" s="11">
        <f t="shared" si="68"/>
        <v>4164111.5</v>
      </c>
      <c r="AL84" s="11">
        <f t="shared" si="69"/>
        <v>0</v>
      </c>
      <c r="AM84" s="11">
        <f t="shared" si="70"/>
        <v>0</v>
      </c>
      <c r="AN84" s="11">
        <f t="shared" si="71"/>
        <v>258.5</v>
      </c>
      <c r="AO84">
        <f t="shared" si="75"/>
        <v>258.5</v>
      </c>
      <c r="AP84">
        <f t="shared" si="76"/>
        <v>0</v>
      </c>
      <c r="AQ84" s="12">
        <f t="shared" si="46"/>
        <v>0</v>
      </c>
      <c r="AR84" s="13">
        <f t="shared" si="46"/>
        <v>0</v>
      </c>
      <c r="AS84" s="13">
        <f t="shared" si="47"/>
        <v>0</v>
      </c>
      <c r="AT84" s="13">
        <f t="shared" si="47"/>
        <v>0</v>
      </c>
      <c r="AU84" s="14">
        <f t="shared" si="50"/>
        <v>258.5</v>
      </c>
      <c r="AV84" s="14">
        <f t="shared" si="50"/>
        <v>0</v>
      </c>
      <c r="AW84" s="43">
        <f>E84+AQ84+AT84+AV84-AU84</f>
        <v>4165855.5</v>
      </c>
      <c r="AX84" s="45">
        <f>H84+AS84+AR84+AU84-AV84</f>
        <v>258.5</v>
      </c>
      <c r="AY84" s="43"/>
      <c r="AZ84" s="37"/>
      <c r="BB84" s="42">
        <f>AW84-BD84</f>
        <v>4165855.5</v>
      </c>
      <c r="BC84" s="28">
        <f>IFERROR(VLOOKUP(A84,m_demand_wh!$G:$H,2,0),0)</f>
        <v>1496</v>
      </c>
      <c r="BD84" s="28">
        <f>IFERROR(VLOOKUP(A84,m_inventory!$G:$I,3,0),0)</f>
        <v>0</v>
      </c>
      <c r="BE84" s="28">
        <f>IFERROR(VLOOKUP(A84,m_demand_wh!$G:$I,3,0),0)</f>
        <v>506.5</v>
      </c>
      <c r="BF84" s="10">
        <f t="shared" si="77"/>
        <v>4164359.5</v>
      </c>
      <c r="BG84" s="8">
        <f t="shared" si="78"/>
        <v>0</v>
      </c>
      <c r="BH84" s="8">
        <f t="shared" si="79"/>
        <v>0</v>
      </c>
      <c r="BI84" s="8">
        <f t="shared" si="80"/>
        <v>506.5</v>
      </c>
      <c r="BJ84" s="16">
        <f t="shared" si="81"/>
        <v>506.5</v>
      </c>
      <c r="BK84" s="14">
        <f t="shared" si="82"/>
        <v>0</v>
      </c>
      <c r="BL84" s="8">
        <f t="shared" si="72"/>
        <v>4163853</v>
      </c>
      <c r="BM84" s="14">
        <f t="shared" si="73"/>
        <v>4162357</v>
      </c>
      <c r="BQ84" s="21">
        <f>E84-BD84</f>
        <v>4166114</v>
      </c>
      <c r="BR84" s="22">
        <f>H84</f>
        <v>0</v>
      </c>
      <c r="BS84" s="22">
        <f>BD84</f>
        <v>0</v>
      </c>
      <c r="BT84" s="25">
        <f t="shared" si="83"/>
        <v>2992</v>
      </c>
      <c r="BU84" s="25">
        <f>AX84</f>
        <v>258.5</v>
      </c>
      <c r="BV84" s="22">
        <f t="shared" si="84"/>
        <v>4162863.5</v>
      </c>
      <c r="BW84" s="26">
        <f>BQ84*$C84</f>
        <v>260048835.88</v>
      </c>
      <c r="BX84" s="27">
        <f>BR84*$C84</f>
        <v>0</v>
      </c>
      <c r="BY84" s="27">
        <f>BS84*$C84</f>
        <v>0</v>
      </c>
      <c r="BZ84" s="27">
        <f t="shared" si="51"/>
        <v>186760.64</v>
      </c>
      <c r="CA84" s="27">
        <f t="shared" si="51"/>
        <v>16135.57</v>
      </c>
      <c r="CB84" s="27">
        <f t="shared" si="51"/>
        <v>259845939.67000002</v>
      </c>
    </row>
    <row r="85" spans="1:80" x14ac:dyDescent="0.2">
      <c r="A85">
        <v>10242662</v>
      </c>
      <c r="B85" t="s">
        <v>50</v>
      </c>
      <c r="C85" s="15">
        <v>8027.68</v>
      </c>
      <c r="D85" s="33">
        <f>SUMIFS(m_inbound!$C:$C,m_inbound!B:B,"EU",m_inbound!$A:$A,'Model 2'!A85)</f>
        <v>0</v>
      </c>
      <c r="E85" s="28">
        <f>IFERROR(VLOOKUP(A85,m_inventory!$G:$J,4,0),0)</f>
        <v>984</v>
      </c>
      <c r="F85" s="28">
        <f>IFERROR(VLOOKUP(A85,m_demand_wh!$G:$J,4,0),0)</f>
        <v>1089.5</v>
      </c>
      <c r="G85" s="28">
        <f>SUMIFS(m_inbound!$C:$C,m_inbound!B:B,"US",m_inbound!$A:$A,'Model 2'!A85)</f>
        <v>0</v>
      </c>
      <c r="H85" s="28">
        <f>IFERROR(VLOOKUP(A85,m_inventory!$G:$K,5,0),0)</f>
        <v>0</v>
      </c>
      <c r="I85" s="28">
        <f>IFERROR(VLOOKUP(A85,m_demand_wh!$G:$K,5,0),0)</f>
        <v>258.5</v>
      </c>
      <c r="J85" s="32">
        <v>0.77238805970149249</v>
      </c>
      <c r="K85" s="32">
        <v>0.22761194029850751</v>
      </c>
      <c r="L85" s="4">
        <f t="shared" si="52"/>
        <v>0</v>
      </c>
      <c r="M85">
        <f t="shared" si="74"/>
        <v>0</v>
      </c>
      <c r="N85">
        <f t="shared" si="53"/>
        <v>105.5</v>
      </c>
      <c r="O85">
        <f t="shared" si="54"/>
        <v>258.5</v>
      </c>
      <c r="P85" t="b">
        <f t="shared" si="44"/>
        <v>1</v>
      </c>
      <c r="Q85" t="b">
        <f t="shared" si="44"/>
        <v>1</v>
      </c>
      <c r="R85" s="7">
        <f t="shared" si="55"/>
        <v>0.80823442136498513</v>
      </c>
      <c r="S85" s="7">
        <f t="shared" si="56"/>
        <v>0.19176557863501487</v>
      </c>
      <c r="T85" s="7">
        <f t="shared" si="57"/>
        <v>0.93465053150707633</v>
      </c>
      <c r="U85" s="4">
        <f t="shared" si="58"/>
        <v>0</v>
      </c>
      <c r="V85">
        <f t="shared" si="59"/>
        <v>0</v>
      </c>
      <c r="W85" s="8">
        <f t="shared" si="60"/>
        <v>0</v>
      </c>
      <c r="X85" s="9">
        <f t="shared" si="61"/>
        <v>0</v>
      </c>
      <c r="Y85" s="4">
        <f t="shared" si="62"/>
        <v>0</v>
      </c>
      <c r="Z85">
        <f t="shared" si="63"/>
        <v>0</v>
      </c>
      <c r="AA85">
        <f t="shared" si="64"/>
        <v>0</v>
      </c>
      <c r="AB85">
        <f t="shared" si="65"/>
        <v>0</v>
      </c>
      <c r="AC85" s="10">
        <f t="shared" si="85"/>
        <v>0</v>
      </c>
      <c r="AD85" s="8">
        <f t="shared" si="86"/>
        <v>0</v>
      </c>
      <c r="AE85" s="8">
        <f t="shared" si="49"/>
        <v>0</v>
      </c>
      <c r="AF85" s="8">
        <f t="shared" si="49"/>
        <v>0</v>
      </c>
      <c r="AG85" s="8">
        <f t="shared" si="45"/>
        <v>0</v>
      </c>
      <c r="AH85" s="8">
        <f t="shared" si="45"/>
        <v>0</v>
      </c>
      <c r="AI85" s="10">
        <f t="shared" si="66"/>
        <v>984</v>
      </c>
      <c r="AJ85" s="8">
        <f t="shared" si="67"/>
        <v>0</v>
      </c>
      <c r="AK85" s="11">
        <f t="shared" si="68"/>
        <v>0</v>
      </c>
      <c r="AL85" s="11">
        <f t="shared" si="69"/>
        <v>0</v>
      </c>
      <c r="AM85" s="11">
        <f t="shared" si="70"/>
        <v>105.5</v>
      </c>
      <c r="AN85" s="11">
        <f t="shared" si="71"/>
        <v>258.5</v>
      </c>
      <c r="AO85">
        <f t="shared" si="75"/>
        <v>0</v>
      </c>
      <c r="AP85">
        <f t="shared" si="76"/>
        <v>0</v>
      </c>
      <c r="AQ85" s="12">
        <f t="shared" si="46"/>
        <v>0</v>
      </c>
      <c r="AR85" s="13">
        <f t="shared" si="46"/>
        <v>0</v>
      </c>
      <c r="AS85" s="13">
        <f t="shared" si="47"/>
        <v>0</v>
      </c>
      <c r="AT85" s="13">
        <f t="shared" si="47"/>
        <v>0</v>
      </c>
      <c r="AU85" s="14">
        <f t="shared" si="50"/>
        <v>0</v>
      </c>
      <c r="AV85" s="14">
        <f t="shared" si="50"/>
        <v>0</v>
      </c>
      <c r="AW85" s="43">
        <f>E85+AQ85+AT85+AV85-AU85</f>
        <v>984</v>
      </c>
      <c r="AX85" s="45">
        <f>H85+AS85+AR85+AU85-AV85</f>
        <v>0</v>
      </c>
      <c r="AY85" s="43"/>
      <c r="AZ85" s="37"/>
      <c r="BB85" s="42">
        <f>AW85-BD85</f>
        <v>984</v>
      </c>
      <c r="BC85" s="28">
        <f>IFERROR(VLOOKUP(A85,m_demand_wh!$G:$H,2,0),0)</f>
        <v>847.5</v>
      </c>
      <c r="BD85" s="28">
        <f>IFERROR(VLOOKUP(A85,m_inventory!$G:$I,3,0),0)</f>
        <v>0</v>
      </c>
      <c r="BE85" s="28">
        <f>IFERROR(VLOOKUP(A85,m_demand_wh!$G:$I,3,0),0)</f>
        <v>242</v>
      </c>
      <c r="BF85" s="10">
        <f t="shared" si="77"/>
        <v>136.5</v>
      </c>
      <c r="BG85" s="8">
        <f t="shared" si="78"/>
        <v>0</v>
      </c>
      <c r="BH85" s="8">
        <f t="shared" si="79"/>
        <v>0</v>
      </c>
      <c r="BI85" s="8">
        <f t="shared" si="80"/>
        <v>242</v>
      </c>
      <c r="BJ85" s="16">
        <f t="shared" si="81"/>
        <v>0</v>
      </c>
      <c r="BK85" s="14">
        <f t="shared" si="82"/>
        <v>0</v>
      </c>
      <c r="BL85" s="8">
        <f t="shared" si="72"/>
        <v>136.5</v>
      </c>
      <c r="BM85" s="14">
        <f t="shared" si="73"/>
        <v>0</v>
      </c>
      <c r="BQ85" s="21">
        <f>E85-BD85</f>
        <v>984</v>
      </c>
      <c r="BR85" s="22">
        <f>H85</f>
        <v>0</v>
      </c>
      <c r="BS85" s="22">
        <f>BD85</f>
        <v>0</v>
      </c>
      <c r="BT85" s="25">
        <f t="shared" si="83"/>
        <v>984</v>
      </c>
      <c r="BU85" s="25">
        <f>AX85</f>
        <v>0</v>
      </c>
      <c r="BV85" s="22">
        <f t="shared" si="84"/>
        <v>0</v>
      </c>
      <c r="BW85" s="26">
        <f>BQ85*$C85</f>
        <v>7899237.1200000001</v>
      </c>
      <c r="BX85" s="27">
        <f>BR85*$C85</f>
        <v>0</v>
      </c>
      <c r="BY85" s="27">
        <f>BS85*$C85</f>
        <v>0</v>
      </c>
      <c r="BZ85" s="27">
        <f t="shared" si="51"/>
        <v>7899237.1200000001</v>
      </c>
      <c r="CA85" s="27">
        <f t="shared" si="51"/>
        <v>0</v>
      </c>
      <c r="CB85" s="27">
        <f t="shared" si="51"/>
        <v>0</v>
      </c>
    </row>
    <row r="86" spans="1:80" x14ac:dyDescent="0.2">
      <c r="A86">
        <v>10242679</v>
      </c>
      <c r="B86" t="s">
        <v>50</v>
      </c>
      <c r="C86" s="15">
        <v>5898.15</v>
      </c>
      <c r="D86" s="33">
        <f>SUMIFS(m_inbound!$C:$C,m_inbound!B:B,"EU",m_inbound!$A:$A,'Model 2'!A86)</f>
        <v>0</v>
      </c>
      <c r="E86" s="28">
        <f>IFERROR(VLOOKUP(A86,m_inventory!$G:$J,4,0),0)</f>
        <v>0</v>
      </c>
      <c r="F86" s="28">
        <f>IFERROR(VLOOKUP(A86,m_demand_wh!$G:$J,4,0),0)</f>
        <v>888.5</v>
      </c>
      <c r="G86" s="28">
        <f>SUMIFS(m_inbound!$C:$C,m_inbound!B:B,"US",m_inbound!$A:$A,'Model 2'!A86)</f>
        <v>0</v>
      </c>
      <c r="H86" s="28">
        <f>IFERROR(VLOOKUP(A86,m_inventory!$G:$K,5,0),0)</f>
        <v>0</v>
      </c>
      <c r="I86" s="28">
        <f>IFERROR(VLOOKUP(A86,m_demand_wh!$G:$K,5,0),0)</f>
        <v>258.5</v>
      </c>
      <c r="J86" s="32">
        <v>0.77238805970149249</v>
      </c>
      <c r="K86" s="32">
        <v>0.22761194029850751</v>
      </c>
      <c r="L86" s="4">
        <f t="shared" si="52"/>
        <v>0</v>
      </c>
      <c r="M86">
        <f t="shared" si="74"/>
        <v>0</v>
      </c>
      <c r="N86">
        <f t="shared" si="53"/>
        <v>888.5</v>
      </c>
      <c r="O86">
        <f t="shared" si="54"/>
        <v>258.5</v>
      </c>
      <c r="P86" t="b">
        <f t="shared" ref="P86:Q108" si="87">N86&gt;0</f>
        <v>1</v>
      </c>
      <c r="Q86" t="b">
        <f t="shared" si="87"/>
        <v>1</v>
      </c>
      <c r="R86" s="7">
        <f t="shared" si="55"/>
        <v>0.77462946817785527</v>
      </c>
      <c r="S86" s="7">
        <f t="shared" si="56"/>
        <v>0.22537053182214473</v>
      </c>
      <c r="T86" s="7">
        <f t="shared" si="57"/>
        <v>0.92103431352910536</v>
      </c>
      <c r="U86" s="4">
        <f t="shared" si="58"/>
        <v>0</v>
      </c>
      <c r="V86">
        <f t="shared" si="59"/>
        <v>0</v>
      </c>
      <c r="W86" s="8">
        <f t="shared" si="60"/>
        <v>0</v>
      </c>
      <c r="X86" s="9">
        <f t="shared" si="61"/>
        <v>0</v>
      </c>
      <c r="Y86" s="4">
        <f t="shared" si="62"/>
        <v>0</v>
      </c>
      <c r="Z86">
        <f t="shared" si="63"/>
        <v>0</v>
      </c>
      <c r="AA86">
        <f t="shared" si="64"/>
        <v>0</v>
      </c>
      <c r="AB86">
        <f t="shared" si="65"/>
        <v>0</v>
      </c>
      <c r="AC86" s="10">
        <f t="shared" si="85"/>
        <v>0</v>
      </c>
      <c r="AD86" s="8">
        <f t="shared" si="86"/>
        <v>0</v>
      </c>
      <c r="AE86" s="8">
        <f t="shared" si="49"/>
        <v>0</v>
      </c>
      <c r="AF86" s="8">
        <f t="shared" si="49"/>
        <v>0</v>
      </c>
      <c r="AG86" s="8">
        <f t="shared" ref="AG86:AH108" si="88">AA86-AE86</f>
        <v>0</v>
      </c>
      <c r="AH86" s="8">
        <f t="shared" si="88"/>
        <v>0</v>
      </c>
      <c r="AI86" s="10">
        <f t="shared" si="66"/>
        <v>0</v>
      </c>
      <c r="AJ86" s="8">
        <f t="shared" si="67"/>
        <v>0</v>
      </c>
      <c r="AK86" s="11">
        <f t="shared" si="68"/>
        <v>0</v>
      </c>
      <c r="AL86" s="11">
        <f t="shared" si="69"/>
        <v>0</v>
      </c>
      <c r="AM86" s="11">
        <f t="shared" si="70"/>
        <v>888.5</v>
      </c>
      <c r="AN86" s="11">
        <f t="shared" si="71"/>
        <v>258.5</v>
      </c>
      <c r="AO86">
        <f t="shared" si="75"/>
        <v>0</v>
      </c>
      <c r="AP86">
        <f t="shared" si="76"/>
        <v>0</v>
      </c>
      <c r="AQ86" s="12">
        <f t="shared" ref="AQ86:AR108" si="89">U86+AE86</f>
        <v>0</v>
      </c>
      <c r="AR86" s="13">
        <f t="shared" si="89"/>
        <v>0</v>
      </c>
      <c r="AS86" s="13">
        <f t="shared" ref="AS86:AT108" si="90">Y86+AG86</f>
        <v>0</v>
      </c>
      <c r="AT86" s="13">
        <f t="shared" si="90"/>
        <v>0</v>
      </c>
      <c r="AU86" s="14">
        <f t="shared" si="50"/>
        <v>0</v>
      </c>
      <c r="AV86" s="14">
        <f t="shared" si="50"/>
        <v>0</v>
      </c>
      <c r="AW86" s="43">
        <f>E86+AQ86+AT86+AV86-AU86</f>
        <v>0</v>
      </c>
      <c r="AX86" s="45">
        <f>H86+AS86+AR86+AU86-AV86</f>
        <v>0</v>
      </c>
      <c r="AY86" s="43"/>
      <c r="AZ86" s="37"/>
      <c r="BB86" s="42">
        <f>AW86-BD86</f>
        <v>0</v>
      </c>
      <c r="BC86" s="28">
        <f>IFERROR(VLOOKUP(A86,m_demand_wh!$G:$H,2,0),0)</f>
        <v>661.5</v>
      </c>
      <c r="BD86" s="28">
        <f>IFERROR(VLOOKUP(A86,m_inventory!$G:$I,3,0),0)</f>
        <v>0</v>
      </c>
      <c r="BE86" s="28">
        <f>IFERROR(VLOOKUP(A86,m_demand_wh!$G:$I,3,0),0)</f>
        <v>227</v>
      </c>
      <c r="BF86" s="10">
        <f t="shared" si="77"/>
        <v>0</v>
      </c>
      <c r="BG86" s="8">
        <f t="shared" si="78"/>
        <v>0</v>
      </c>
      <c r="BH86" s="8">
        <f t="shared" si="79"/>
        <v>661.5</v>
      </c>
      <c r="BI86" s="8">
        <f t="shared" si="80"/>
        <v>227</v>
      </c>
      <c r="BJ86" s="16">
        <f t="shared" si="81"/>
        <v>0</v>
      </c>
      <c r="BK86" s="14">
        <f t="shared" si="82"/>
        <v>0</v>
      </c>
      <c r="BL86" s="8">
        <f t="shared" si="72"/>
        <v>0</v>
      </c>
      <c r="BM86" s="14">
        <f t="shared" si="73"/>
        <v>0</v>
      </c>
      <c r="BQ86" s="21">
        <f>E86-BD86</f>
        <v>0</v>
      </c>
      <c r="BR86" s="22">
        <f>H86</f>
        <v>0</v>
      </c>
      <c r="BS86" s="22">
        <f>BD86</f>
        <v>0</v>
      </c>
      <c r="BT86" s="25">
        <f t="shared" si="83"/>
        <v>0</v>
      </c>
      <c r="BU86" s="25">
        <f>AX86</f>
        <v>0</v>
      </c>
      <c r="BV86" s="22">
        <f t="shared" si="84"/>
        <v>0</v>
      </c>
      <c r="BW86" s="26">
        <f>BQ86*$C86</f>
        <v>0</v>
      </c>
      <c r="BX86" s="27">
        <f>BR86*$C86</f>
        <v>0</v>
      </c>
      <c r="BY86" s="27">
        <f>BS86*$C86</f>
        <v>0</v>
      </c>
      <c r="BZ86" s="27">
        <f t="shared" si="51"/>
        <v>0</v>
      </c>
      <c r="CA86" s="27">
        <f t="shared" si="51"/>
        <v>0</v>
      </c>
      <c r="CB86" s="27">
        <f t="shared" si="51"/>
        <v>0</v>
      </c>
    </row>
    <row r="87" spans="1:80" x14ac:dyDescent="0.2">
      <c r="A87">
        <v>10210044</v>
      </c>
      <c r="B87" t="s">
        <v>50</v>
      </c>
      <c r="C87" s="15">
        <v>2507.1</v>
      </c>
      <c r="D87" s="33">
        <f>SUMIFS(m_inbound!$C:$C,m_inbound!B:B,"EU",m_inbound!$A:$A,'Model 2'!A87)</f>
        <v>0</v>
      </c>
      <c r="E87" s="28">
        <f>IFERROR(VLOOKUP(A87,m_inventory!$G:$J,4,0),0)</f>
        <v>50394</v>
      </c>
      <c r="F87" s="28">
        <f>IFERROR(VLOOKUP(A87,m_demand_wh!$G:$J,4,0),0)</f>
        <v>30423</v>
      </c>
      <c r="G87" s="28">
        <f>SUMIFS(m_inbound!$C:$C,m_inbound!B:B,"US",m_inbound!$A:$A,'Model 2'!A87)</f>
        <v>14952</v>
      </c>
      <c r="H87" s="28">
        <f>IFERROR(VLOOKUP(A87,m_inventory!$G:$K,5,0),0)</f>
        <v>9100</v>
      </c>
      <c r="I87" s="28">
        <f>IFERROR(VLOOKUP(A87,m_demand_wh!$G:$K,5,0),0)</f>
        <v>1729</v>
      </c>
      <c r="J87" s="32">
        <v>0.77238805970149249</v>
      </c>
      <c r="K87" s="32">
        <v>0.22761194029850751</v>
      </c>
      <c r="L87" s="4">
        <f t="shared" si="52"/>
        <v>19971</v>
      </c>
      <c r="M87">
        <f t="shared" si="74"/>
        <v>7371</v>
      </c>
      <c r="N87">
        <f t="shared" si="53"/>
        <v>0</v>
      </c>
      <c r="O87">
        <f t="shared" si="54"/>
        <v>0</v>
      </c>
      <c r="P87" t="b">
        <f t="shared" si="87"/>
        <v>0</v>
      </c>
      <c r="Q87" t="b">
        <f t="shared" si="87"/>
        <v>0</v>
      </c>
      <c r="R87" s="7">
        <f t="shared" si="55"/>
        <v>0.94622418512067674</v>
      </c>
      <c r="S87" s="7">
        <f t="shared" si="56"/>
        <v>5.3775814879323258E-2</v>
      </c>
      <c r="T87" s="7">
        <f t="shared" si="57"/>
        <v>0.98352826708605134</v>
      </c>
      <c r="U87" s="4">
        <f t="shared" si="58"/>
        <v>0</v>
      </c>
      <c r="V87">
        <f t="shared" si="59"/>
        <v>0</v>
      </c>
      <c r="W87" s="8">
        <f t="shared" si="60"/>
        <v>0</v>
      </c>
      <c r="X87" s="9">
        <f t="shared" si="61"/>
        <v>14952</v>
      </c>
      <c r="Y87" s="4">
        <f t="shared" si="62"/>
        <v>0</v>
      </c>
      <c r="Z87">
        <f t="shared" si="63"/>
        <v>0</v>
      </c>
      <c r="AA87">
        <f t="shared" si="64"/>
        <v>0</v>
      </c>
      <c r="AB87">
        <f t="shared" si="65"/>
        <v>14952</v>
      </c>
      <c r="AC87" s="10">
        <f t="shared" si="85"/>
        <v>14705.714649470639</v>
      </c>
      <c r="AD87" s="8">
        <f t="shared" si="86"/>
        <v>246.2853505293603</v>
      </c>
      <c r="AE87" s="8">
        <f t="shared" ref="AE87:AF108" si="91">IF(AA87&gt;AC87,AC87,AA87)</f>
        <v>0</v>
      </c>
      <c r="AF87" s="8">
        <f t="shared" si="91"/>
        <v>246.2853505293603</v>
      </c>
      <c r="AG87" s="8">
        <f t="shared" si="88"/>
        <v>0</v>
      </c>
      <c r="AH87" s="8">
        <f t="shared" si="88"/>
        <v>14705.714649470639</v>
      </c>
      <c r="AI87" s="10">
        <f t="shared" si="66"/>
        <v>65099.714649470639</v>
      </c>
      <c r="AJ87" s="8">
        <f t="shared" si="67"/>
        <v>9346.2853505293606</v>
      </c>
      <c r="AK87" s="11">
        <f t="shared" si="68"/>
        <v>34676.714649470639</v>
      </c>
      <c r="AL87" s="11">
        <f t="shared" si="69"/>
        <v>7617.2853505293606</v>
      </c>
      <c r="AM87" s="11">
        <f t="shared" si="70"/>
        <v>0</v>
      </c>
      <c r="AN87" s="11">
        <f t="shared" si="71"/>
        <v>0</v>
      </c>
      <c r="AO87">
        <f t="shared" si="75"/>
        <v>0</v>
      </c>
      <c r="AP87">
        <f t="shared" si="76"/>
        <v>0</v>
      </c>
      <c r="AQ87" s="12">
        <f t="shared" si="89"/>
        <v>0</v>
      </c>
      <c r="AR87" s="13">
        <f t="shared" si="89"/>
        <v>246.2853505293603</v>
      </c>
      <c r="AS87" s="13">
        <f t="shared" si="90"/>
        <v>0</v>
      </c>
      <c r="AT87" s="13">
        <f t="shared" si="90"/>
        <v>14705.714649470639</v>
      </c>
      <c r="AU87" s="14">
        <f t="shared" ref="AU87:AV108" si="92">AO87</f>
        <v>0</v>
      </c>
      <c r="AV87" s="14">
        <f t="shared" si="92"/>
        <v>0</v>
      </c>
      <c r="AW87" s="43">
        <f>E87+AQ87+AT87+AV87-AU87</f>
        <v>65099.714649470639</v>
      </c>
      <c r="AX87" s="45">
        <f>H87+AS87+AR87+AU87-AV87</f>
        <v>9346.2853505293606</v>
      </c>
      <c r="AY87" s="43"/>
      <c r="AZ87" s="37"/>
      <c r="BB87" s="42">
        <f>AW87-BD87</f>
        <v>54179.714649470639</v>
      </c>
      <c r="BC87" s="28">
        <f>IFERROR(VLOOKUP(A87,m_demand_wh!$G:$H,2,0),0)</f>
        <v>30118.5</v>
      </c>
      <c r="BD87" s="28">
        <f>IFERROR(VLOOKUP(A87,m_inventory!$G:$I,3,0),0)</f>
        <v>10920</v>
      </c>
      <c r="BE87" s="28">
        <f>IFERROR(VLOOKUP(A87,m_demand_wh!$G:$I,3,0),0)</f>
        <v>304.5</v>
      </c>
      <c r="BF87" s="10">
        <f t="shared" si="77"/>
        <v>24061.214649470639</v>
      </c>
      <c r="BG87" s="8">
        <f t="shared" si="78"/>
        <v>10615.5</v>
      </c>
      <c r="BH87" s="8">
        <f t="shared" si="79"/>
        <v>0</v>
      </c>
      <c r="BI87" s="8">
        <f t="shared" si="80"/>
        <v>0</v>
      </c>
      <c r="BJ87" s="16">
        <f t="shared" si="81"/>
        <v>0</v>
      </c>
      <c r="BK87" s="14">
        <f t="shared" si="82"/>
        <v>0</v>
      </c>
      <c r="BL87" s="8">
        <f t="shared" si="72"/>
        <v>24061.214649470639</v>
      </c>
      <c r="BM87" s="14">
        <f t="shared" si="73"/>
        <v>0</v>
      </c>
      <c r="BQ87" s="21">
        <f>E87-BD87</f>
        <v>39474</v>
      </c>
      <c r="BR87" s="22">
        <f>H87</f>
        <v>9100</v>
      </c>
      <c r="BS87" s="22">
        <f>BD87</f>
        <v>10920</v>
      </c>
      <c r="BT87" s="25">
        <f t="shared" si="83"/>
        <v>54179.714649470639</v>
      </c>
      <c r="BU87" s="25">
        <f>AX87</f>
        <v>9346.2853505293606</v>
      </c>
      <c r="BV87" s="22">
        <f t="shared" si="84"/>
        <v>10920</v>
      </c>
      <c r="BW87" s="26">
        <f>BQ87*$C87</f>
        <v>98965265.399999991</v>
      </c>
      <c r="BX87" s="27">
        <f>BR87*$C87</f>
        <v>22814610</v>
      </c>
      <c r="BY87" s="27">
        <f>BS87*$C87</f>
        <v>27377532</v>
      </c>
      <c r="BZ87" s="27">
        <f t="shared" si="51"/>
        <v>135833962.59768784</v>
      </c>
      <c r="CA87" s="27">
        <f t="shared" si="51"/>
        <v>23432072.002312157</v>
      </c>
      <c r="CB87" s="27">
        <f t="shared" si="51"/>
        <v>27377532</v>
      </c>
    </row>
    <row r="88" spans="1:80" x14ac:dyDescent="0.2">
      <c r="A88">
        <v>10210048</v>
      </c>
      <c r="B88" t="s">
        <v>50</v>
      </c>
      <c r="C88" s="15">
        <v>1836.61</v>
      </c>
      <c r="D88" s="33">
        <f>SUMIFS(m_inbound!$C:$C,m_inbound!B:B,"EU",m_inbound!$A:$A,'Model 2'!A88)</f>
        <v>0</v>
      </c>
      <c r="E88" s="28">
        <f>IFERROR(VLOOKUP(A88,m_inventory!$G:$J,4,0),0)</f>
        <v>15278</v>
      </c>
      <c r="F88" s="28">
        <f>IFERROR(VLOOKUP(A88,m_demand_wh!$G:$J,4,0),0)</f>
        <v>7820.5</v>
      </c>
      <c r="G88" s="28">
        <f>SUMIFS(m_inbound!$C:$C,m_inbound!B:B,"US",m_inbound!$A:$A,'Model 2'!A88)</f>
        <v>3276</v>
      </c>
      <c r="H88" s="28">
        <f>IFERROR(VLOOKUP(A88,m_inventory!$G:$K,5,0),0)</f>
        <v>5146</v>
      </c>
      <c r="I88" s="28">
        <f>IFERROR(VLOOKUP(A88,m_demand_wh!$G:$K,5,0),0)</f>
        <v>443.5</v>
      </c>
      <c r="J88" s="32">
        <v>0.77238805970149249</v>
      </c>
      <c r="K88" s="32">
        <v>0.22761194029850751</v>
      </c>
      <c r="L88" s="4">
        <f t="shared" si="52"/>
        <v>7457.5</v>
      </c>
      <c r="M88">
        <f t="shared" si="74"/>
        <v>4702.5</v>
      </c>
      <c r="N88">
        <f t="shared" si="53"/>
        <v>0</v>
      </c>
      <c r="O88">
        <f t="shared" si="54"/>
        <v>0</v>
      </c>
      <c r="P88" t="b">
        <f t="shared" si="87"/>
        <v>0</v>
      </c>
      <c r="Q88" t="b">
        <f t="shared" si="87"/>
        <v>0</v>
      </c>
      <c r="R88" s="7">
        <f t="shared" si="55"/>
        <v>0.94633349467570183</v>
      </c>
      <c r="S88" s="7">
        <f t="shared" si="56"/>
        <v>5.3666505324298175E-2</v>
      </c>
      <c r="T88" s="7">
        <f t="shared" si="57"/>
        <v>0.9835630662186029</v>
      </c>
      <c r="U88" s="4">
        <f t="shared" si="58"/>
        <v>0</v>
      </c>
      <c r="V88">
        <f t="shared" si="59"/>
        <v>0</v>
      </c>
      <c r="W88" s="8">
        <f t="shared" si="60"/>
        <v>0</v>
      </c>
      <c r="X88" s="9">
        <f t="shared" si="61"/>
        <v>3276</v>
      </c>
      <c r="Y88" s="4">
        <f t="shared" si="62"/>
        <v>0</v>
      </c>
      <c r="Z88">
        <f t="shared" si="63"/>
        <v>0</v>
      </c>
      <c r="AA88">
        <f t="shared" si="64"/>
        <v>0</v>
      </c>
      <c r="AB88">
        <f t="shared" si="65"/>
        <v>3276</v>
      </c>
      <c r="AC88" s="10">
        <f t="shared" si="85"/>
        <v>3222.1526049321433</v>
      </c>
      <c r="AD88" s="8">
        <f t="shared" si="86"/>
        <v>53.847395067856901</v>
      </c>
      <c r="AE88" s="8">
        <f t="shared" si="91"/>
        <v>0</v>
      </c>
      <c r="AF88" s="8">
        <f t="shared" si="91"/>
        <v>53.847395067856901</v>
      </c>
      <c r="AG88" s="8">
        <f t="shared" si="88"/>
        <v>0</v>
      </c>
      <c r="AH88" s="8">
        <f t="shared" si="88"/>
        <v>3222.1526049321433</v>
      </c>
      <c r="AI88" s="10">
        <f t="shared" si="66"/>
        <v>18500.152604932144</v>
      </c>
      <c r="AJ88" s="8">
        <f t="shared" si="67"/>
        <v>5199.8473950678572</v>
      </c>
      <c r="AK88" s="11">
        <f t="shared" si="68"/>
        <v>10679.652604932144</v>
      </c>
      <c r="AL88" s="11">
        <f t="shared" si="69"/>
        <v>4756.3473950678572</v>
      </c>
      <c r="AM88" s="11">
        <f t="shared" si="70"/>
        <v>0</v>
      </c>
      <c r="AN88" s="11">
        <f t="shared" si="71"/>
        <v>0</v>
      </c>
      <c r="AO88">
        <f t="shared" si="75"/>
        <v>0</v>
      </c>
      <c r="AP88">
        <f t="shared" si="76"/>
        <v>0</v>
      </c>
      <c r="AQ88" s="12">
        <f t="shared" si="89"/>
        <v>0</v>
      </c>
      <c r="AR88" s="13">
        <f t="shared" si="89"/>
        <v>53.847395067856901</v>
      </c>
      <c r="AS88" s="13">
        <f t="shared" si="90"/>
        <v>0</v>
      </c>
      <c r="AT88" s="13">
        <f t="shared" si="90"/>
        <v>3222.1526049321433</v>
      </c>
      <c r="AU88" s="14">
        <f t="shared" si="92"/>
        <v>0</v>
      </c>
      <c r="AV88" s="14">
        <f t="shared" si="92"/>
        <v>0</v>
      </c>
      <c r="AW88" s="43">
        <f>E88+AQ88+AT88+AV88-AU88</f>
        <v>18500.152604932144</v>
      </c>
      <c r="AX88" s="45">
        <f>H88+AS88+AR88+AU88-AV88</f>
        <v>5199.8473950678572</v>
      </c>
      <c r="AY88" s="43"/>
      <c r="AZ88" s="37"/>
      <c r="BB88" s="42">
        <f>AW88-BD88</f>
        <v>13788.152604932144</v>
      </c>
      <c r="BC88" s="28">
        <f>IFERROR(VLOOKUP(A88,m_demand_wh!$G:$H,2,0),0)</f>
        <v>7560.5</v>
      </c>
      <c r="BD88" s="28">
        <f>IFERROR(VLOOKUP(A88,m_inventory!$G:$I,3,0),0)</f>
        <v>4712</v>
      </c>
      <c r="BE88" s="28">
        <f>IFERROR(VLOOKUP(A88,m_demand_wh!$G:$I,3,0),0)</f>
        <v>260</v>
      </c>
      <c r="BF88" s="10">
        <f t="shared" si="77"/>
        <v>6227.6526049321437</v>
      </c>
      <c r="BG88" s="8">
        <f t="shared" si="78"/>
        <v>4452</v>
      </c>
      <c r="BH88" s="8">
        <f t="shared" si="79"/>
        <v>0</v>
      </c>
      <c r="BI88" s="8">
        <f t="shared" si="80"/>
        <v>0</v>
      </c>
      <c r="BJ88" s="16">
        <f t="shared" si="81"/>
        <v>0</v>
      </c>
      <c r="BK88" s="14">
        <f t="shared" si="82"/>
        <v>0</v>
      </c>
      <c r="BL88" s="8">
        <f t="shared" si="72"/>
        <v>6227.6526049321437</v>
      </c>
      <c r="BM88" s="14">
        <f t="shared" si="73"/>
        <v>0</v>
      </c>
      <c r="BQ88" s="21">
        <f>E88-BD88</f>
        <v>10566</v>
      </c>
      <c r="BR88" s="22">
        <f>H88</f>
        <v>5146</v>
      </c>
      <c r="BS88" s="22">
        <f>BD88</f>
        <v>4712</v>
      </c>
      <c r="BT88" s="25">
        <f t="shared" si="83"/>
        <v>13788.152604932144</v>
      </c>
      <c r="BU88" s="25">
        <f>AX88</f>
        <v>5199.8473950678572</v>
      </c>
      <c r="BV88" s="22">
        <f t="shared" si="84"/>
        <v>4712</v>
      </c>
      <c r="BW88" s="26">
        <f>BQ88*$C88</f>
        <v>19405621.259999998</v>
      </c>
      <c r="BX88" s="27">
        <f>BR88*$C88</f>
        <v>9451195.0599999987</v>
      </c>
      <c r="BY88" s="27">
        <f>BS88*$C88</f>
        <v>8654106.3200000003</v>
      </c>
      <c r="BZ88" s="27">
        <f t="shared" si="51"/>
        <v>25323458.955744423</v>
      </c>
      <c r="CA88" s="27">
        <f t="shared" si="51"/>
        <v>9550091.7242555767</v>
      </c>
      <c r="CB88" s="27">
        <f t="shared" si="51"/>
        <v>8654106.3200000003</v>
      </c>
    </row>
    <row r="89" spans="1:80" x14ac:dyDescent="0.2">
      <c r="A89">
        <v>10182112</v>
      </c>
      <c r="B89" t="s">
        <v>50</v>
      </c>
      <c r="C89" s="15">
        <v>974.92</v>
      </c>
      <c r="D89" s="33">
        <f>SUMIFS(m_inbound!$C:$C,m_inbound!B:B,"EU",m_inbound!$A:$A,'Model 2'!A89)</f>
        <v>0</v>
      </c>
      <c r="E89" s="28">
        <f>IFERROR(VLOOKUP(A89,m_inventory!$G:$J,4,0),0)</f>
        <v>0</v>
      </c>
      <c r="F89" s="28">
        <f>IFERROR(VLOOKUP(A89,m_demand_wh!$G:$J,4,0),0)</f>
        <v>914.5</v>
      </c>
      <c r="G89" s="28">
        <f>SUMIFS(m_inbound!$C:$C,m_inbound!B:B,"US",m_inbound!$A:$A,'Model 2'!A89)</f>
        <v>0</v>
      </c>
      <c r="H89" s="28">
        <f>IFERROR(VLOOKUP(A89,m_inventory!$G:$K,5,0),0)</f>
        <v>0</v>
      </c>
      <c r="I89" s="28">
        <f>IFERROR(VLOOKUP(A89,m_demand_wh!$G:$K,5,0),0)</f>
        <v>258.5</v>
      </c>
      <c r="J89" s="32">
        <v>0.77238805970149249</v>
      </c>
      <c r="K89" s="32">
        <v>0.22761194029850751</v>
      </c>
      <c r="L89" s="4">
        <f t="shared" si="52"/>
        <v>0</v>
      </c>
      <c r="M89">
        <f t="shared" si="74"/>
        <v>0</v>
      </c>
      <c r="N89">
        <f t="shared" si="53"/>
        <v>914.5</v>
      </c>
      <c r="O89">
        <f t="shared" si="54"/>
        <v>258.5</v>
      </c>
      <c r="P89" t="b">
        <f t="shared" si="87"/>
        <v>1</v>
      </c>
      <c r="Q89" t="b">
        <f t="shared" si="87"/>
        <v>1</v>
      </c>
      <c r="R89" s="7">
        <f t="shared" si="55"/>
        <v>0.77962489343563512</v>
      </c>
      <c r="S89" s="7">
        <f t="shared" si="56"/>
        <v>0.22037510656436488</v>
      </c>
      <c r="T89" s="7">
        <f t="shared" si="57"/>
        <v>0.92310674403862092</v>
      </c>
      <c r="U89" s="4">
        <f t="shared" si="58"/>
        <v>0</v>
      </c>
      <c r="V89">
        <f t="shared" si="59"/>
        <v>0</v>
      </c>
      <c r="W89" s="8">
        <f t="shared" si="60"/>
        <v>0</v>
      </c>
      <c r="X89" s="9">
        <f t="shared" si="61"/>
        <v>0</v>
      </c>
      <c r="Y89" s="4">
        <f t="shared" si="62"/>
        <v>0</v>
      </c>
      <c r="Z89">
        <f t="shared" si="63"/>
        <v>0</v>
      </c>
      <c r="AA89">
        <f t="shared" si="64"/>
        <v>0</v>
      </c>
      <c r="AB89">
        <f t="shared" si="65"/>
        <v>0</v>
      </c>
      <c r="AC89" s="10">
        <f t="shared" si="85"/>
        <v>0</v>
      </c>
      <c r="AD89" s="8">
        <f t="shared" si="86"/>
        <v>0</v>
      </c>
      <c r="AE89" s="8">
        <f t="shared" si="91"/>
        <v>0</v>
      </c>
      <c r="AF89" s="8">
        <f t="shared" si="91"/>
        <v>0</v>
      </c>
      <c r="AG89" s="8">
        <f t="shared" si="88"/>
        <v>0</v>
      </c>
      <c r="AH89" s="8">
        <f t="shared" si="88"/>
        <v>0</v>
      </c>
      <c r="AI89" s="10">
        <f t="shared" si="66"/>
        <v>0</v>
      </c>
      <c r="AJ89" s="8">
        <f t="shared" si="67"/>
        <v>0</v>
      </c>
      <c r="AK89" s="11">
        <f t="shared" si="68"/>
        <v>0</v>
      </c>
      <c r="AL89" s="11">
        <f t="shared" si="69"/>
        <v>0</v>
      </c>
      <c r="AM89" s="11">
        <f t="shared" si="70"/>
        <v>914.5</v>
      </c>
      <c r="AN89" s="11">
        <f t="shared" si="71"/>
        <v>258.5</v>
      </c>
      <c r="AO89">
        <f t="shared" si="75"/>
        <v>0</v>
      </c>
      <c r="AP89">
        <f t="shared" si="76"/>
        <v>0</v>
      </c>
      <c r="AQ89" s="12">
        <f t="shared" si="89"/>
        <v>0</v>
      </c>
      <c r="AR89" s="13">
        <f t="shared" si="89"/>
        <v>0</v>
      </c>
      <c r="AS89" s="13">
        <f t="shared" si="90"/>
        <v>0</v>
      </c>
      <c r="AT89" s="13">
        <f t="shared" si="90"/>
        <v>0</v>
      </c>
      <c r="AU89" s="14">
        <f t="shared" si="92"/>
        <v>0</v>
      </c>
      <c r="AV89" s="14">
        <f t="shared" si="92"/>
        <v>0</v>
      </c>
      <c r="AW89" s="43">
        <f>E89+AQ89+AT89+AV89-AU89</f>
        <v>0</v>
      </c>
      <c r="AX89" s="45">
        <f>H89+AS89+AR89+AU89-AV89</f>
        <v>0</v>
      </c>
      <c r="AY89" s="43"/>
      <c r="AZ89" s="37"/>
      <c r="BB89" s="42">
        <f>AW89-BD89</f>
        <v>0</v>
      </c>
      <c r="BC89" s="28">
        <f>IFERROR(VLOOKUP(A89,m_demand_wh!$G:$H,2,0),0)</f>
        <v>687.5</v>
      </c>
      <c r="BD89" s="28">
        <f>IFERROR(VLOOKUP(A89,m_inventory!$G:$I,3,0),0)</f>
        <v>0</v>
      </c>
      <c r="BE89" s="28">
        <f>IFERROR(VLOOKUP(A89,m_demand_wh!$G:$I,3,0),0)</f>
        <v>227</v>
      </c>
      <c r="BF89" s="10">
        <f t="shared" si="77"/>
        <v>0</v>
      </c>
      <c r="BG89" s="8">
        <f t="shared" si="78"/>
        <v>0</v>
      </c>
      <c r="BH89" s="8">
        <f t="shared" si="79"/>
        <v>687.5</v>
      </c>
      <c r="BI89" s="8">
        <f t="shared" si="80"/>
        <v>227</v>
      </c>
      <c r="BJ89" s="16">
        <f t="shared" si="81"/>
        <v>0</v>
      </c>
      <c r="BK89" s="14">
        <f t="shared" si="82"/>
        <v>0</v>
      </c>
      <c r="BL89" s="8">
        <f t="shared" si="72"/>
        <v>0</v>
      </c>
      <c r="BM89" s="14">
        <f t="shared" si="73"/>
        <v>0</v>
      </c>
      <c r="BQ89" s="21">
        <f>E89-BD89</f>
        <v>0</v>
      </c>
      <c r="BR89" s="22">
        <f>H89</f>
        <v>0</v>
      </c>
      <c r="BS89" s="22">
        <f>BD89</f>
        <v>0</v>
      </c>
      <c r="BT89" s="25">
        <f t="shared" si="83"/>
        <v>0</v>
      </c>
      <c r="BU89" s="25">
        <f>AX89</f>
        <v>0</v>
      </c>
      <c r="BV89" s="22">
        <f t="shared" si="84"/>
        <v>0</v>
      </c>
      <c r="BW89" s="26">
        <f>BQ89*$C89</f>
        <v>0</v>
      </c>
      <c r="BX89" s="27">
        <f>BR89*$C89</f>
        <v>0</v>
      </c>
      <c r="BY89" s="27">
        <f>BS89*$C89</f>
        <v>0</v>
      </c>
      <c r="BZ89" s="27">
        <f t="shared" si="51"/>
        <v>0</v>
      </c>
      <c r="CA89" s="27">
        <f t="shared" si="51"/>
        <v>0</v>
      </c>
      <c r="CB89" s="27">
        <f t="shared" si="51"/>
        <v>0</v>
      </c>
    </row>
    <row r="90" spans="1:80" x14ac:dyDescent="0.2">
      <c r="A90">
        <v>10202938</v>
      </c>
      <c r="B90" t="s">
        <v>54</v>
      </c>
      <c r="C90" s="15">
        <v>10666.53</v>
      </c>
      <c r="D90" s="33">
        <f>SUMIFS(m_inbound!$C:$C,m_inbound!B:B,"EU",m_inbound!$A:$A,'Model 2'!A90)</f>
        <v>0</v>
      </c>
      <c r="E90" s="28">
        <f>IFERROR(VLOOKUP(A90,m_inventory!$G:$J,4,0),0)</f>
        <v>0</v>
      </c>
      <c r="F90" s="28">
        <f>IFERROR(VLOOKUP(A90,m_demand_wh!$G:$J,4,0),0)</f>
        <v>6854</v>
      </c>
      <c r="G90" s="28">
        <f>SUMIFS(m_inbound!$C:$C,m_inbound!B:B,"US",m_inbound!$A:$A,'Model 2'!A90)</f>
        <v>0</v>
      </c>
      <c r="H90" s="28">
        <f>IFERROR(VLOOKUP(A90,m_inventory!$G:$K,5,0),0)</f>
        <v>0</v>
      </c>
      <c r="I90" s="28">
        <f>IFERROR(VLOOKUP(A90,m_demand_wh!$G:$K,5,0),0)</f>
        <v>258.5</v>
      </c>
      <c r="J90" s="32">
        <v>0.98133935289691498</v>
      </c>
      <c r="K90" s="32">
        <v>1.8660647103085015E-2</v>
      </c>
      <c r="L90" s="4">
        <f t="shared" si="52"/>
        <v>0</v>
      </c>
      <c r="M90">
        <f t="shared" si="74"/>
        <v>0</v>
      </c>
      <c r="N90">
        <f t="shared" si="53"/>
        <v>6854</v>
      </c>
      <c r="O90">
        <f t="shared" si="54"/>
        <v>258.5</v>
      </c>
      <c r="P90" t="b">
        <f t="shared" si="87"/>
        <v>1</v>
      </c>
      <c r="Q90" t="b">
        <f t="shared" si="87"/>
        <v>1</v>
      </c>
      <c r="R90" s="7">
        <f t="shared" si="55"/>
        <v>0.96365553602811949</v>
      </c>
      <c r="S90" s="7">
        <f t="shared" si="56"/>
        <v>3.6344463971880514E-2</v>
      </c>
      <c r="T90" s="7">
        <f t="shared" si="57"/>
        <v>0.99928334096630878</v>
      </c>
      <c r="U90" s="4">
        <f t="shared" si="58"/>
        <v>0</v>
      </c>
      <c r="V90">
        <f t="shared" si="59"/>
        <v>0</v>
      </c>
      <c r="W90" s="8">
        <f t="shared" si="60"/>
        <v>0</v>
      </c>
      <c r="X90" s="9">
        <f t="shared" si="61"/>
        <v>0</v>
      </c>
      <c r="Y90" s="4">
        <f t="shared" si="62"/>
        <v>0</v>
      </c>
      <c r="Z90">
        <f t="shared" si="63"/>
        <v>0</v>
      </c>
      <c r="AA90">
        <f t="shared" si="64"/>
        <v>0</v>
      </c>
      <c r="AB90">
        <f t="shared" si="65"/>
        <v>0</v>
      </c>
      <c r="AC90" s="10">
        <f t="shared" si="85"/>
        <v>0</v>
      </c>
      <c r="AD90" s="8">
        <f t="shared" si="86"/>
        <v>0</v>
      </c>
      <c r="AE90" s="8">
        <f t="shared" si="91"/>
        <v>0</v>
      </c>
      <c r="AF90" s="8">
        <f t="shared" si="91"/>
        <v>0</v>
      </c>
      <c r="AG90" s="8">
        <f t="shared" si="88"/>
        <v>0</v>
      </c>
      <c r="AH90" s="8">
        <f t="shared" si="88"/>
        <v>0</v>
      </c>
      <c r="AI90" s="10">
        <f t="shared" si="66"/>
        <v>0</v>
      </c>
      <c r="AJ90" s="8">
        <f t="shared" si="67"/>
        <v>0</v>
      </c>
      <c r="AK90" s="11">
        <f t="shared" si="68"/>
        <v>0</v>
      </c>
      <c r="AL90" s="11">
        <f t="shared" si="69"/>
        <v>0</v>
      </c>
      <c r="AM90" s="11">
        <f t="shared" si="70"/>
        <v>6854</v>
      </c>
      <c r="AN90" s="11">
        <f t="shared" si="71"/>
        <v>258.5</v>
      </c>
      <c r="AO90">
        <f t="shared" si="75"/>
        <v>0</v>
      </c>
      <c r="AP90">
        <f t="shared" si="76"/>
        <v>0</v>
      </c>
      <c r="AQ90" s="12">
        <f t="shared" si="89"/>
        <v>0</v>
      </c>
      <c r="AR90" s="13">
        <f t="shared" si="89"/>
        <v>0</v>
      </c>
      <c r="AS90" s="13">
        <f t="shared" si="90"/>
        <v>0</v>
      </c>
      <c r="AT90" s="13">
        <f t="shared" si="90"/>
        <v>0</v>
      </c>
      <c r="AU90" s="14">
        <f t="shared" si="92"/>
        <v>0</v>
      </c>
      <c r="AV90" s="14">
        <f t="shared" si="92"/>
        <v>0</v>
      </c>
      <c r="AW90" s="43">
        <f>E90+AQ90+AT90+AV90-AU90</f>
        <v>0</v>
      </c>
      <c r="AX90" s="45">
        <f>H90+AS90+AR90+AU90-AV90</f>
        <v>0</v>
      </c>
      <c r="AY90" s="43"/>
      <c r="AZ90" s="37"/>
      <c r="BB90" s="42">
        <f>AW90-BD90</f>
        <v>0</v>
      </c>
      <c r="BC90" s="28">
        <f>IFERROR(VLOOKUP(A90,m_demand_wh!$G:$H,2,0),0)</f>
        <v>4184</v>
      </c>
      <c r="BD90" s="28">
        <f>IFERROR(VLOOKUP(A90,m_inventory!$G:$I,3,0),0)</f>
        <v>0</v>
      </c>
      <c r="BE90" s="28">
        <f>IFERROR(VLOOKUP(A90,m_demand_wh!$G:$I,3,0),0)</f>
        <v>2670</v>
      </c>
      <c r="BF90" s="10">
        <f t="shared" si="77"/>
        <v>0</v>
      </c>
      <c r="BG90" s="8">
        <f t="shared" si="78"/>
        <v>0</v>
      </c>
      <c r="BH90" s="8">
        <f t="shared" si="79"/>
        <v>4184</v>
      </c>
      <c r="BI90" s="8">
        <f t="shared" si="80"/>
        <v>2670</v>
      </c>
      <c r="BJ90" s="16">
        <f t="shared" si="81"/>
        <v>0</v>
      </c>
      <c r="BK90" s="14">
        <f t="shared" si="82"/>
        <v>0</v>
      </c>
      <c r="BL90" s="8">
        <f t="shared" si="72"/>
        <v>0</v>
      </c>
      <c r="BM90" s="14">
        <f t="shared" si="73"/>
        <v>0</v>
      </c>
      <c r="BQ90" s="21">
        <f>E90-BD90</f>
        <v>0</v>
      </c>
      <c r="BR90" s="22">
        <f>H90</f>
        <v>0</v>
      </c>
      <c r="BS90" s="22">
        <f>BD90</f>
        <v>0</v>
      </c>
      <c r="BT90" s="25">
        <f t="shared" si="83"/>
        <v>0</v>
      </c>
      <c r="BU90" s="25">
        <f>AX90</f>
        <v>0</v>
      </c>
      <c r="BV90" s="22">
        <f t="shared" si="84"/>
        <v>0</v>
      </c>
      <c r="BW90" s="26">
        <f>BQ90*$C90</f>
        <v>0</v>
      </c>
      <c r="BX90" s="27">
        <f>BR90*$C90</f>
        <v>0</v>
      </c>
      <c r="BY90" s="27">
        <f>BS90*$C90</f>
        <v>0</v>
      </c>
      <c r="BZ90" s="27">
        <f t="shared" si="51"/>
        <v>0</v>
      </c>
      <c r="CA90" s="27">
        <f t="shared" si="51"/>
        <v>0</v>
      </c>
      <c r="CB90" s="27">
        <f t="shared" si="51"/>
        <v>0</v>
      </c>
    </row>
    <row r="91" spans="1:80" x14ac:dyDescent="0.2">
      <c r="A91">
        <v>10199637</v>
      </c>
      <c r="B91" t="s">
        <v>54</v>
      </c>
      <c r="C91" s="15">
        <v>4894.3999999999996</v>
      </c>
      <c r="D91" s="33">
        <f>SUMIFS(m_inbound!$C:$C,m_inbound!B:B,"EU",m_inbound!$A:$A,'Model 2'!A91)</f>
        <v>0</v>
      </c>
      <c r="E91" s="28">
        <f>IFERROR(VLOOKUP(A91,m_inventory!$G:$J,4,0),0)</f>
        <v>7115</v>
      </c>
      <c r="F91" s="28">
        <f>IFERROR(VLOOKUP(A91,m_demand_wh!$G:$J,4,0),0)</f>
        <v>12497</v>
      </c>
      <c r="G91" s="28">
        <f>SUMIFS(m_inbound!$C:$C,m_inbound!B:B,"US",m_inbound!$A:$A,'Model 2'!A91)</f>
        <v>10440</v>
      </c>
      <c r="H91" s="28">
        <f>IFERROR(VLOOKUP(A91,m_inventory!$G:$K,5,0),0)</f>
        <v>208</v>
      </c>
      <c r="I91" s="28">
        <f>IFERROR(VLOOKUP(A91,m_demand_wh!$G:$K,5,0),0)</f>
        <v>269.5</v>
      </c>
      <c r="J91" s="32">
        <v>0.98133935289691498</v>
      </c>
      <c r="K91" s="32">
        <v>1.8660647103085015E-2</v>
      </c>
      <c r="L91" s="4">
        <f t="shared" si="52"/>
        <v>0</v>
      </c>
      <c r="M91">
        <f t="shared" si="74"/>
        <v>0</v>
      </c>
      <c r="N91">
        <f t="shared" si="53"/>
        <v>5382</v>
      </c>
      <c r="O91">
        <f t="shared" si="54"/>
        <v>61.5</v>
      </c>
      <c r="P91" t="b">
        <f t="shared" si="87"/>
        <v>1</v>
      </c>
      <c r="Q91" t="b">
        <f t="shared" si="87"/>
        <v>1</v>
      </c>
      <c r="R91" s="7">
        <f t="shared" si="55"/>
        <v>0.97889006383895349</v>
      </c>
      <c r="S91" s="7">
        <f t="shared" si="56"/>
        <v>2.1109936161046505E-2</v>
      </c>
      <c r="T91" s="7">
        <f t="shared" si="57"/>
        <v>0.99959009574265889</v>
      </c>
      <c r="U91" s="4">
        <f t="shared" si="58"/>
        <v>0</v>
      </c>
      <c r="V91">
        <f t="shared" si="59"/>
        <v>61.5</v>
      </c>
      <c r="W91" s="8">
        <f t="shared" si="60"/>
        <v>0</v>
      </c>
      <c r="X91" s="9">
        <f t="shared" si="61"/>
        <v>10378.5</v>
      </c>
      <c r="Y91" s="4">
        <f t="shared" si="62"/>
        <v>0</v>
      </c>
      <c r="Z91">
        <f t="shared" si="63"/>
        <v>5382</v>
      </c>
      <c r="AA91">
        <f t="shared" si="64"/>
        <v>0</v>
      </c>
      <c r="AB91">
        <f t="shared" si="65"/>
        <v>4996.5</v>
      </c>
      <c r="AC91" s="10">
        <f t="shared" si="85"/>
        <v>4994.4519133781951</v>
      </c>
      <c r="AD91" s="8">
        <f t="shared" si="86"/>
        <v>2.048086621804853</v>
      </c>
      <c r="AE91" s="8">
        <f t="shared" si="91"/>
        <v>0</v>
      </c>
      <c r="AF91" s="8">
        <f t="shared" si="91"/>
        <v>2.048086621804853</v>
      </c>
      <c r="AG91" s="8">
        <f t="shared" si="88"/>
        <v>0</v>
      </c>
      <c r="AH91" s="8">
        <f t="shared" si="88"/>
        <v>4994.4519133781951</v>
      </c>
      <c r="AI91" s="10">
        <f t="shared" si="66"/>
        <v>17491.451913378194</v>
      </c>
      <c r="AJ91" s="8">
        <f t="shared" si="67"/>
        <v>271.54808662180483</v>
      </c>
      <c r="AK91" s="11">
        <f t="shared" si="68"/>
        <v>4994.4519133781941</v>
      </c>
      <c r="AL91" s="11">
        <f t="shared" si="69"/>
        <v>2.0480866218048277</v>
      </c>
      <c r="AM91" s="11">
        <f t="shared" si="70"/>
        <v>0</v>
      </c>
      <c r="AN91" s="11">
        <f t="shared" si="71"/>
        <v>0</v>
      </c>
      <c r="AO91">
        <f t="shared" si="75"/>
        <v>0</v>
      </c>
      <c r="AP91">
        <f t="shared" si="76"/>
        <v>0</v>
      </c>
      <c r="AQ91" s="12">
        <f t="shared" si="89"/>
        <v>0</v>
      </c>
      <c r="AR91" s="13">
        <f t="shared" si="89"/>
        <v>63.548086621804856</v>
      </c>
      <c r="AS91" s="13">
        <f t="shared" si="90"/>
        <v>0</v>
      </c>
      <c r="AT91" s="13">
        <f t="shared" si="90"/>
        <v>10376.451913378194</v>
      </c>
      <c r="AU91" s="14">
        <f t="shared" si="92"/>
        <v>0</v>
      </c>
      <c r="AV91" s="14">
        <f t="shared" si="92"/>
        <v>0</v>
      </c>
      <c r="AW91" s="43">
        <f>E91+AQ91+AT91+AV91-AU91</f>
        <v>17491.451913378194</v>
      </c>
      <c r="AX91" s="45">
        <f>H91+AS91+AR91+AU91-AV91</f>
        <v>271.54808662180483</v>
      </c>
      <c r="AY91" s="43"/>
      <c r="AZ91" s="37"/>
      <c r="BB91" s="42">
        <f>AW91-BD91</f>
        <v>17491.451913378194</v>
      </c>
      <c r="BC91" s="28">
        <f>IFERROR(VLOOKUP(A91,m_demand_wh!$G:$H,2,0),0)</f>
        <v>7268</v>
      </c>
      <c r="BD91" s="28">
        <f>IFERROR(VLOOKUP(A91,m_inventory!$G:$I,3,0),0)</f>
        <v>0</v>
      </c>
      <c r="BE91" s="28">
        <f>IFERROR(VLOOKUP(A91,m_demand_wh!$G:$I,3,0),0)</f>
        <v>5229</v>
      </c>
      <c r="BF91" s="10">
        <f t="shared" si="77"/>
        <v>10223.451913378194</v>
      </c>
      <c r="BG91" s="8">
        <f t="shared" si="78"/>
        <v>0</v>
      </c>
      <c r="BH91" s="8">
        <f t="shared" si="79"/>
        <v>0</v>
      </c>
      <c r="BI91" s="8">
        <f t="shared" si="80"/>
        <v>5229</v>
      </c>
      <c r="BJ91" s="16">
        <f t="shared" si="81"/>
        <v>5229</v>
      </c>
      <c r="BK91" s="14">
        <f t="shared" si="82"/>
        <v>0</v>
      </c>
      <c r="BL91" s="8">
        <f t="shared" si="72"/>
        <v>4994.4519133781941</v>
      </c>
      <c r="BM91" s="14">
        <f t="shared" si="73"/>
        <v>0</v>
      </c>
      <c r="BQ91" s="21">
        <f>E91-BD91</f>
        <v>7115</v>
      </c>
      <c r="BR91" s="22">
        <f>H91</f>
        <v>208</v>
      </c>
      <c r="BS91" s="22">
        <f>BD91</f>
        <v>0</v>
      </c>
      <c r="BT91" s="25">
        <f t="shared" si="83"/>
        <v>12262.451913378194</v>
      </c>
      <c r="BU91" s="25">
        <f>AX91</f>
        <v>271.54808662180483</v>
      </c>
      <c r="BV91" s="22">
        <f t="shared" si="84"/>
        <v>5229</v>
      </c>
      <c r="BW91" s="26">
        <f>BQ91*$C91</f>
        <v>34823656</v>
      </c>
      <c r="BX91" s="27">
        <f>BR91*$C91</f>
        <v>1018035.2</v>
      </c>
      <c r="BY91" s="27">
        <f>BS91*$C91</f>
        <v>0</v>
      </c>
      <c r="BZ91" s="27">
        <f t="shared" si="51"/>
        <v>60017344.644838229</v>
      </c>
      <c r="CA91" s="27">
        <f t="shared" si="51"/>
        <v>1329064.9551617615</v>
      </c>
      <c r="CB91" s="27">
        <f t="shared" si="51"/>
        <v>25592817.599999998</v>
      </c>
    </row>
    <row r="92" spans="1:80" x14ac:dyDescent="0.2">
      <c r="A92">
        <v>10242459</v>
      </c>
      <c r="B92" t="s">
        <v>50</v>
      </c>
      <c r="C92" s="15">
        <v>505.32</v>
      </c>
      <c r="D92" s="33">
        <f>SUMIFS(m_inbound!$C:$C,m_inbound!B:B,"EU",m_inbound!$A:$A,'Model 2'!A92)</f>
        <v>197757</v>
      </c>
      <c r="E92" s="28">
        <f>IFERROR(VLOOKUP(A92,m_inventory!$G:$J,4,0),0)</f>
        <v>44869</v>
      </c>
      <c r="F92" s="28">
        <f>IFERROR(VLOOKUP(A92,m_demand_wh!$G:$J,4,0),0)</f>
        <v>243199.5</v>
      </c>
      <c r="G92" s="28">
        <f>SUMIFS(m_inbound!$C:$C,m_inbound!B:B,"US",m_inbound!$A:$A,'Model 2'!A92)</f>
        <v>0</v>
      </c>
      <c r="H92" s="28">
        <f>IFERROR(VLOOKUP(A92,m_inventory!$G:$K,5,0),0)</f>
        <v>0</v>
      </c>
      <c r="I92" s="28">
        <f>IFERROR(VLOOKUP(A92,m_demand_wh!$G:$K,5,0),0)</f>
        <v>18401.5</v>
      </c>
      <c r="J92" s="32">
        <v>0.77238805970149249</v>
      </c>
      <c r="K92" s="32">
        <v>0.22761194029850751</v>
      </c>
      <c r="L92" s="4">
        <f t="shared" si="52"/>
        <v>0</v>
      </c>
      <c r="M92">
        <f t="shared" si="74"/>
        <v>0</v>
      </c>
      <c r="N92">
        <f t="shared" si="53"/>
        <v>198330.5</v>
      </c>
      <c r="O92">
        <f t="shared" si="54"/>
        <v>18401.5</v>
      </c>
      <c r="P92" t="b">
        <f t="shared" si="87"/>
        <v>1</v>
      </c>
      <c r="Q92" t="b">
        <f t="shared" si="87"/>
        <v>1</v>
      </c>
      <c r="R92" s="7">
        <f t="shared" si="55"/>
        <v>0.92965814350862574</v>
      </c>
      <c r="S92" s="7">
        <f t="shared" si="56"/>
        <v>7.0341856491374255E-2</v>
      </c>
      <c r="T92" s="7">
        <f t="shared" si="57"/>
        <v>0.97818913584177203</v>
      </c>
      <c r="U92" s="4">
        <f t="shared" si="58"/>
        <v>197757</v>
      </c>
      <c r="V92">
        <f t="shared" si="59"/>
        <v>0</v>
      </c>
      <c r="W92" s="8">
        <f t="shared" si="60"/>
        <v>0</v>
      </c>
      <c r="X92" s="9">
        <f t="shared" si="61"/>
        <v>0</v>
      </c>
      <c r="Y92" s="4">
        <f t="shared" si="62"/>
        <v>0</v>
      </c>
      <c r="Z92">
        <f t="shared" si="63"/>
        <v>0</v>
      </c>
      <c r="AA92">
        <f t="shared" si="64"/>
        <v>0</v>
      </c>
      <c r="AB92">
        <f t="shared" si="65"/>
        <v>0</v>
      </c>
      <c r="AC92" s="10">
        <f t="shared" si="85"/>
        <v>0</v>
      </c>
      <c r="AD92" s="8">
        <f t="shared" si="86"/>
        <v>0</v>
      </c>
      <c r="AE92" s="8">
        <f t="shared" si="91"/>
        <v>0</v>
      </c>
      <c r="AF92" s="8">
        <f t="shared" si="91"/>
        <v>0</v>
      </c>
      <c r="AG92" s="8">
        <f t="shared" si="88"/>
        <v>0</v>
      </c>
      <c r="AH92" s="8">
        <f t="shared" si="88"/>
        <v>0</v>
      </c>
      <c r="AI92" s="10">
        <f t="shared" si="66"/>
        <v>242626</v>
      </c>
      <c r="AJ92" s="8">
        <f t="shared" si="67"/>
        <v>0</v>
      </c>
      <c r="AK92" s="11">
        <f t="shared" si="68"/>
        <v>0</v>
      </c>
      <c r="AL92" s="11">
        <f t="shared" si="69"/>
        <v>0</v>
      </c>
      <c r="AM92" s="11">
        <f t="shared" si="70"/>
        <v>573.5</v>
      </c>
      <c r="AN92" s="11">
        <f t="shared" si="71"/>
        <v>18401.5</v>
      </c>
      <c r="AO92">
        <f t="shared" si="75"/>
        <v>0</v>
      </c>
      <c r="AP92">
        <f t="shared" si="76"/>
        <v>0</v>
      </c>
      <c r="AQ92" s="12">
        <f t="shared" si="89"/>
        <v>197757</v>
      </c>
      <c r="AR92" s="13">
        <f t="shared" si="89"/>
        <v>0</v>
      </c>
      <c r="AS92" s="13">
        <f t="shared" si="90"/>
        <v>0</v>
      </c>
      <c r="AT92" s="13">
        <f t="shared" si="90"/>
        <v>0</v>
      </c>
      <c r="AU92" s="14">
        <f t="shared" si="92"/>
        <v>0</v>
      </c>
      <c r="AV92" s="14">
        <f t="shared" si="92"/>
        <v>0</v>
      </c>
      <c r="AW92" s="43">
        <f>E92+AQ92+AT92+AV92-AU92</f>
        <v>242626</v>
      </c>
      <c r="AX92" s="45">
        <f>H92+AS92+AR92+AU92-AV92</f>
        <v>0</v>
      </c>
      <c r="AY92" s="43"/>
      <c r="AZ92" s="37"/>
      <c r="BB92" s="42">
        <f>AW92-BD92</f>
        <v>205834</v>
      </c>
      <c r="BC92" s="28">
        <f>IFERROR(VLOOKUP(A92,m_demand_wh!$G:$H,2,0),0)</f>
        <v>118771</v>
      </c>
      <c r="BD92" s="28">
        <f>IFERROR(VLOOKUP(A92,m_inventory!$G:$I,3,0),0)</f>
        <v>36792</v>
      </c>
      <c r="BE92" s="28">
        <f>IFERROR(VLOOKUP(A92,m_demand_wh!$G:$I,3,0),0)</f>
        <v>124428.5</v>
      </c>
      <c r="BF92" s="10">
        <f t="shared" si="77"/>
        <v>87063</v>
      </c>
      <c r="BG92" s="8">
        <f t="shared" si="78"/>
        <v>0</v>
      </c>
      <c r="BH92" s="8">
        <f t="shared" si="79"/>
        <v>0</v>
      </c>
      <c r="BI92" s="8">
        <f t="shared" si="80"/>
        <v>87636.5</v>
      </c>
      <c r="BJ92" s="16">
        <f t="shared" si="81"/>
        <v>0</v>
      </c>
      <c r="BK92" s="14">
        <f t="shared" si="82"/>
        <v>0</v>
      </c>
      <c r="BL92" s="8">
        <f t="shared" si="72"/>
        <v>87063</v>
      </c>
      <c r="BM92" s="14">
        <f t="shared" si="73"/>
        <v>0</v>
      </c>
      <c r="BQ92" s="21">
        <f>E92-BD92</f>
        <v>8077</v>
      </c>
      <c r="BR92" s="22">
        <f>H92</f>
        <v>0</v>
      </c>
      <c r="BS92" s="22">
        <f>BD92</f>
        <v>36792</v>
      </c>
      <c r="BT92" s="25">
        <f t="shared" si="83"/>
        <v>205834</v>
      </c>
      <c r="BU92" s="25">
        <f>AX92</f>
        <v>0</v>
      </c>
      <c r="BV92" s="22">
        <f t="shared" si="84"/>
        <v>36792</v>
      </c>
      <c r="BW92" s="26">
        <f>BQ92*$C92</f>
        <v>4081469.64</v>
      </c>
      <c r="BX92" s="27">
        <f>BR92*$C92</f>
        <v>0</v>
      </c>
      <c r="BY92" s="27">
        <f>BS92*$C92</f>
        <v>18591733.440000001</v>
      </c>
      <c r="BZ92" s="27">
        <f t="shared" si="51"/>
        <v>104012036.88</v>
      </c>
      <c r="CA92" s="27">
        <f t="shared" si="51"/>
        <v>0</v>
      </c>
      <c r="CB92" s="27">
        <f t="shared" si="51"/>
        <v>18591733.440000001</v>
      </c>
    </row>
    <row r="93" spans="1:80" x14ac:dyDescent="0.2">
      <c r="A93">
        <v>10236901</v>
      </c>
      <c r="B93" t="s">
        <v>50</v>
      </c>
      <c r="C93" s="15">
        <v>287.44</v>
      </c>
      <c r="D93" s="33">
        <f>SUMIFS(m_inbound!$C:$C,m_inbound!B:B,"EU",m_inbound!$A:$A,'Model 2'!A93)</f>
        <v>0</v>
      </c>
      <c r="E93" s="28">
        <f>IFERROR(VLOOKUP(A93,m_inventory!$G:$J,4,0),0)</f>
        <v>0</v>
      </c>
      <c r="F93" s="28">
        <f>IFERROR(VLOOKUP(A93,m_demand_wh!$G:$J,4,0),0)</f>
        <v>888.5</v>
      </c>
      <c r="G93" s="28">
        <f>SUMIFS(m_inbound!$C:$C,m_inbound!B:B,"US",m_inbound!$A:$A,'Model 2'!A93)</f>
        <v>0</v>
      </c>
      <c r="H93" s="28">
        <f>IFERROR(VLOOKUP(A93,m_inventory!$G:$K,5,0),0)</f>
        <v>0</v>
      </c>
      <c r="I93" s="28">
        <f>IFERROR(VLOOKUP(A93,m_demand_wh!$G:$K,5,0),0)</f>
        <v>258.5</v>
      </c>
      <c r="J93" s="32">
        <v>0.77238805970149249</v>
      </c>
      <c r="K93" s="32">
        <v>0.22761194029850751</v>
      </c>
      <c r="L93" s="4">
        <f t="shared" si="52"/>
        <v>0</v>
      </c>
      <c r="M93">
        <f t="shared" si="74"/>
        <v>0</v>
      </c>
      <c r="N93">
        <f t="shared" si="53"/>
        <v>888.5</v>
      </c>
      <c r="O93">
        <f t="shared" si="54"/>
        <v>258.5</v>
      </c>
      <c r="P93" t="b">
        <f t="shared" si="87"/>
        <v>1</v>
      </c>
      <c r="Q93" t="b">
        <f t="shared" si="87"/>
        <v>1</v>
      </c>
      <c r="R93" s="7">
        <f t="shared" si="55"/>
        <v>0.77462946817785527</v>
      </c>
      <c r="S93" s="7">
        <f t="shared" si="56"/>
        <v>0.22537053182214473</v>
      </c>
      <c r="T93" s="7">
        <f t="shared" si="57"/>
        <v>0.92103431352910536</v>
      </c>
      <c r="U93" s="4">
        <f t="shared" si="58"/>
        <v>0</v>
      </c>
      <c r="V93">
        <f t="shared" si="59"/>
        <v>0</v>
      </c>
      <c r="W93" s="8">
        <f t="shared" si="60"/>
        <v>0</v>
      </c>
      <c r="X93" s="9">
        <f t="shared" si="61"/>
        <v>0</v>
      </c>
      <c r="Y93" s="4">
        <f t="shared" si="62"/>
        <v>0</v>
      </c>
      <c r="Z93">
        <f t="shared" si="63"/>
        <v>0</v>
      </c>
      <c r="AA93">
        <f t="shared" si="64"/>
        <v>0</v>
      </c>
      <c r="AB93">
        <f t="shared" si="65"/>
        <v>0</v>
      </c>
      <c r="AC93" s="10">
        <f t="shared" si="85"/>
        <v>0</v>
      </c>
      <c r="AD93" s="8">
        <f t="shared" si="86"/>
        <v>0</v>
      </c>
      <c r="AE93" s="8">
        <f t="shared" si="91"/>
        <v>0</v>
      </c>
      <c r="AF93" s="8">
        <f t="shared" si="91"/>
        <v>0</v>
      </c>
      <c r="AG93" s="8">
        <f t="shared" si="88"/>
        <v>0</v>
      </c>
      <c r="AH93" s="8">
        <f t="shared" si="88"/>
        <v>0</v>
      </c>
      <c r="AI93" s="10">
        <f t="shared" si="66"/>
        <v>0</v>
      </c>
      <c r="AJ93" s="8">
        <f t="shared" si="67"/>
        <v>0</v>
      </c>
      <c r="AK93" s="11">
        <f t="shared" si="68"/>
        <v>0</v>
      </c>
      <c r="AL93" s="11">
        <f t="shared" si="69"/>
        <v>0</v>
      </c>
      <c r="AM93" s="11">
        <f t="shared" si="70"/>
        <v>888.5</v>
      </c>
      <c r="AN93" s="11">
        <f t="shared" si="71"/>
        <v>258.5</v>
      </c>
      <c r="AO93">
        <f t="shared" si="75"/>
        <v>0</v>
      </c>
      <c r="AP93">
        <f t="shared" si="76"/>
        <v>0</v>
      </c>
      <c r="AQ93" s="12">
        <f t="shared" si="89"/>
        <v>0</v>
      </c>
      <c r="AR93" s="13">
        <f t="shared" si="89"/>
        <v>0</v>
      </c>
      <c r="AS93" s="13">
        <f t="shared" si="90"/>
        <v>0</v>
      </c>
      <c r="AT93" s="13">
        <f t="shared" si="90"/>
        <v>0</v>
      </c>
      <c r="AU93" s="14">
        <f t="shared" si="92"/>
        <v>0</v>
      </c>
      <c r="AV93" s="14">
        <f t="shared" si="92"/>
        <v>0</v>
      </c>
      <c r="AW93" s="43">
        <f>E93+AQ93+AT93+AV93-AU93</f>
        <v>0</v>
      </c>
      <c r="AX93" s="45">
        <f>H93+AS93+AR93+AU93-AV93</f>
        <v>0</v>
      </c>
      <c r="AY93" s="43"/>
      <c r="AZ93" s="37"/>
      <c r="BB93" s="42">
        <f>AW93-BD93</f>
        <v>0</v>
      </c>
      <c r="BC93" s="28">
        <f>IFERROR(VLOOKUP(A93,m_demand_wh!$G:$H,2,0),0)</f>
        <v>661.5</v>
      </c>
      <c r="BD93" s="28">
        <f>IFERROR(VLOOKUP(A93,m_inventory!$G:$I,3,0),0)</f>
        <v>0</v>
      </c>
      <c r="BE93" s="28">
        <f>IFERROR(VLOOKUP(A93,m_demand_wh!$G:$I,3,0),0)</f>
        <v>227</v>
      </c>
      <c r="BF93" s="10">
        <f t="shared" si="77"/>
        <v>0</v>
      </c>
      <c r="BG93" s="8">
        <f t="shared" si="78"/>
        <v>0</v>
      </c>
      <c r="BH93" s="8">
        <f t="shared" si="79"/>
        <v>661.5</v>
      </c>
      <c r="BI93" s="8">
        <f t="shared" si="80"/>
        <v>227</v>
      </c>
      <c r="BJ93" s="16">
        <f t="shared" si="81"/>
        <v>0</v>
      </c>
      <c r="BK93" s="14">
        <f t="shared" si="82"/>
        <v>0</v>
      </c>
      <c r="BL93" s="8">
        <f t="shared" si="72"/>
        <v>0</v>
      </c>
      <c r="BM93" s="14">
        <f t="shared" si="73"/>
        <v>0</v>
      </c>
      <c r="BQ93" s="21">
        <f>E93-BD93</f>
        <v>0</v>
      </c>
      <c r="BR93" s="22">
        <f>H93</f>
        <v>0</v>
      </c>
      <c r="BS93" s="22">
        <f>BD93</f>
        <v>0</v>
      </c>
      <c r="BT93" s="25">
        <f t="shared" si="83"/>
        <v>0</v>
      </c>
      <c r="BU93" s="25">
        <f>AX93</f>
        <v>0</v>
      </c>
      <c r="BV93" s="22">
        <f t="shared" si="84"/>
        <v>0</v>
      </c>
      <c r="BW93" s="26">
        <f>BQ93*$C93</f>
        <v>0</v>
      </c>
      <c r="BX93" s="27">
        <f>BR93*$C93</f>
        <v>0</v>
      </c>
      <c r="BY93" s="27">
        <f>BS93*$C93</f>
        <v>0</v>
      </c>
      <c r="BZ93" s="27">
        <f t="shared" si="51"/>
        <v>0</v>
      </c>
      <c r="CA93" s="27">
        <f t="shared" si="51"/>
        <v>0</v>
      </c>
      <c r="CB93" s="27">
        <f t="shared" si="51"/>
        <v>0</v>
      </c>
    </row>
    <row r="94" spans="1:80" x14ac:dyDescent="0.2">
      <c r="A94">
        <v>10223975</v>
      </c>
      <c r="B94" t="s">
        <v>50</v>
      </c>
      <c r="C94" s="15">
        <v>343.09</v>
      </c>
      <c r="D94" s="33">
        <f>SUMIFS(m_inbound!$C:$C,m_inbound!B:B,"EU",m_inbound!$A:$A,'Model 2'!A94)</f>
        <v>17421</v>
      </c>
      <c r="E94" s="28">
        <f>IFERROR(VLOOKUP(A94,m_inventory!$G:$J,4,0),0)</f>
        <v>175573</v>
      </c>
      <c r="F94" s="28">
        <f>IFERROR(VLOOKUP(A94,m_demand_wh!$G:$J,4,0),0)</f>
        <v>78415</v>
      </c>
      <c r="G94" s="28">
        <f>SUMIFS(m_inbound!$C:$C,m_inbound!B:B,"US",m_inbound!$A:$A,'Model 2'!A94)</f>
        <v>0</v>
      </c>
      <c r="H94" s="28">
        <f>IFERROR(VLOOKUP(A94,m_inventory!$G:$K,5,0),0)</f>
        <v>4257</v>
      </c>
      <c r="I94" s="28">
        <f>IFERROR(VLOOKUP(A94,m_demand_wh!$G:$K,5,0),0)</f>
        <v>4217.5</v>
      </c>
      <c r="J94" s="32">
        <v>0.77238805970149249</v>
      </c>
      <c r="K94" s="32">
        <v>0.22761194029850751</v>
      </c>
      <c r="L94" s="4">
        <f t="shared" si="52"/>
        <v>97158</v>
      </c>
      <c r="M94">
        <f t="shared" si="74"/>
        <v>39.5</v>
      </c>
      <c r="N94">
        <f t="shared" si="53"/>
        <v>0</v>
      </c>
      <c r="O94">
        <f t="shared" si="54"/>
        <v>0</v>
      </c>
      <c r="P94" t="b">
        <f t="shared" si="87"/>
        <v>0</v>
      </c>
      <c r="Q94" t="b">
        <f t="shared" si="87"/>
        <v>0</v>
      </c>
      <c r="R94" s="7">
        <f t="shared" si="55"/>
        <v>0.94896075999152874</v>
      </c>
      <c r="S94" s="7">
        <f t="shared" si="56"/>
        <v>5.1039240008471265E-2</v>
      </c>
      <c r="T94" s="7">
        <f t="shared" si="57"/>
        <v>0.984397791944987</v>
      </c>
      <c r="U94" s="4">
        <f t="shared" si="58"/>
        <v>0</v>
      </c>
      <c r="V94">
        <f t="shared" si="59"/>
        <v>0</v>
      </c>
      <c r="W94" s="8">
        <f t="shared" si="60"/>
        <v>17421</v>
      </c>
      <c r="X94" s="9">
        <f t="shared" si="61"/>
        <v>0</v>
      </c>
      <c r="Y94" s="4">
        <f t="shared" si="62"/>
        <v>0</v>
      </c>
      <c r="Z94">
        <f t="shared" si="63"/>
        <v>0</v>
      </c>
      <c r="AA94">
        <f t="shared" si="64"/>
        <v>17421</v>
      </c>
      <c r="AB94">
        <f t="shared" si="65"/>
        <v>0</v>
      </c>
      <c r="AC94" s="10">
        <f t="shared" si="85"/>
        <v>17149.19393347362</v>
      </c>
      <c r="AD94" s="8">
        <f t="shared" si="86"/>
        <v>271.80606652638147</v>
      </c>
      <c r="AE94" s="8">
        <f t="shared" si="91"/>
        <v>17149.19393347362</v>
      </c>
      <c r="AF94" s="8">
        <f t="shared" si="91"/>
        <v>0</v>
      </c>
      <c r="AG94" s="8">
        <f t="shared" si="88"/>
        <v>271.80606652638016</v>
      </c>
      <c r="AH94" s="8">
        <f t="shared" si="88"/>
        <v>0</v>
      </c>
      <c r="AI94" s="10">
        <f t="shared" si="66"/>
        <v>192722.19393347361</v>
      </c>
      <c r="AJ94" s="8">
        <f t="shared" si="67"/>
        <v>4528.8060665263802</v>
      </c>
      <c r="AK94" s="11">
        <f t="shared" si="68"/>
        <v>114307.19393347361</v>
      </c>
      <c r="AL94" s="11">
        <f t="shared" si="69"/>
        <v>311.30606652638016</v>
      </c>
      <c r="AM94" s="11">
        <f t="shared" si="70"/>
        <v>0</v>
      </c>
      <c r="AN94" s="11">
        <f t="shared" si="71"/>
        <v>0</v>
      </c>
      <c r="AO94">
        <f t="shared" si="75"/>
        <v>0</v>
      </c>
      <c r="AP94">
        <f t="shared" si="76"/>
        <v>0</v>
      </c>
      <c r="AQ94" s="12">
        <f t="shared" si="89"/>
        <v>17149.19393347362</v>
      </c>
      <c r="AR94" s="13">
        <f t="shared" si="89"/>
        <v>0</v>
      </c>
      <c r="AS94" s="13">
        <f t="shared" si="90"/>
        <v>271.80606652638016</v>
      </c>
      <c r="AT94" s="13">
        <f t="shared" si="90"/>
        <v>0</v>
      </c>
      <c r="AU94" s="14">
        <f t="shared" si="92"/>
        <v>0</v>
      </c>
      <c r="AV94" s="14">
        <f t="shared" si="92"/>
        <v>0</v>
      </c>
      <c r="AW94" s="43">
        <f>E94+AQ94+AT94+AV94-AU94</f>
        <v>192722.19393347361</v>
      </c>
      <c r="AX94" s="45">
        <f>H94+AS94+AR94+AU94-AV94</f>
        <v>4528.8060665263802</v>
      </c>
      <c r="AY94" s="43"/>
      <c r="AZ94" s="37"/>
      <c r="BB94" s="42">
        <f>AW94-BD94</f>
        <v>140966.19393347361</v>
      </c>
      <c r="BC94" s="28">
        <f>IFERROR(VLOOKUP(A94,m_demand_wh!$G:$H,2,0),0)</f>
        <v>39477.5</v>
      </c>
      <c r="BD94" s="28">
        <f>IFERROR(VLOOKUP(A94,m_inventory!$G:$I,3,0),0)</f>
        <v>51756</v>
      </c>
      <c r="BE94" s="28">
        <f>IFERROR(VLOOKUP(A94,m_demand_wh!$G:$I,3,0),0)</f>
        <v>38937.5</v>
      </c>
      <c r="BF94" s="10">
        <f t="shared" si="77"/>
        <v>101488.69393347361</v>
      </c>
      <c r="BG94" s="8">
        <f t="shared" si="78"/>
        <v>12818.5</v>
      </c>
      <c r="BH94" s="8">
        <f t="shared" si="79"/>
        <v>0</v>
      </c>
      <c r="BI94" s="8">
        <f t="shared" si="80"/>
        <v>0</v>
      </c>
      <c r="BJ94" s="16">
        <f t="shared" si="81"/>
        <v>0</v>
      </c>
      <c r="BK94" s="14">
        <f t="shared" si="82"/>
        <v>0</v>
      </c>
      <c r="BL94" s="8">
        <f t="shared" si="72"/>
        <v>101488.69393347361</v>
      </c>
      <c r="BM94" s="14">
        <f t="shared" si="73"/>
        <v>62011.193933473609</v>
      </c>
      <c r="BQ94" s="21">
        <f>E94-BD94</f>
        <v>123817</v>
      </c>
      <c r="BR94" s="22">
        <f>H94</f>
        <v>4257</v>
      </c>
      <c r="BS94" s="22">
        <f>BD94</f>
        <v>51756</v>
      </c>
      <c r="BT94" s="25">
        <f t="shared" si="83"/>
        <v>78955</v>
      </c>
      <c r="BU94" s="25">
        <f>AX94</f>
        <v>4528.8060665263802</v>
      </c>
      <c r="BV94" s="22">
        <f t="shared" si="84"/>
        <v>113767.19393347361</v>
      </c>
      <c r="BW94" s="26">
        <f>BQ94*$C94</f>
        <v>42480374.529999994</v>
      </c>
      <c r="BX94" s="27">
        <f>BR94*$C94</f>
        <v>1460534.13</v>
      </c>
      <c r="BY94" s="27">
        <f>BS94*$C94</f>
        <v>17756966.039999999</v>
      </c>
      <c r="BZ94" s="27">
        <f t="shared" si="51"/>
        <v>27088670.949999999</v>
      </c>
      <c r="CA94" s="27">
        <f t="shared" si="51"/>
        <v>1553788.0733645356</v>
      </c>
      <c r="CB94" s="27">
        <f t="shared" si="51"/>
        <v>39032386.56663546</v>
      </c>
    </row>
    <row r="95" spans="1:80" x14ac:dyDescent="0.2">
      <c r="A95">
        <v>10202719</v>
      </c>
      <c r="B95" t="s">
        <v>54</v>
      </c>
      <c r="C95" s="15">
        <v>87.15</v>
      </c>
      <c r="D95" s="33">
        <f>SUMIFS(m_inbound!$C:$C,m_inbound!B:B,"EU",m_inbound!$A:$A,'Model 2'!A95)</f>
        <v>0</v>
      </c>
      <c r="E95" s="28">
        <f>IFERROR(VLOOKUP(A95,m_inventory!$G:$J,4,0),0)</f>
        <v>109477</v>
      </c>
      <c r="F95" s="28">
        <f>IFERROR(VLOOKUP(A95,m_demand_wh!$G:$J,4,0),0)</f>
        <v>25797.5</v>
      </c>
      <c r="G95" s="28">
        <f>SUMIFS(m_inbound!$C:$C,m_inbound!B:B,"US",m_inbound!$A:$A,'Model 2'!A95)</f>
        <v>0</v>
      </c>
      <c r="H95" s="28">
        <f>IFERROR(VLOOKUP(A95,m_inventory!$G:$K,5,0),0)</f>
        <v>0</v>
      </c>
      <c r="I95" s="28">
        <f>IFERROR(VLOOKUP(A95,m_demand_wh!$G:$K,5,0),0)</f>
        <v>258.5</v>
      </c>
      <c r="J95" s="32">
        <v>0.98133935289691498</v>
      </c>
      <c r="K95" s="32">
        <v>1.8660647103085015E-2</v>
      </c>
      <c r="L95" s="4">
        <f t="shared" si="52"/>
        <v>83679.5</v>
      </c>
      <c r="M95">
        <f t="shared" si="74"/>
        <v>0</v>
      </c>
      <c r="N95">
        <f t="shared" si="53"/>
        <v>0</v>
      </c>
      <c r="O95">
        <f t="shared" si="54"/>
        <v>258.5</v>
      </c>
      <c r="P95" t="b">
        <f t="shared" si="87"/>
        <v>0</v>
      </c>
      <c r="Q95" t="b">
        <f t="shared" si="87"/>
        <v>1</v>
      </c>
      <c r="R95" s="7">
        <f t="shared" si="55"/>
        <v>0.99007906048510896</v>
      </c>
      <c r="S95" s="7">
        <f t="shared" si="56"/>
        <v>9.9209395148910362E-3</v>
      </c>
      <c r="T95" s="7">
        <f t="shared" si="57"/>
        <v>0.99980949443448908</v>
      </c>
      <c r="U95" s="4">
        <f t="shared" si="58"/>
        <v>0</v>
      </c>
      <c r="V95">
        <f t="shared" si="59"/>
        <v>0</v>
      </c>
      <c r="W95" s="8">
        <f t="shared" si="60"/>
        <v>0</v>
      </c>
      <c r="X95" s="9">
        <f t="shared" si="61"/>
        <v>0</v>
      </c>
      <c r="Y95" s="4">
        <f t="shared" si="62"/>
        <v>0</v>
      </c>
      <c r="Z95">
        <f t="shared" si="63"/>
        <v>0</v>
      </c>
      <c r="AA95">
        <f t="shared" si="64"/>
        <v>0</v>
      </c>
      <c r="AB95">
        <f t="shared" si="65"/>
        <v>0</v>
      </c>
      <c r="AC95" s="10">
        <f t="shared" si="85"/>
        <v>0</v>
      </c>
      <c r="AD95" s="8">
        <f t="shared" si="86"/>
        <v>0</v>
      </c>
      <c r="AE95" s="8">
        <f t="shared" si="91"/>
        <v>0</v>
      </c>
      <c r="AF95" s="8">
        <f t="shared" si="91"/>
        <v>0</v>
      </c>
      <c r="AG95" s="8">
        <f t="shared" si="88"/>
        <v>0</v>
      </c>
      <c r="AH95" s="8">
        <f t="shared" si="88"/>
        <v>0</v>
      </c>
      <c r="AI95" s="10">
        <f t="shared" si="66"/>
        <v>109477</v>
      </c>
      <c r="AJ95" s="8">
        <f t="shared" si="67"/>
        <v>0</v>
      </c>
      <c r="AK95" s="11">
        <f t="shared" si="68"/>
        <v>83679.5</v>
      </c>
      <c r="AL95" s="11">
        <f t="shared" si="69"/>
        <v>0</v>
      </c>
      <c r="AM95" s="11">
        <f t="shared" si="70"/>
        <v>0</v>
      </c>
      <c r="AN95" s="11">
        <f t="shared" si="71"/>
        <v>258.5</v>
      </c>
      <c r="AO95">
        <f t="shared" si="75"/>
        <v>258.5</v>
      </c>
      <c r="AP95">
        <f t="shared" si="76"/>
        <v>0</v>
      </c>
      <c r="AQ95" s="12">
        <f t="shared" si="89"/>
        <v>0</v>
      </c>
      <c r="AR95" s="13">
        <f t="shared" si="89"/>
        <v>0</v>
      </c>
      <c r="AS95" s="13">
        <f t="shared" si="90"/>
        <v>0</v>
      </c>
      <c r="AT95" s="13">
        <f t="shared" si="90"/>
        <v>0</v>
      </c>
      <c r="AU95" s="14">
        <f t="shared" si="92"/>
        <v>258.5</v>
      </c>
      <c r="AV95" s="14">
        <f t="shared" si="92"/>
        <v>0</v>
      </c>
      <c r="AW95" s="43">
        <f>E95+AQ95+AT95+AV95-AU95</f>
        <v>109218.5</v>
      </c>
      <c r="AX95" s="45">
        <f>H95+AS95+AR95+AU95-AV95</f>
        <v>258.5</v>
      </c>
      <c r="AY95" s="43"/>
      <c r="AZ95" s="37"/>
      <c r="BB95" s="42">
        <f>AW95-BD95</f>
        <v>68178.5</v>
      </c>
      <c r="BC95" s="28">
        <f>IFERROR(VLOOKUP(A95,m_demand_wh!$G:$H,2,0),0)</f>
        <v>12179</v>
      </c>
      <c r="BD95" s="28">
        <f>IFERROR(VLOOKUP(A95,m_inventory!$G:$I,3,0),0)</f>
        <v>41040</v>
      </c>
      <c r="BE95" s="28">
        <f>IFERROR(VLOOKUP(A95,m_demand_wh!$G:$I,3,0),0)</f>
        <v>13618.5</v>
      </c>
      <c r="BF95" s="10">
        <f t="shared" si="77"/>
        <v>55999.5</v>
      </c>
      <c r="BG95" s="8">
        <f t="shared" si="78"/>
        <v>27421.5</v>
      </c>
      <c r="BH95" s="8">
        <f t="shared" si="79"/>
        <v>0</v>
      </c>
      <c r="BI95" s="8">
        <f t="shared" si="80"/>
        <v>0</v>
      </c>
      <c r="BJ95" s="16">
        <f t="shared" si="81"/>
        <v>0</v>
      </c>
      <c r="BK95" s="14">
        <f t="shared" si="82"/>
        <v>0</v>
      </c>
      <c r="BL95" s="8">
        <f t="shared" si="72"/>
        <v>55999.5</v>
      </c>
      <c r="BM95" s="14">
        <f t="shared" si="73"/>
        <v>43820.5</v>
      </c>
      <c r="BQ95" s="21">
        <f>E95-BD95</f>
        <v>68437</v>
      </c>
      <c r="BR95" s="22">
        <f>H95</f>
        <v>0</v>
      </c>
      <c r="BS95" s="22">
        <f>BD95</f>
        <v>41040</v>
      </c>
      <c r="BT95" s="25">
        <f t="shared" si="83"/>
        <v>24358</v>
      </c>
      <c r="BU95" s="25">
        <f>AX95</f>
        <v>258.5</v>
      </c>
      <c r="BV95" s="22">
        <f t="shared" si="84"/>
        <v>84860.5</v>
      </c>
      <c r="BW95" s="26">
        <f>BQ95*$C95</f>
        <v>5964284.5500000007</v>
      </c>
      <c r="BX95" s="27">
        <f>BR95*$C95</f>
        <v>0</v>
      </c>
      <c r="BY95" s="27">
        <f>BS95*$C95</f>
        <v>3576636.0000000005</v>
      </c>
      <c r="BZ95" s="27">
        <f t="shared" si="51"/>
        <v>2122799.7000000002</v>
      </c>
      <c r="CA95" s="27">
        <f t="shared" si="51"/>
        <v>22528.275000000001</v>
      </c>
      <c r="CB95" s="27">
        <f t="shared" si="51"/>
        <v>7395592.5750000002</v>
      </c>
    </row>
    <row r="96" spans="1:80" x14ac:dyDescent="0.2">
      <c r="A96">
        <v>10215579</v>
      </c>
      <c r="B96" t="s">
        <v>54</v>
      </c>
      <c r="C96" s="15">
        <v>180.48</v>
      </c>
      <c r="D96" s="33">
        <f>SUMIFS(m_inbound!$C:$C,m_inbound!B:B,"EU",m_inbound!$A:$A,'Model 2'!A96)</f>
        <v>0</v>
      </c>
      <c r="E96" s="28">
        <f>IFERROR(VLOOKUP(A96,m_inventory!$G:$J,4,0),0)</f>
        <v>113546</v>
      </c>
      <c r="F96" s="28">
        <f>IFERROR(VLOOKUP(A96,m_demand_wh!$G:$J,4,0),0)</f>
        <v>29094.5</v>
      </c>
      <c r="G96" s="28">
        <f>SUMIFS(m_inbound!$C:$C,m_inbound!B:B,"US",m_inbound!$A:$A,'Model 2'!A96)</f>
        <v>0</v>
      </c>
      <c r="H96" s="28">
        <f>IFERROR(VLOOKUP(A96,m_inventory!$G:$K,5,0),0)</f>
        <v>0</v>
      </c>
      <c r="I96" s="28">
        <f>IFERROR(VLOOKUP(A96,m_demand_wh!$G:$K,5,0),0)</f>
        <v>258.5</v>
      </c>
      <c r="J96" s="32">
        <v>0.98133935289691498</v>
      </c>
      <c r="K96" s="32">
        <v>1.8660647103085015E-2</v>
      </c>
      <c r="L96" s="4">
        <f t="shared" si="52"/>
        <v>84451.5</v>
      </c>
      <c r="M96">
        <f t="shared" si="74"/>
        <v>0</v>
      </c>
      <c r="N96">
        <f t="shared" si="53"/>
        <v>0</v>
      </c>
      <c r="O96">
        <f t="shared" si="54"/>
        <v>258.5</v>
      </c>
      <c r="P96" t="b">
        <f t="shared" si="87"/>
        <v>0</v>
      </c>
      <c r="Q96" t="b">
        <f t="shared" si="87"/>
        <v>1</v>
      </c>
      <c r="R96" s="7">
        <f t="shared" si="55"/>
        <v>0.99119340442203518</v>
      </c>
      <c r="S96" s="7">
        <f t="shared" si="56"/>
        <v>8.8065955779648153E-3</v>
      </c>
      <c r="T96" s="7">
        <f t="shared" si="57"/>
        <v>0.9998310789522058</v>
      </c>
      <c r="U96" s="4">
        <f t="shared" si="58"/>
        <v>0</v>
      </c>
      <c r="V96">
        <f t="shared" si="59"/>
        <v>0</v>
      </c>
      <c r="W96" s="8">
        <f t="shared" si="60"/>
        <v>0</v>
      </c>
      <c r="X96" s="9">
        <f t="shared" si="61"/>
        <v>0</v>
      </c>
      <c r="Y96" s="4">
        <f t="shared" si="62"/>
        <v>0</v>
      </c>
      <c r="Z96">
        <f t="shared" si="63"/>
        <v>0</v>
      </c>
      <c r="AA96">
        <f t="shared" si="64"/>
        <v>0</v>
      </c>
      <c r="AB96">
        <f t="shared" si="65"/>
        <v>0</v>
      </c>
      <c r="AC96" s="10">
        <f t="shared" si="85"/>
        <v>0</v>
      </c>
      <c r="AD96" s="8">
        <f t="shared" si="86"/>
        <v>0</v>
      </c>
      <c r="AE96" s="8">
        <f t="shared" si="91"/>
        <v>0</v>
      </c>
      <c r="AF96" s="8">
        <f t="shared" si="91"/>
        <v>0</v>
      </c>
      <c r="AG96" s="8">
        <f t="shared" si="88"/>
        <v>0</v>
      </c>
      <c r="AH96" s="8">
        <f t="shared" si="88"/>
        <v>0</v>
      </c>
      <c r="AI96" s="10">
        <f t="shared" si="66"/>
        <v>113546</v>
      </c>
      <c r="AJ96" s="8">
        <f t="shared" si="67"/>
        <v>0</v>
      </c>
      <c r="AK96" s="11">
        <f t="shared" si="68"/>
        <v>84451.5</v>
      </c>
      <c r="AL96" s="11">
        <f t="shared" si="69"/>
        <v>0</v>
      </c>
      <c r="AM96" s="11">
        <f t="shared" si="70"/>
        <v>0</v>
      </c>
      <c r="AN96" s="11">
        <f t="shared" si="71"/>
        <v>258.5</v>
      </c>
      <c r="AO96">
        <f t="shared" si="75"/>
        <v>258.5</v>
      </c>
      <c r="AP96">
        <f t="shared" si="76"/>
        <v>0</v>
      </c>
      <c r="AQ96" s="12">
        <f t="shared" si="89"/>
        <v>0</v>
      </c>
      <c r="AR96" s="13">
        <f t="shared" si="89"/>
        <v>0</v>
      </c>
      <c r="AS96" s="13">
        <f t="shared" si="90"/>
        <v>0</v>
      </c>
      <c r="AT96" s="13">
        <f t="shared" si="90"/>
        <v>0</v>
      </c>
      <c r="AU96" s="14">
        <f t="shared" si="92"/>
        <v>258.5</v>
      </c>
      <c r="AV96" s="14">
        <f t="shared" si="92"/>
        <v>0</v>
      </c>
      <c r="AW96" s="43">
        <f>E96+AQ96+AT96+AV96-AU96</f>
        <v>113287.5</v>
      </c>
      <c r="AX96" s="45">
        <f>H96+AS96+AR96+AU96-AV96</f>
        <v>258.5</v>
      </c>
      <c r="AY96" s="43"/>
      <c r="AZ96" s="37"/>
      <c r="BB96" s="42">
        <f>AW96-BD96</f>
        <v>94135.5</v>
      </c>
      <c r="BC96" s="28">
        <f>IFERROR(VLOOKUP(A96,m_demand_wh!$G:$H,2,0),0)</f>
        <v>12644</v>
      </c>
      <c r="BD96" s="28">
        <f>IFERROR(VLOOKUP(A96,m_inventory!$G:$I,3,0),0)</f>
        <v>19152</v>
      </c>
      <c r="BE96" s="28">
        <f>IFERROR(VLOOKUP(A96,m_demand_wh!$G:$I,3,0),0)</f>
        <v>16450.5</v>
      </c>
      <c r="BF96" s="10">
        <f t="shared" si="77"/>
        <v>81491.5</v>
      </c>
      <c r="BG96" s="8">
        <f t="shared" si="78"/>
        <v>2701.5</v>
      </c>
      <c r="BH96" s="8">
        <f t="shared" si="79"/>
        <v>0</v>
      </c>
      <c r="BI96" s="8">
        <f t="shared" si="80"/>
        <v>0</v>
      </c>
      <c r="BJ96" s="16">
        <f t="shared" si="81"/>
        <v>0</v>
      </c>
      <c r="BK96" s="14">
        <f t="shared" si="82"/>
        <v>0</v>
      </c>
      <c r="BL96" s="8">
        <f t="shared" si="72"/>
        <v>81491.5</v>
      </c>
      <c r="BM96" s="14">
        <f t="shared" si="73"/>
        <v>68847.5</v>
      </c>
      <c r="BQ96" s="21">
        <f>E96-BD96</f>
        <v>94394</v>
      </c>
      <c r="BR96" s="22">
        <f>H96</f>
        <v>0</v>
      </c>
      <c r="BS96" s="22">
        <f>BD96</f>
        <v>19152</v>
      </c>
      <c r="BT96" s="25">
        <f t="shared" si="83"/>
        <v>25288</v>
      </c>
      <c r="BU96" s="25">
        <f>AX96</f>
        <v>258.5</v>
      </c>
      <c r="BV96" s="22">
        <f t="shared" si="84"/>
        <v>87999.5</v>
      </c>
      <c r="BW96" s="26">
        <f>BQ96*$C96</f>
        <v>17036229.119999997</v>
      </c>
      <c r="BX96" s="27">
        <f>BR96*$C96</f>
        <v>0</v>
      </c>
      <c r="BY96" s="27">
        <f>BS96*$C96</f>
        <v>3456552.96</v>
      </c>
      <c r="BZ96" s="27">
        <f t="shared" si="51"/>
        <v>4563978.2399999993</v>
      </c>
      <c r="CA96" s="27">
        <f t="shared" si="51"/>
        <v>46654.079999999994</v>
      </c>
      <c r="CB96" s="27">
        <f t="shared" si="51"/>
        <v>15882149.76</v>
      </c>
    </row>
    <row r="97" spans="1:80" x14ac:dyDescent="0.2">
      <c r="A97">
        <v>10238766</v>
      </c>
      <c r="B97" t="s">
        <v>54</v>
      </c>
      <c r="C97" s="15">
        <v>181.44</v>
      </c>
      <c r="D97" s="33">
        <f>SUMIFS(m_inbound!$C:$C,m_inbound!B:B,"EU",m_inbound!$A:$A,'Model 2'!A97)</f>
        <v>0</v>
      </c>
      <c r="E97" s="28">
        <f>IFERROR(VLOOKUP(A97,m_inventory!$G:$J,4,0),0)</f>
        <v>6572</v>
      </c>
      <c r="F97" s="28">
        <f>IFERROR(VLOOKUP(A97,m_demand_wh!$G:$J,4,0),0)</f>
        <v>888.5</v>
      </c>
      <c r="G97" s="28">
        <f>SUMIFS(m_inbound!$C:$C,m_inbound!B:B,"US",m_inbound!$A:$A,'Model 2'!A97)</f>
        <v>0</v>
      </c>
      <c r="H97" s="28">
        <f>IFERROR(VLOOKUP(A97,m_inventory!$G:$K,5,0),0)</f>
        <v>0</v>
      </c>
      <c r="I97" s="28">
        <f>IFERROR(VLOOKUP(A97,m_demand_wh!$G:$K,5,0),0)</f>
        <v>258.5</v>
      </c>
      <c r="J97" s="32">
        <v>0.98133935289691498</v>
      </c>
      <c r="K97" s="32">
        <v>1.8660647103085015E-2</v>
      </c>
      <c r="L97" s="4">
        <f t="shared" si="52"/>
        <v>5683.5</v>
      </c>
      <c r="M97">
        <f t="shared" si="74"/>
        <v>0</v>
      </c>
      <c r="N97">
        <f t="shared" si="53"/>
        <v>0</v>
      </c>
      <c r="O97">
        <f t="shared" si="54"/>
        <v>258.5</v>
      </c>
      <c r="P97" t="b">
        <f t="shared" si="87"/>
        <v>0</v>
      </c>
      <c r="Q97" t="b">
        <f t="shared" si="87"/>
        <v>1</v>
      </c>
      <c r="R97" s="7">
        <f t="shared" si="55"/>
        <v>0.77462946817785527</v>
      </c>
      <c r="S97" s="7">
        <f t="shared" si="56"/>
        <v>0.22537053182214473</v>
      </c>
      <c r="T97" s="7">
        <f t="shared" si="57"/>
        <v>0.99449807649808941</v>
      </c>
      <c r="U97" s="4">
        <f t="shared" si="58"/>
        <v>0</v>
      </c>
      <c r="V97">
        <f t="shared" si="59"/>
        <v>0</v>
      </c>
      <c r="W97" s="8">
        <f t="shared" si="60"/>
        <v>0</v>
      </c>
      <c r="X97" s="9">
        <f t="shared" si="61"/>
        <v>0</v>
      </c>
      <c r="Y97" s="4">
        <f t="shared" si="62"/>
        <v>0</v>
      </c>
      <c r="Z97">
        <f t="shared" si="63"/>
        <v>0</v>
      </c>
      <c r="AA97">
        <f t="shared" si="64"/>
        <v>0</v>
      </c>
      <c r="AB97">
        <f t="shared" si="65"/>
        <v>0</v>
      </c>
      <c r="AC97" s="10">
        <f t="shared" si="85"/>
        <v>0</v>
      </c>
      <c r="AD97" s="8">
        <f t="shared" si="86"/>
        <v>0</v>
      </c>
      <c r="AE97" s="8">
        <f t="shared" si="91"/>
        <v>0</v>
      </c>
      <c r="AF97" s="8">
        <f t="shared" si="91"/>
        <v>0</v>
      </c>
      <c r="AG97" s="8">
        <f t="shared" si="88"/>
        <v>0</v>
      </c>
      <c r="AH97" s="8">
        <f t="shared" si="88"/>
        <v>0</v>
      </c>
      <c r="AI97" s="10">
        <f t="shared" si="66"/>
        <v>6572</v>
      </c>
      <c r="AJ97" s="8">
        <f t="shared" si="67"/>
        <v>0</v>
      </c>
      <c r="AK97" s="11">
        <f t="shared" si="68"/>
        <v>5683.5</v>
      </c>
      <c r="AL97" s="11">
        <f t="shared" si="69"/>
        <v>0</v>
      </c>
      <c r="AM97" s="11">
        <f t="shared" si="70"/>
        <v>0</v>
      </c>
      <c r="AN97" s="11">
        <f t="shared" si="71"/>
        <v>258.5</v>
      </c>
      <c r="AO97">
        <f t="shared" si="75"/>
        <v>258.5</v>
      </c>
      <c r="AP97">
        <f t="shared" si="76"/>
        <v>0</v>
      </c>
      <c r="AQ97" s="12">
        <f t="shared" si="89"/>
        <v>0</v>
      </c>
      <c r="AR97" s="13">
        <f t="shared" si="89"/>
        <v>0</v>
      </c>
      <c r="AS97" s="13">
        <f t="shared" si="90"/>
        <v>0</v>
      </c>
      <c r="AT97" s="13">
        <f t="shared" si="90"/>
        <v>0</v>
      </c>
      <c r="AU97" s="14">
        <f t="shared" si="92"/>
        <v>258.5</v>
      </c>
      <c r="AV97" s="14">
        <f t="shared" si="92"/>
        <v>0</v>
      </c>
      <c r="AW97" s="43">
        <f>E97+AQ97+AT97+AV97-AU97</f>
        <v>6313.5</v>
      </c>
      <c r="AX97" s="45">
        <f>H97+AS97+AR97+AU97-AV97</f>
        <v>258.5</v>
      </c>
      <c r="AY97" s="43"/>
      <c r="AZ97" s="37"/>
      <c r="BB97" s="42">
        <f>AW97-BD97</f>
        <v>6313.5</v>
      </c>
      <c r="BC97" s="28">
        <f>IFERROR(VLOOKUP(A97,m_demand_wh!$G:$H,2,0),0)</f>
        <v>661.5</v>
      </c>
      <c r="BD97" s="28">
        <f>IFERROR(VLOOKUP(A97,m_inventory!$G:$I,3,0),0)</f>
        <v>0</v>
      </c>
      <c r="BE97" s="28">
        <f>IFERROR(VLOOKUP(A97,m_demand_wh!$G:$I,3,0),0)</f>
        <v>227</v>
      </c>
      <c r="BF97" s="10">
        <f t="shared" si="77"/>
        <v>5652</v>
      </c>
      <c r="BG97" s="8">
        <f t="shared" si="78"/>
        <v>0</v>
      </c>
      <c r="BH97" s="8">
        <f t="shared" si="79"/>
        <v>0</v>
      </c>
      <c r="BI97" s="8">
        <f t="shared" si="80"/>
        <v>227</v>
      </c>
      <c r="BJ97" s="16">
        <f t="shared" si="81"/>
        <v>227</v>
      </c>
      <c r="BK97" s="14">
        <f t="shared" si="82"/>
        <v>0</v>
      </c>
      <c r="BL97" s="8">
        <f t="shared" si="72"/>
        <v>5425</v>
      </c>
      <c r="BM97" s="14">
        <f t="shared" si="73"/>
        <v>4763.5</v>
      </c>
      <c r="BQ97" s="21">
        <f>E97-BD97</f>
        <v>6572</v>
      </c>
      <c r="BR97" s="22">
        <f>H97</f>
        <v>0</v>
      </c>
      <c r="BS97" s="22">
        <f>BD97</f>
        <v>0</v>
      </c>
      <c r="BT97" s="25">
        <f t="shared" si="83"/>
        <v>1323</v>
      </c>
      <c r="BU97" s="25">
        <f>AX97</f>
        <v>258.5</v>
      </c>
      <c r="BV97" s="22">
        <f t="shared" si="84"/>
        <v>4990.5</v>
      </c>
      <c r="BW97" s="26">
        <f>BQ97*$C97</f>
        <v>1192423.68</v>
      </c>
      <c r="BX97" s="27">
        <f>BR97*$C97</f>
        <v>0</v>
      </c>
      <c r="BY97" s="27">
        <f>BS97*$C97</f>
        <v>0</v>
      </c>
      <c r="BZ97" s="27">
        <f t="shared" si="51"/>
        <v>240045.12</v>
      </c>
      <c r="CA97" s="27">
        <f t="shared" si="51"/>
        <v>46902.239999999998</v>
      </c>
      <c r="CB97" s="27">
        <f t="shared" si="51"/>
        <v>905476.32</v>
      </c>
    </row>
    <row r="98" spans="1:80" x14ac:dyDescent="0.2">
      <c r="A98">
        <v>10240181</v>
      </c>
      <c r="B98" t="s">
        <v>50</v>
      </c>
      <c r="C98" s="15">
        <v>924.23</v>
      </c>
      <c r="D98" s="33">
        <f>SUMIFS(m_inbound!$C:$C,m_inbound!B:B,"EU",m_inbound!$A:$A,'Model 2'!A98)</f>
        <v>9600</v>
      </c>
      <c r="E98" s="28">
        <f>IFERROR(VLOOKUP(A98,m_inventory!$G:$J,4,0),0)</f>
        <v>36833</v>
      </c>
      <c r="F98" s="28">
        <f>IFERROR(VLOOKUP(A98,m_demand_wh!$G:$J,4,0),0)</f>
        <v>8980.5</v>
      </c>
      <c r="G98" s="28">
        <f>SUMIFS(m_inbound!$C:$C,m_inbound!B:B,"US",m_inbound!$A:$A,'Model 2'!A98)</f>
        <v>0</v>
      </c>
      <c r="H98" s="28">
        <f>IFERROR(VLOOKUP(A98,m_inventory!$G:$K,5,0),0)</f>
        <v>0</v>
      </c>
      <c r="I98" s="28">
        <f>IFERROR(VLOOKUP(A98,m_demand_wh!$G:$K,5,0),0)</f>
        <v>691.5</v>
      </c>
      <c r="J98" s="32">
        <v>0.77238805970149249</v>
      </c>
      <c r="K98" s="32">
        <v>0.22761194029850751</v>
      </c>
      <c r="L98" s="4">
        <f t="shared" si="52"/>
        <v>27852.5</v>
      </c>
      <c r="M98">
        <f t="shared" si="74"/>
        <v>0</v>
      </c>
      <c r="N98">
        <f t="shared" si="53"/>
        <v>0</v>
      </c>
      <c r="O98">
        <f t="shared" si="54"/>
        <v>691.5</v>
      </c>
      <c r="P98" t="b">
        <f t="shared" si="87"/>
        <v>0</v>
      </c>
      <c r="Q98" t="b">
        <f t="shared" si="87"/>
        <v>1</v>
      </c>
      <c r="R98" s="7">
        <f t="shared" si="55"/>
        <v>0.92850496277915628</v>
      </c>
      <c r="S98" s="7">
        <f t="shared" si="56"/>
        <v>7.1495037220843716E-2</v>
      </c>
      <c r="T98" s="7">
        <f t="shared" si="57"/>
        <v>0.97781258136544036</v>
      </c>
      <c r="U98" s="4">
        <f t="shared" si="58"/>
        <v>0</v>
      </c>
      <c r="V98">
        <f t="shared" si="59"/>
        <v>0</v>
      </c>
      <c r="W98" s="8">
        <f t="shared" si="60"/>
        <v>9600</v>
      </c>
      <c r="X98" s="9">
        <f t="shared" si="61"/>
        <v>0</v>
      </c>
      <c r="Y98" s="4">
        <f t="shared" si="62"/>
        <v>691.5</v>
      </c>
      <c r="Z98">
        <f t="shared" si="63"/>
        <v>0</v>
      </c>
      <c r="AA98">
        <f t="shared" si="64"/>
        <v>8908.5</v>
      </c>
      <c r="AB98">
        <f t="shared" si="65"/>
        <v>0</v>
      </c>
      <c r="AC98" s="10">
        <f t="shared" si="85"/>
        <v>8710.843381094026</v>
      </c>
      <c r="AD98" s="8">
        <f t="shared" si="86"/>
        <v>197.65661890597457</v>
      </c>
      <c r="AE98" s="8">
        <f t="shared" si="91"/>
        <v>8710.843381094026</v>
      </c>
      <c r="AF98" s="8">
        <f t="shared" si="91"/>
        <v>0</v>
      </c>
      <c r="AG98" s="8">
        <f t="shared" si="88"/>
        <v>197.65661890597403</v>
      </c>
      <c r="AH98" s="8">
        <f t="shared" si="88"/>
        <v>0</v>
      </c>
      <c r="AI98" s="10">
        <f t="shared" si="66"/>
        <v>45543.843381094026</v>
      </c>
      <c r="AJ98" s="8">
        <f t="shared" si="67"/>
        <v>889.15661890597403</v>
      </c>
      <c r="AK98" s="11">
        <f t="shared" si="68"/>
        <v>36563.343381094026</v>
      </c>
      <c r="AL98" s="11">
        <f t="shared" si="69"/>
        <v>197.65661890597403</v>
      </c>
      <c r="AM98" s="11">
        <f t="shared" si="70"/>
        <v>0</v>
      </c>
      <c r="AN98" s="11">
        <f t="shared" si="71"/>
        <v>0</v>
      </c>
      <c r="AO98">
        <f t="shared" si="75"/>
        <v>0</v>
      </c>
      <c r="AP98">
        <f t="shared" si="76"/>
        <v>0</v>
      </c>
      <c r="AQ98" s="12">
        <f t="shared" si="89"/>
        <v>8710.843381094026</v>
      </c>
      <c r="AR98" s="13">
        <f t="shared" si="89"/>
        <v>0</v>
      </c>
      <c r="AS98" s="13">
        <f t="shared" si="90"/>
        <v>889.15661890597403</v>
      </c>
      <c r="AT98" s="13">
        <f t="shared" si="90"/>
        <v>0</v>
      </c>
      <c r="AU98" s="14">
        <f t="shared" si="92"/>
        <v>0</v>
      </c>
      <c r="AV98" s="14">
        <f t="shared" si="92"/>
        <v>0</v>
      </c>
      <c r="AW98" s="43">
        <f>E98+AQ98+AT98+AV98-AU98</f>
        <v>45543.843381094026</v>
      </c>
      <c r="AX98" s="45">
        <f>H98+AS98+AR98+AU98-AV98</f>
        <v>889.15661890597403</v>
      </c>
      <c r="AY98" s="43"/>
      <c r="AZ98" s="37"/>
      <c r="BB98" s="42">
        <f>AW98-BD98</f>
        <v>15851.843381094026</v>
      </c>
      <c r="BC98" s="28">
        <f>IFERROR(VLOOKUP(A98,m_demand_wh!$G:$H,2,0),0)</f>
        <v>7231.5</v>
      </c>
      <c r="BD98" s="28">
        <f>IFERROR(VLOOKUP(A98,m_inventory!$G:$I,3,0),0)</f>
        <v>29692</v>
      </c>
      <c r="BE98" s="28">
        <f>IFERROR(VLOOKUP(A98,m_demand_wh!$G:$I,3,0),0)</f>
        <v>1749</v>
      </c>
      <c r="BF98" s="10">
        <f t="shared" si="77"/>
        <v>8620.343381094026</v>
      </c>
      <c r="BG98" s="8">
        <f t="shared" si="78"/>
        <v>27943</v>
      </c>
      <c r="BH98" s="8">
        <f t="shared" si="79"/>
        <v>0</v>
      </c>
      <c r="BI98" s="8">
        <f t="shared" si="80"/>
        <v>0</v>
      </c>
      <c r="BJ98" s="16">
        <f t="shared" si="81"/>
        <v>0</v>
      </c>
      <c r="BK98" s="14">
        <f t="shared" si="82"/>
        <v>0</v>
      </c>
      <c r="BL98" s="8">
        <f t="shared" si="72"/>
        <v>8620.343381094026</v>
      </c>
      <c r="BM98" s="14">
        <f t="shared" si="73"/>
        <v>1388.843381094026</v>
      </c>
      <c r="BQ98" s="21">
        <f>E98-BD98</f>
        <v>7141</v>
      </c>
      <c r="BR98" s="22">
        <f>H98</f>
        <v>0</v>
      </c>
      <c r="BS98" s="22">
        <f>BD98</f>
        <v>29692</v>
      </c>
      <c r="BT98" s="25">
        <f t="shared" si="83"/>
        <v>14463</v>
      </c>
      <c r="BU98" s="25">
        <f>AX98</f>
        <v>889.15661890597403</v>
      </c>
      <c r="BV98" s="22">
        <f t="shared" si="84"/>
        <v>31080.843381094026</v>
      </c>
      <c r="BW98" s="26">
        <f>BQ98*$C98</f>
        <v>6599926.4299999997</v>
      </c>
      <c r="BX98" s="27">
        <f>BR98*$C98</f>
        <v>0</v>
      </c>
      <c r="BY98" s="27">
        <f>BS98*$C98</f>
        <v>27442237.16</v>
      </c>
      <c r="BZ98" s="27">
        <f t="shared" si="51"/>
        <v>13367138.49</v>
      </c>
      <c r="CA98" s="27">
        <f t="shared" si="51"/>
        <v>821785.22189146839</v>
      </c>
      <c r="CB98" s="27">
        <f t="shared" si="51"/>
        <v>28725847.878108531</v>
      </c>
    </row>
    <row r="99" spans="1:80" x14ac:dyDescent="0.2">
      <c r="A99">
        <v>10225862</v>
      </c>
      <c r="B99" t="s">
        <v>50</v>
      </c>
      <c r="C99" s="15">
        <v>563.24</v>
      </c>
      <c r="D99" s="33">
        <f>SUMIFS(m_inbound!$C:$C,m_inbound!B:B,"EU",m_inbound!$A:$A,'Model 2'!A99)</f>
        <v>354967</v>
      </c>
      <c r="E99" s="28">
        <f>IFERROR(VLOOKUP(A99,m_inventory!$G:$J,4,0),0)</f>
        <v>185111</v>
      </c>
      <c r="F99" s="28">
        <f>IFERROR(VLOOKUP(A99,m_demand_wh!$G:$J,4,0),0)</f>
        <v>292056.5</v>
      </c>
      <c r="G99" s="28">
        <f>SUMIFS(m_inbound!$C:$C,m_inbound!B:B,"US",m_inbound!$A:$A,'Model 2'!A99)</f>
        <v>0</v>
      </c>
      <c r="H99" s="28">
        <f>IFERROR(VLOOKUP(A99,m_inventory!$G:$K,5,0),0)</f>
        <v>0</v>
      </c>
      <c r="I99" s="28">
        <f>IFERROR(VLOOKUP(A99,m_demand_wh!$G:$K,5,0),0)</f>
        <v>31550</v>
      </c>
      <c r="J99" s="32">
        <v>0.77238805970149249</v>
      </c>
      <c r="K99" s="32">
        <v>0.22761194029850751</v>
      </c>
      <c r="L99" s="4">
        <f t="shared" si="52"/>
        <v>0</v>
      </c>
      <c r="M99">
        <f t="shared" si="74"/>
        <v>0</v>
      </c>
      <c r="N99">
        <f t="shared" si="53"/>
        <v>106945.5</v>
      </c>
      <c r="O99">
        <f t="shared" si="54"/>
        <v>31550</v>
      </c>
      <c r="P99" t="b">
        <f t="shared" si="87"/>
        <v>1</v>
      </c>
      <c r="Q99" t="b">
        <f t="shared" si="87"/>
        <v>1</v>
      </c>
      <c r="R99" s="7">
        <f t="shared" si="55"/>
        <v>0.90250504856979075</v>
      </c>
      <c r="S99" s="7">
        <f t="shared" si="56"/>
        <v>9.7494951430209253E-2</v>
      </c>
      <c r="T99" s="7">
        <f t="shared" si="57"/>
        <v>0.96914808551050036</v>
      </c>
      <c r="U99" s="4">
        <f t="shared" si="58"/>
        <v>106945.5</v>
      </c>
      <c r="V99">
        <f t="shared" si="59"/>
        <v>0</v>
      </c>
      <c r="W99" s="8">
        <f t="shared" si="60"/>
        <v>248021.5</v>
      </c>
      <c r="X99" s="9">
        <f t="shared" si="61"/>
        <v>0</v>
      </c>
      <c r="Y99" s="4">
        <f t="shared" si="62"/>
        <v>31550</v>
      </c>
      <c r="Z99">
        <f t="shared" si="63"/>
        <v>0</v>
      </c>
      <c r="AA99">
        <f t="shared" si="64"/>
        <v>216471.5</v>
      </c>
      <c r="AB99">
        <f t="shared" si="65"/>
        <v>0</v>
      </c>
      <c r="AC99" s="10">
        <f t="shared" si="85"/>
        <v>209792.93979258629</v>
      </c>
      <c r="AD99" s="8">
        <f t="shared" si="86"/>
        <v>6678.5602074137223</v>
      </c>
      <c r="AE99" s="8">
        <f t="shared" si="91"/>
        <v>209792.93979258629</v>
      </c>
      <c r="AF99" s="8">
        <f t="shared" si="91"/>
        <v>0</v>
      </c>
      <c r="AG99" s="8">
        <f t="shared" si="88"/>
        <v>6678.5602074137132</v>
      </c>
      <c r="AH99" s="8">
        <f t="shared" si="88"/>
        <v>0</v>
      </c>
      <c r="AI99" s="10">
        <f t="shared" si="66"/>
        <v>501849.43979258626</v>
      </c>
      <c r="AJ99" s="8">
        <f t="shared" si="67"/>
        <v>38228.560207413713</v>
      </c>
      <c r="AK99" s="11">
        <f t="shared" si="68"/>
        <v>209792.93979258626</v>
      </c>
      <c r="AL99" s="11">
        <f t="shared" si="69"/>
        <v>6678.5602074137132</v>
      </c>
      <c r="AM99" s="11">
        <f t="shared" si="70"/>
        <v>0</v>
      </c>
      <c r="AN99" s="11">
        <f t="shared" si="71"/>
        <v>0</v>
      </c>
      <c r="AO99">
        <f t="shared" si="75"/>
        <v>0</v>
      </c>
      <c r="AP99">
        <f t="shared" si="76"/>
        <v>0</v>
      </c>
      <c r="AQ99" s="12">
        <f t="shared" si="89"/>
        <v>316738.43979258626</v>
      </c>
      <c r="AR99" s="13">
        <f t="shared" si="89"/>
        <v>0</v>
      </c>
      <c r="AS99" s="13">
        <f t="shared" si="90"/>
        <v>38228.560207413713</v>
      </c>
      <c r="AT99" s="13">
        <f t="shared" si="90"/>
        <v>0</v>
      </c>
      <c r="AU99" s="14">
        <f t="shared" si="92"/>
        <v>0</v>
      </c>
      <c r="AV99" s="14">
        <f t="shared" si="92"/>
        <v>0</v>
      </c>
      <c r="AW99" s="43">
        <f>E99+AQ99+AT99+AV99-AU99</f>
        <v>501849.43979258626</v>
      </c>
      <c r="AX99" s="45">
        <f>H99+AS99+AR99+AU99-AV99</f>
        <v>38228.560207413713</v>
      </c>
      <c r="AY99" s="43"/>
      <c r="AZ99" s="37"/>
      <c r="BB99" s="42">
        <f>AW99-BD99</f>
        <v>491347.43979258626</v>
      </c>
      <c r="BC99" s="28">
        <f>IFERROR(VLOOKUP(A99,m_demand_wh!$G:$H,2,0),0)</f>
        <v>235594.5</v>
      </c>
      <c r="BD99" s="28">
        <f>IFERROR(VLOOKUP(A99,m_inventory!$G:$I,3,0),0)</f>
        <v>10502</v>
      </c>
      <c r="BE99" s="28">
        <f>IFERROR(VLOOKUP(A99,m_demand_wh!$G:$I,3,0),0)</f>
        <v>56462</v>
      </c>
      <c r="BF99" s="10">
        <f t="shared" si="77"/>
        <v>255752.93979258626</v>
      </c>
      <c r="BG99" s="8">
        <f t="shared" si="78"/>
        <v>0</v>
      </c>
      <c r="BH99" s="8">
        <f t="shared" si="79"/>
        <v>0</v>
      </c>
      <c r="BI99" s="8">
        <f t="shared" si="80"/>
        <v>45960</v>
      </c>
      <c r="BJ99" s="16">
        <f t="shared" si="81"/>
        <v>45960</v>
      </c>
      <c r="BK99" s="14">
        <f t="shared" si="82"/>
        <v>0</v>
      </c>
      <c r="BL99" s="8">
        <f t="shared" si="72"/>
        <v>209792.93979258626</v>
      </c>
      <c r="BM99" s="14">
        <f t="shared" si="73"/>
        <v>0</v>
      </c>
      <c r="BQ99" s="21">
        <f>E99-BD99</f>
        <v>174609</v>
      </c>
      <c r="BR99" s="22">
        <f>H99</f>
        <v>0</v>
      </c>
      <c r="BS99" s="22">
        <f>BD99</f>
        <v>10502</v>
      </c>
      <c r="BT99" s="25">
        <f t="shared" si="83"/>
        <v>445387.43979258626</v>
      </c>
      <c r="BU99" s="25">
        <f>AX99</f>
        <v>38228.560207413713</v>
      </c>
      <c r="BV99" s="22">
        <f t="shared" si="84"/>
        <v>56462</v>
      </c>
      <c r="BW99" s="26">
        <f>BQ99*$C99</f>
        <v>98346773.159999996</v>
      </c>
      <c r="BX99" s="27">
        <f>BR99*$C99</f>
        <v>0</v>
      </c>
      <c r="BY99" s="27">
        <f>BS99*$C99</f>
        <v>5915146.4800000004</v>
      </c>
      <c r="BZ99" s="27">
        <f t="shared" si="51"/>
        <v>250860021.58877629</v>
      </c>
      <c r="CA99" s="27">
        <f t="shared" si="51"/>
        <v>21531854.251223702</v>
      </c>
      <c r="CB99" s="27">
        <f t="shared" si="51"/>
        <v>31801656.879999999</v>
      </c>
    </row>
    <row r="100" spans="1:80" x14ac:dyDescent="0.2">
      <c r="A100">
        <v>10240151</v>
      </c>
      <c r="B100" t="s">
        <v>50</v>
      </c>
      <c r="C100" s="15">
        <v>1282.29</v>
      </c>
      <c r="D100" s="33">
        <f>SUMIFS(m_inbound!$C:$C,m_inbound!B:B,"EU",m_inbound!$A:$A,'Model 2'!A100)</f>
        <v>9600</v>
      </c>
      <c r="E100" s="28">
        <f>IFERROR(VLOOKUP(A100,m_inventory!$G:$J,4,0),0)</f>
        <v>68632</v>
      </c>
      <c r="F100" s="28">
        <f>IFERROR(VLOOKUP(A100,m_demand_wh!$G:$J,4,0),0)</f>
        <v>21665</v>
      </c>
      <c r="G100" s="28">
        <f>SUMIFS(m_inbound!$C:$C,m_inbound!B:B,"US",m_inbound!$A:$A,'Model 2'!A100)</f>
        <v>0</v>
      </c>
      <c r="H100" s="28">
        <f>IFERROR(VLOOKUP(A100,m_inventory!$G:$K,5,0),0)</f>
        <v>0</v>
      </c>
      <c r="I100" s="28">
        <f>IFERROR(VLOOKUP(A100,m_demand_wh!$G:$K,5,0),0)</f>
        <v>1564.5</v>
      </c>
      <c r="J100" s="32">
        <v>0.77238805970149249</v>
      </c>
      <c r="K100" s="32">
        <v>0.22761194029850751</v>
      </c>
      <c r="L100" s="4">
        <f t="shared" si="52"/>
        <v>46967</v>
      </c>
      <c r="M100">
        <f t="shared" si="74"/>
        <v>0</v>
      </c>
      <c r="N100">
        <f t="shared" si="53"/>
        <v>0</v>
      </c>
      <c r="O100">
        <f t="shared" si="54"/>
        <v>1564.5</v>
      </c>
      <c r="P100" t="b">
        <f t="shared" si="87"/>
        <v>0</v>
      </c>
      <c r="Q100" t="b">
        <f t="shared" si="87"/>
        <v>1</v>
      </c>
      <c r="R100" s="7">
        <f t="shared" si="55"/>
        <v>0.93265029380744313</v>
      </c>
      <c r="S100" s="7">
        <f t="shared" si="56"/>
        <v>6.7349706192556869E-2</v>
      </c>
      <c r="T100" s="7">
        <f t="shared" si="57"/>
        <v>0.97916318010816161</v>
      </c>
      <c r="U100" s="4">
        <f t="shared" si="58"/>
        <v>0</v>
      </c>
      <c r="V100">
        <f t="shared" si="59"/>
        <v>0</v>
      </c>
      <c r="W100" s="8">
        <f t="shared" si="60"/>
        <v>9600</v>
      </c>
      <c r="X100" s="9">
        <f t="shared" si="61"/>
        <v>0</v>
      </c>
      <c r="Y100" s="4">
        <f t="shared" si="62"/>
        <v>1564.5</v>
      </c>
      <c r="Z100">
        <f t="shared" si="63"/>
        <v>0</v>
      </c>
      <c r="AA100">
        <f t="shared" si="64"/>
        <v>8035.5</v>
      </c>
      <c r="AB100">
        <f t="shared" si="65"/>
        <v>0</v>
      </c>
      <c r="AC100" s="10">
        <f t="shared" si="85"/>
        <v>7868.0657337591329</v>
      </c>
      <c r="AD100" s="8">
        <f t="shared" si="86"/>
        <v>167.43426624086737</v>
      </c>
      <c r="AE100" s="8">
        <f t="shared" si="91"/>
        <v>7868.0657337591329</v>
      </c>
      <c r="AF100" s="8">
        <f t="shared" si="91"/>
        <v>0</v>
      </c>
      <c r="AG100" s="8">
        <f t="shared" si="88"/>
        <v>167.43426624086715</v>
      </c>
      <c r="AH100" s="8">
        <f t="shared" si="88"/>
        <v>0</v>
      </c>
      <c r="AI100" s="10">
        <f t="shared" si="66"/>
        <v>76500.06573375914</v>
      </c>
      <c r="AJ100" s="8">
        <f t="shared" si="67"/>
        <v>1731.9342662408671</v>
      </c>
      <c r="AK100" s="11">
        <f t="shared" si="68"/>
        <v>54835.06573375914</v>
      </c>
      <c r="AL100" s="11">
        <f t="shared" si="69"/>
        <v>167.43426624086715</v>
      </c>
      <c r="AM100" s="11">
        <f t="shared" si="70"/>
        <v>0</v>
      </c>
      <c r="AN100" s="11">
        <f t="shared" si="71"/>
        <v>0</v>
      </c>
      <c r="AO100">
        <f t="shared" si="75"/>
        <v>0</v>
      </c>
      <c r="AP100">
        <f t="shared" si="76"/>
        <v>0</v>
      </c>
      <c r="AQ100" s="12">
        <f t="shared" si="89"/>
        <v>7868.0657337591329</v>
      </c>
      <c r="AR100" s="13">
        <f t="shared" si="89"/>
        <v>0</v>
      </c>
      <c r="AS100" s="13">
        <f t="shared" si="90"/>
        <v>1731.9342662408671</v>
      </c>
      <c r="AT100" s="13">
        <f t="shared" si="90"/>
        <v>0</v>
      </c>
      <c r="AU100" s="14">
        <f t="shared" si="92"/>
        <v>0</v>
      </c>
      <c r="AV100" s="14">
        <f t="shared" si="92"/>
        <v>0</v>
      </c>
      <c r="AW100" s="43">
        <f>E100+AQ100+AT100+AV100-AU100</f>
        <v>76500.06573375914</v>
      </c>
      <c r="AX100" s="45">
        <f>H100+AS100+AR100+AU100-AV100</f>
        <v>1731.9342662408671</v>
      </c>
      <c r="AY100" s="43"/>
      <c r="AZ100" s="37"/>
      <c r="BB100" s="42">
        <f>AW100-BD100</f>
        <v>66451.06573375914</v>
      </c>
      <c r="BC100" s="28">
        <f>IFERROR(VLOOKUP(A100,m_demand_wh!$G:$H,2,0),0)</f>
        <v>17736</v>
      </c>
      <c r="BD100" s="28">
        <f>IFERROR(VLOOKUP(A100,m_inventory!$G:$I,3,0),0)</f>
        <v>10049</v>
      </c>
      <c r="BE100" s="28">
        <f>IFERROR(VLOOKUP(A100,m_demand_wh!$G:$I,3,0),0)</f>
        <v>3929</v>
      </c>
      <c r="BF100" s="10">
        <f t="shared" si="77"/>
        <v>48715.06573375914</v>
      </c>
      <c r="BG100" s="8">
        <f t="shared" si="78"/>
        <v>6120</v>
      </c>
      <c r="BH100" s="8">
        <f t="shared" si="79"/>
        <v>0</v>
      </c>
      <c r="BI100" s="8">
        <f t="shared" si="80"/>
        <v>0</v>
      </c>
      <c r="BJ100" s="16">
        <f t="shared" si="81"/>
        <v>0</v>
      </c>
      <c r="BK100" s="14">
        <f t="shared" si="82"/>
        <v>0</v>
      </c>
      <c r="BL100" s="8">
        <f t="shared" si="72"/>
        <v>48715.06573375914</v>
      </c>
      <c r="BM100" s="14">
        <f t="shared" si="73"/>
        <v>30979.06573375914</v>
      </c>
      <c r="BQ100" s="21">
        <f>E100-BD100</f>
        <v>58583</v>
      </c>
      <c r="BR100" s="22">
        <f>H100</f>
        <v>0</v>
      </c>
      <c r="BS100" s="22">
        <f>BD100</f>
        <v>10049</v>
      </c>
      <c r="BT100" s="25">
        <f t="shared" si="83"/>
        <v>35472</v>
      </c>
      <c r="BU100" s="25">
        <f>AX100</f>
        <v>1731.9342662408671</v>
      </c>
      <c r="BV100" s="22">
        <f t="shared" si="84"/>
        <v>41028.06573375914</v>
      </c>
      <c r="BW100" s="26">
        <f>BQ100*$C100</f>
        <v>75120395.069999993</v>
      </c>
      <c r="BX100" s="27">
        <f>BR100*$C100</f>
        <v>0</v>
      </c>
      <c r="BY100" s="27">
        <f>BS100*$C100</f>
        <v>12885732.209999999</v>
      </c>
      <c r="BZ100" s="27">
        <f t="shared" si="51"/>
        <v>45485390.879999995</v>
      </c>
      <c r="CA100" s="27">
        <f t="shared" si="51"/>
        <v>2220841.9902580013</v>
      </c>
      <c r="CB100" s="27">
        <f t="shared" si="51"/>
        <v>52609878.409742005</v>
      </c>
    </row>
    <row r="101" spans="1:80" x14ac:dyDescent="0.2">
      <c r="A101">
        <v>10240187</v>
      </c>
      <c r="B101" t="s">
        <v>50</v>
      </c>
      <c r="C101" s="15">
        <v>1349.61</v>
      </c>
      <c r="D101" s="33">
        <f>SUMIFS(m_inbound!$C:$C,m_inbound!B:B,"EU",m_inbound!$A:$A,'Model 2'!A101)</f>
        <v>0</v>
      </c>
      <c r="E101" s="28">
        <f>IFERROR(VLOOKUP(A101,m_inventory!$G:$J,4,0),0)</f>
        <v>417236</v>
      </c>
      <c r="F101" s="28">
        <f>IFERROR(VLOOKUP(A101,m_demand_wh!$G:$J,4,0),0)</f>
        <v>38880</v>
      </c>
      <c r="G101" s="28">
        <f>SUMIFS(m_inbound!$C:$C,m_inbound!B:B,"US",m_inbound!$A:$A,'Model 2'!A101)</f>
        <v>0</v>
      </c>
      <c r="H101" s="28">
        <f>IFERROR(VLOOKUP(A101,m_inventory!$G:$K,5,0),0)</f>
        <v>0</v>
      </c>
      <c r="I101" s="28">
        <f>IFERROR(VLOOKUP(A101,m_demand_wh!$G:$K,5,0),0)</f>
        <v>3709.5</v>
      </c>
      <c r="J101" s="32">
        <v>0.77238805970149249</v>
      </c>
      <c r="K101" s="32">
        <v>0.22761194029850751</v>
      </c>
      <c r="L101" s="4">
        <f t="shared" si="52"/>
        <v>378356</v>
      </c>
      <c r="M101">
        <f t="shared" si="74"/>
        <v>0</v>
      </c>
      <c r="N101">
        <f t="shared" si="53"/>
        <v>0</v>
      </c>
      <c r="O101">
        <f t="shared" si="54"/>
        <v>3709.5</v>
      </c>
      <c r="P101" t="b">
        <f t="shared" si="87"/>
        <v>0</v>
      </c>
      <c r="Q101" t="b">
        <f t="shared" si="87"/>
        <v>1</v>
      </c>
      <c r="R101" s="7">
        <f t="shared" si="55"/>
        <v>0.91290106716444197</v>
      </c>
      <c r="S101" s="7">
        <f t="shared" si="56"/>
        <v>8.7098932835558029E-2</v>
      </c>
      <c r="T101" s="7">
        <f t="shared" si="57"/>
        <v>0.97265319300479514</v>
      </c>
      <c r="U101" s="4">
        <f t="shared" si="58"/>
        <v>0</v>
      </c>
      <c r="V101">
        <f t="shared" si="59"/>
        <v>0</v>
      </c>
      <c r="W101" s="8">
        <f t="shared" si="60"/>
        <v>0</v>
      </c>
      <c r="X101" s="9">
        <f t="shared" si="61"/>
        <v>0</v>
      </c>
      <c r="Y101" s="4">
        <f t="shared" si="62"/>
        <v>0</v>
      </c>
      <c r="Z101">
        <f t="shared" si="63"/>
        <v>0</v>
      </c>
      <c r="AA101">
        <f t="shared" si="64"/>
        <v>0</v>
      </c>
      <c r="AB101">
        <f t="shared" si="65"/>
        <v>0</v>
      </c>
      <c r="AC101" s="10">
        <f t="shared" si="85"/>
        <v>0</v>
      </c>
      <c r="AD101" s="8">
        <f t="shared" si="86"/>
        <v>0</v>
      </c>
      <c r="AE101" s="8">
        <f t="shared" si="91"/>
        <v>0</v>
      </c>
      <c r="AF101" s="8">
        <f t="shared" si="91"/>
        <v>0</v>
      </c>
      <c r="AG101" s="8">
        <f t="shared" si="88"/>
        <v>0</v>
      </c>
      <c r="AH101" s="8">
        <f t="shared" si="88"/>
        <v>0</v>
      </c>
      <c r="AI101" s="10">
        <f t="shared" si="66"/>
        <v>417236</v>
      </c>
      <c r="AJ101" s="8">
        <f t="shared" si="67"/>
        <v>0</v>
      </c>
      <c r="AK101" s="11">
        <f t="shared" si="68"/>
        <v>378356</v>
      </c>
      <c r="AL101" s="11">
        <f t="shared" si="69"/>
        <v>0</v>
      </c>
      <c r="AM101" s="11">
        <f t="shared" si="70"/>
        <v>0</v>
      </c>
      <c r="AN101" s="11">
        <f t="shared" si="71"/>
        <v>3709.5</v>
      </c>
      <c r="AO101">
        <f t="shared" si="75"/>
        <v>3709.5</v>
      </c>
      <c r="AP101">
        <f t="shared" si="76"/>
        <v>0</v>
      </c>
      <c r="AQ101" s="12">
        <f t="shared" si="89"/>
        <v>0</v>
      </c>
      <c r="AR101" s="13">
        <f t="shared" si="89"/>
        <v>0</v>
      </c>
      <c r="AS101" s="13">
        <f t="shared" si="90"/>
        <v>0</v>
      </c>
      <c r="AT101" s="13">
        <f t="shared" si="90"/>
        <v>0</v>
      </c>
      <c r="AU101" s="14">
        <f t="shared" si="92"/>
        <v>3709.5</v>
      </c>
      <c r="AV101" s="14">
        <f t="shared" si="92"/>
        <v>0</v>
      </c>
      <c r="AW101" s="43">
        <f>E101+AQ101+AT101+AV101-AU101</f>
        <v>413526.5</v>
      </c>
      <c r="AX101" s="45">
        <f>H101+AS101+AR101+AU101-AV101</f>
        <v>3709.5</v>
      </c>
      <c r="AY101" s="43"/>
      <c r="AZ101" s="37"/>
      <c r="BB101" s="42">
        <f>AW101-BD101</f>
        <v>313819.5</v>
      </c>
      <c r="BC101" s="28">
        <f>IFERROR(VLOOKUP(A101,m_demand_wh!$G:$H,2,0),0)</f>
        <v>31611.5</v>
      </c>
      <c r="BD101" s="28">
        <f>IFERROR(VLOOKUP(A101,m_inventory!$G:$I,3,0),0)</f>
        <v>99707</v>
      </c>
      <c r="BE101" s="28">
        <f>IFERROR(VLOOKUP(A101,m_demand_wh!$G:$I,3,0),0)</f>
        <v>7268.5</v>
      </c>
      <c r="BF101" s="10">
        <f t="shared" si="77"/>
        <v>282208</v>
      </c>
      <c r="BG101" s="8">
        <f t="shared" si="78"/>
        <v>92438.5</v>
      </c>
      <c r="BH101" s="8">
        <f t="shared" si="79"/>
        <v>0</v>
      </c>
      <c r="BI101" s="8">
        <f t="shared" si="80"/>
        <v>0</v>
      </c>
      <c r="BJ101" s="16">
        <f t="shared" si="81"/>
        <v>0</v>
      </c>
      <c r="BK101" s="14">
        <f t="shared" si="82"/>
        <v>0</v>
      </c>
      <c r="BL101" s="8">
        <f t="shared" si="72"/>
        <v>282208</v>
      </c>
      <c r="BM101" s="14">
        <f t="shared" si="73"/>
        <v>250596.5</v>
      </c>
      <c r="BQ101" s="21">
        <f>E101-BD101</f>
        <v>317529</v>
      </c>
      <c r="BR101" s="22">
        <f>H101</f>
        <v>0</v>
      </c>
      <c r="BS101" s="22">
        <f>BD101</f>
        <v>99707</v>
      </c>
      <c r="BT101" s="25">
        <f t="shared" si="83"/>
        <v>63223</v>
      </c>
      <c r="BU101" s="25">
        <f>AX101</f>
        <v>3709.5</v>
      </c>
      <c r="BV101" s="22">
        <f t="shared" si="84"/>
        <v>350303.5</v>
      </c>
      <c r="BW101" s="26">
        <f>BQ101*$C101</f>
        <v>428540313.69</v>
      </c>
      <c r="BX101" s="27">
        <f>BR101*$C101</f>
        <v>0</v>
      </c>
      <c r="BY101" s="27">
        <f>BS101*$C101</f>
        <v>134565564.26999998</v>
      </c>
      <c r="BZ101" s="27">
        <f t="shared" si="51"/>
        <v>85326393.029999986</v>
      </c>
      <c r="CA101" s="27">
        <f t="shared" si="51"/>
        <v>5006378.2949999999</v>
      </c>
      <c r="CB101" s="27">
        <f t="shared" si="51"/>
        <v>472773106.63499999</v>
      </c>
    </row>
    <row r="102" spans="1:80" x14ac:dyDescent="0.2">
      <c r="A102">
        <v>10240140</v>
      </c>
      <c r="B102" t="s">
        <v>50</v>
      </c>
      <c r="C102" s="15">
        <v>647.1</v>
      </c>
      <c r="D102" s="33">
        <f>SUMIFS(m_inbound!$C:$C,m_inbound!B:B,"EU",m_inbound!$A:$A,'Model 2'!A102)</f>
        <v>1600</v>
      </c>
      <c r="E102" s="28">
        <f>IFERROR(VLOOKUP(A102,m_inventory!$G:$J,4,0),0)</f>
        <v>11614</v>
      </c>
      <c r="F102" s="28">
        <f>IFERROR(VLOOKUP(A102,m_demand_wh!$G:$J,4,0),0)</f>
        <v>5367.5</v>
      </c>
      <c r="G102" s="28">
        <f>SUMIFS(m_inbound!$C:$C,m_inbound!B:B,"US",m_inbound!$A:$A,'Model 2'!A102)</f>
        <v>0</v>
      </c>
      <c r="H102" s="28">
        <f>IFERROR(VLOOKUP(A102,m_inventory!$G:$K,5,0),0)</f>
        <v>0</v>
      </c>
      <c r="I102" s="28">
        <f>IFERROR(VLOOKUP(A102,m_demand_wh!$G:$K,5,0),0)</f>
        <v>398</v>
      </c>
      <c r="J102" s="32">
        <v>0.77238805970149249</v>
      </c>
      <c r="K102" s="32">
        <v>0.22761194029850751</v>
      </c>
      <c r="L102" s="4">
        <f t="shared" si="52"/>
        <v>6246.5</v>
      </c>
      <c r="M102">
        <f t="shared" si="74"/>
        <v>0</v>
      </c>
      <c r="N102">
        <f t="shared" si="53"/>
        <v>0</v>
      </c>
      <c r="O102">
        <f t="shared" si="54"/>
        <v>398</v>
      </c>
      <c r="P102" t="b">
        <f t="shared" si="87"/>
        <v>0</v>
      </c>
      <c r="Q102" t="b">
        <f t="shared" si="87"/>
        <v>1</v>
      </c>
      <c r="R102" s="7">
        <f t="shared" si="55"/>
        <v>0.93096869308819707</v>
      </c>
      <c r="S102" s="7">
        <f t="shared" si="56"/>
        <v>6.9031306911802925E-2</v>
      </c>
      <c r="T102" s="7">
        <f t="shared" si="57"/>
        <v>0.97861629514409876</v>
      </c>
      <c r="U102" s="4">
        <f t="shared" si="58"/>
        <v>0</v>
      </c>
      <c r="V102">
        <f t="shared" si="59"/>
        <v>0</v>
      </c>
      <c r="W102" s="8">
        <f t="shared" si="60"/>
        <v>1600</v>
      </c>
      <c r="X102" s="9">
        <f t="shared" si="61"/>
        <v>0</v>
      </c>
      <c r="Y102" s="4">
        <f t="shared" si="62"/>
        <v>398</v>
      </c>
      <c r="Z102">
        <f t="shared" si="63"/>
        <v>0</v>
      </c>
      <c r="AA102">
        <f t="shared" si="64"/>
        <v>1202</v>
      </c>
      <c r="AB102">
        <f t="shared" si="65"/>
        <v>0</v>
      </c>
      <c r="AC102" s="10">
        <f t="shared" si="85"/>
        <v>1176.2967867632067</v>
      </c>
      <c r="AD102" s="8">
        <f t="shared" si="86"/>
        <v>25.703213236793292</v>
      </c>
      <c r="AE102" s="8">
        <f t="shared" si="91"/>
        <v>1176.2967867632067</v>
      </c>
      <c r="AF102" s="8">
        <f t="shared" si="91"/>
        <v>0</v>
      </c>
      <c r="AG102" s="8">
        <f t="shared" si="88"/>
        <v>25.703213236793317</v>
      </c>
      <c r="AH102" s="8">
        <f t="shared" si="88"/>
        <v>0</v>
      </c>
      <c r="AI102" s="10">
        <f t="shared" si="66"/>
        <v>12790.296786763207</v>
      </c>
      <c r="AJ102" s="8">
        <f t="shared" si="67"/>
        <v>423.70321323679332</v>
      </c>
      <c r="AK102" s="11">
        <f t="shared" si="68"/>
        <v>7422.7967867632069</v>
      </c>
      <c r="AL102" s="11">
        <f t="shared" si="69"/>
        <v>25.703213236793317</v>
      </c>
      <c r="AM102" s="11">
        <f t="shared" si="70"/>
        <v>0</v>
      </c>
      <c r="AN102" s="11">
        <f t="shared" si="71"/>
        <v>0</v>
      </c>
      <c r="AO102">
        <f t="shared" si="75"/>
        <v>0</v>
      </c>
      <c r="AP102">
        <f t="shared" si="76"/>
        <v>0</v>
      </c>
      <c r="AQ102" s="12">
        <f t="shared" si="89"/>
        <v>1176.2967867632067</v>
      </c>
      <c r="AR102" s="13">
        <f t="shared" si="89"/>
        <v>0</v>
      </c>
      <c r="AS102" s="13">
        <f t="shared" si="90"/>
        <v>423.70321323679332</v>
      </c>
      <c r="AT102" s="13">
        <f t="shared" si="90"/>
        <v>0</v>
      </c>
      <c r="AU102" s="14">
        <f t="shared" si="92"/>
        <v>0</v>
      </c>
      <c r="AV102" s="14">
        <f t="shared" si="92"/>
        <v>0</v>
      </c>
      <c r="AW102" s="43">
        <f>E102+AQ102+AT102+AV102-AU102</f>
        <v>12790.296786763207</v>
      </c>
      <c r="AX102" s="45">
        <f>H102+AS102+AR102+AU102-AV102</f>
        <v>423.70321323679332</v>
      </c>
      <c r="AY102" s="43"/>
      <c r="AZ102" s="37"/>
      <c r="BB102" s="42">
        <f>AW102-BD102</f>
        <v>5574.2967867632069</v>
      </c>
      <c r="BC102" s="28">
        <f>IFERROR(VLOOKUP(A102,m_demand_wh!$G:$H,2,0),0)</f>
        <v>4357</v>
      </c>
      <c r="BD102" s="28">
        <f>IFERROR(VLOOKUP(A102,m_inventory!$G:$I,3,0),0)</f>
        <v>7216</v>
      </c>
      <c r="BE102" s="28">
        <f>IFERROR(VLOOKUP(A102,m_demand_wh!$G:$I,3,0),0)</f>
        <v>1010.5</v>
      </c>
      <c r="BF102" s="10">
        <f t="shared" si="77"/>
        <v>1217.2967867632069</v>
      </c>
      <c r="BG102" s="8">
        <f t="shared" si="78"/>
        <v>6205.5</v>
      </c>
      <c r="BH102" s="8">
        <f t="shared" si="79"/>
        <v>0</v>
      </c>
      <c r="BI102" s="8">
        <f t="shared" si="80"/>
        <v>0</v>
      </c>
      <c r="BJ102" s="16">
        <f t="shared" si="81"/>
        <v>0</v>
      </c>
      <c r="BK102" s="14">
        <f t="shared" si="82"/>
        <v>0</v>
      </c>
      <c r="BL102" s="8">
        <f t="shared" si="72"/>
        <v>1217.2967867632069</v>
      </c>
      <c r="BM102" s="14">
        <f t="shared" si="73"/>
        <v>0</v>
      </c>
      <c r="BQ102" s="21">
        <f>E102-BD102</f>
        <v>4398</v>
      </c>
      <c r="BR102" s="22">
        <f>H102</f>
        <v>0</v>
      </c>
      <c r="BS102" s="22">
        <f>BD102</f>
        <v>7216</v>
      </c>
      <c r="BT102" s="25">
        <f t="shared" si="83"/>
        <v>5574.2967867632069</v>
      </c>
      <c r="BU102" s="25">
        <f>AX102</f>
        <v>423.70321323679332</v>
      </c>
      <c r="BV102" s="22">
        <f t="shared" si="84"/>
        <v>7216</v>
      </c>
      <c r="BW102" s="26">
        <f>BQ102*$C102</f>
        <v>2845945.8000000003</v>
      </c>
      <c r="BX102" s="27">
        <f>BR102*$C102</f>
        <v>0</v>
      </c>
      <c r="BY102" s="27">
        <f>BS102*$C102</f>
        <v>4669473.6000000006</v>
      </c>
      <c r="BZ102" s="27">
        <f t="shared" si="51"/>
        <v>3607127.4507144713</v>
      </c>
      <c r="CA102" s="27">
        <f t="shared" si="51"/>
        <v>274178.34928552894</v>
      </c>
      <c r="CB102" s="27">
        <f t="shared" si="51"/>
        <v>4669473.6000000006</v>
      </c>
    </row>
    <row r="103" spans="1:80" x14ac:dyDescent="0.2">
      <c r="A103">
        <v>10225861</v>
      </c>
      <c r="B103" t="s">
        <v>50</v>
      </c>
      <c r="C103" s="15">
        <v>402.28</v>
      </c>
      <c r="D103" s="33">
        <f>SUMIFS(m_inbound!$C:$C,m_inbound!B:B,"EU",m_inbound!$A:$A,'Model 2'!A103)</f>
        <v>54554</v>
      </c>
      <c r="E103" s="28">
        <f>IFERROR(VLOOKUP(A103,m_inventory!$G:$J,4,0),0)</f>
        <v>71226</v>
      </c>
      <c r="F103" s="28">
        <f>IFERROR(VLOOKUP(A103,m_demand_wh!$G:$J,4,0),0)</f>
        <v>38714</v>
      </c>
      <c r="G103" s="28">
        <f>SUMIFS(m_inbound!$C:$C,m_inbound!B:B,"US",m_inbound!$A:$A,'Model 2'!A103)</f>
        <v>0</v>
      </c>
      <c r="H103" s="28">
        <f>IFERROR(VLOOKUP(A103,m_inventory!$G:$K,5,0),0)</f>
        <v>0</v>
      </c>
      <c r="I103" s="28">
        <f>IFERROR(VLOOKUP(A103,m_demand_wh!$G:$K,5,0),0)</f>
        <v>3102</v>
      </c>
      <c r="J103" s="32">
        <v>0.77238805970149249</v>
      </c>
      <c r="K103" s="32">
        <v>0.22761194029850751</v>
      </c>
      <c r="L103" s="4">
        <f t="shared" si="52"/>
        <v>32512</v>
      </c>
      <c r="M103">
        <f t="shared" si="74"/>
        <v>0</v>
      </c>
      <c r="N103">
        <f t="shared" si="53"/>
        <v>0</v>
      </c>
      <c r="O103">
        <f t="shared" si="54"/>
        <v>3102</v>
      </c>
      <c r="P103" t="b">
        <f t="shared" si="87"/>
        <v>0</v>
      </c>
      <c r="Q103" t="b">
        <f t="shared" si="87"/>
        <v>1</v>
      </c>
      <c r="R103" s="7">
        <f t="shared" si="55"/>
        <v>0.92581786875837002</v>
      </c>
      <c r="S103" s="7">
        <f t="shared" si="56"/>
        <v>7.4182131241629978E-2</v>
      </c>
      <c r="T103" s="7">
        <f t="shared" si="57"/>
        <v>0.97693264188067319</v>
      </c>
      <c r="U103" s="4">
        <f t="shared" si="58"/>
        <v>0</v>
      </c>
      <c r="V103">
        <f t="shared" si="59"/>
        <v>0</v>
      </c>
      <c r="W103" s="8">
        <f t="shared" si="60"/>
        <v>54554</v>
      </c>
      <c r="X103" s="9">
        <f t="shared" si="61"/>
        <v>0</v>
      </c>
      <c r="Y103" s="4">
        <f t="shared" si="62"/>
        <v>3102</v>
      </c>
      <c r="Z103">
        <f t="shared" si="63"/>
        <v>0</v>
      </c>
      <c r="AA103">
        <f t="shared" si="64"/>
        <v>51452</v>
      </c>
      <c r="AB103">
        <f t="shared" si="65"/>
        <v>0</v>
      </c>
      <c r="AC103" s="10">
        <f t="shared" si="85"/>
        <v>50265.1382900444</v>
      </c>
      <c r="AD103" s="8">
        <f t="shared" si="86"/>
        <v>1186.8617099556029</v>
      </c>
      <c r="AE103" s="8">
        <f t="shared" si="91"/>
        <v>50265.1382900444</v>
      </c>
      <c r="AF103" s="8">
        <f t="shared" si="91"/>
        <v>0</v>
      </c>
      <c r="AG103" s="8">
        <f t="shared" si="88"/>
        <v>1186.8617099555995</v>
      </c>
      <c r="AH103" s="8">
        <f t="shared" si="88"/>
        <v>0</v>
      </c>
      <c r="AI103" s="10">
        <f t="shared" si="66"/>
        <v>121491.1382900444</v>
      </c>
      <c r="AJ103" s="8">
        <f t="shared" si="67"/>
        <v>4288.8617099555995</v>
      </c>
      <c r="AK103" s="11">
        <f t="shared" si="68"/>
        <v>82777.1382900444</v>
      </c>
      <c r="AL103" s="11">
        <f t="shared" si="69"/>
        <v>1186.8617099555995</v>
      </c>
      <c r="AM103" s="11">
        <f t="shared" si="70"/>
        <v>0</v>
      </c>
      <c r="AN103" s="11">
        <f t="shared" si="71"/>
        <v>0</v>
      </c>
      <c r="AO103">
        <f t="shared" si="75"/>
        <v>0</v>
      </c>
      <c r="AP103">
        <f t="shared" si="76"/>
        <v>0</v>
      </c>
      <c r="AQ103" s="12">
        <f t="shared" si="89"/>
        <v>50265.1382900444</v>
      </c>
      <c r="AR103" s="13">
        <f t="shared" si="89"/>
        <v>0</v>
      </c>
      <c r="AS103" s="13">
        <f t="shared" si="90"/>
        <v>4288.8617099555995</v>
      </c>
      <c r="AT103" s="13">
        <f t="shared" si="90"/>
        <v>0</v>
      </c>
      <c r="AU103" s="14">
        <f t="shared" si="92"/>
        <v>0</v>
      </c>
      <c r="AV103" s="14">
        <f t="shared" si="92"/>
        <v>0</v>
      </c>
      <c r="AW103" s="43">
        <f>E103+AQ103+AT103+AV103-AU103</f>
        <v>121491.1382900444</v>
      </c>
      <c r="AX103" s="45">
        <f>H103+AS103+AR103+AU103-AV103</f>
        <v>4288.8617099555995</v>
      </c>
      <c r="AY103" s="43"/>
      <c r="AZ103" s="37"/>
      <c r="BB103" s="42">
        <f>AW103-BD103</f>
        <v>109316.1382900444</v>
      </c>
      <c r="BC103" s="28">
        <f>IFERROR(VLOOKUP(A103,m_demand_wh!$G:$H,2,0),0)</f>
        <v>30339</v>
      </c>
      <c r="BD103" s="28">
        <f>IFERROR(VLOOKUP(A103,m_inventory!$G:$I,3,0),0)</f>
        <v>12175</v>
      </c>
      <c r="BE103" s="28">
        <f>IFERROR(VLOOKUP(A103,m_demand_wh!$G:$I,3,0),0)</f>
        <v>8375</v>
      </c>
      <c r="BF103" s="10">
        <f t="shared" si="77"/>
        <v>78977.1382900444</v>
      </c>
      <c r="BG103" s="8">
        <f t="shared" si="78"/>
        <v>3800</v>
      </c>
      <c r="BH103" s="8">
        <f t="shared" si="79"/>
        <v>0</v>
      </c>
      <c r="BI103" s="8">
        <f t="shared" si="80"/>
        <v>0</v>
      </c>
      <c r="BJ103" s="16">
        <f t="shared" si="81"/>
        <v>0</v>
      </c>
      <c r="BK103" s="14">
        <f t="shared" si="82"/>
        <v>0</v>
      </c>
      <c r="BL103" s="8">
        <f t="shared" si="72"/>
        <v>78977.1382900444</v>
      </c>
      <c r="BM103" s="14">
        <f t="shared" si="73"/>
        <v>48638.1382900444</v>
      </c>
      <c r="BQ103" s="21">
        <f>E103-BD103</f>
        <v>59051</v>
      </c>
      <c r="BR103" s="22">
        <f>H103</f>
        <v>0</v>
      </c>
      <c r="BS103" s="22">
        <f>BD103</f>
        <v>12175</v>
      </c>
      <c r="BT103" s="25">
        <f t="shared" si="83"/>
        <v>60678</v>
      </c>
      <c r="BU103" s="25">
        <f>AX103</f>
        <v>4288.8617099555995</v>
      </c>
      <c r="BV103" s="22">
        <f t="shared" si="84"/>
        <v>60813.1382900444</v>
      </c>
      <c r="BW103" s="26">
        <f>BQ103*$C103</f>
        <v>23755036.279999997</v>
      </c>
      <c r="BX103" s="27">
        <f>BR103*$C103</f>
        <v>0</v>
      </c>
      <c r="BY103" s="27">
        <f>BS103*$C103</f>
        <v>4897759</v>
      </c>
      <c r="BZ103" s="27">
        <f t="shared" si="51"/>
        <v>24409545.84</v>
      </c>
      <c r="CA103" s="27">
        <f t="shared" si="51"/>
        <v>1725323.2886809385</v>
      </c>
      <c r="CB103" s="27">
        <f t="shared" si="51"/>
        <v>24463909.271319062</v>
      </c>
    </row>
    <row r="104" spans="1:80" x14ac:dyDescent="0.2">
      <c r="A104">
        <v>10196713</v>
      </c>
      <c r="B104" t="s">
        <v>50</v>
      </c>
      <c r="C104" s="15">
        <v>444.38</v>
      </c>
      <c r="D104" s="33">
        <f>SUMIFS(m_inbound!$C:$C,m_inbound!B:B,"EU",m_inbound!$A:$A,'Model 2'!A104)</f>
        <v>0</v>
      </c>
      <c r="E104" s="28">
        <f>IFERROR(VLOOKUP(A104,m_inventory!$G:$J,4,0),0)</f>
        <v>94617</v>
      </c>
      <c r="F104" s="28">
        <f>IFERROR(VLOOKUP(A104,m_demand_wh!$G:$J,4,0),0)</f>
        <v>29261</v>
      </c>
      <c r="G104" s="28">
        <f>SUMIFS(m_inbound!$C:$C,m_inbound!B:B,"US",m_inbound!$A:$A,'Model 2'!A104)</f>
        <v>0</v>
      </c>
      <c r="H104" s="28">
        <f>IFERROR(VLOOKUP(A104,m_inventory!$G:$K,5,0),0)</f>
        <v>22555</v>
      </c>
      <c r="I104" s="28">
        <f>IFERROR(VLOOKUP(A104,m_demand_wh!$G:$K,5,0),0)</f>
        <v>2324.5</v>
      </c>
      <c r="J104" s="32">
        <v>0.77238805970149249</v>
      </c>
      <c r="K104" s="32">
        <v>0.22761194029850751</v>
      </c>
      <c r="L104" s="4">
        <f t="shared" si="52"/>
        <v>65356</v>
      </c>
      <c r="M104">
        <f t="shared" si="74"/>
        <v>20230.5</v>
      </c>
      <c r="N104">
        <f t="shared" si="53"/>
        <v>0</v>
      </c>
      <c r="O104">
        <f t="shared" si="54"/>
        <v>0</v>
      </c>
      <c r="P104" t="b">
        <f t="shared" si="87"/>
        <v>0</v>
      </c>
      <c r="Q104" t="b">
        <f t="shared" si="87"/>
        <v>0</v>
      </c>
      <c r="R104" s="7">
        <f t="shared" si="55"/>
        <v>0.92640610406673951</v>
      </c>
      <c r="S104" s="7">
        <f t="shared" si="56"/>
        <v>7.3593895933260489E-2</v>
      </c>
      <c r="T104" s="7">
        <f t="shared" si="57"/>
        <v>0.97712557136868683</v>
      </c>
      <c r="U104" s="4">
        <f t="shared" si="58"/>
        <v>0</v>
      </c>
      <c r="V104">
        <f t="shared" si="59"/>
        <v>0</v>
      </c>
      <c r="W104" s="8">
        <f t="shared" si="60"/>
        <v>0</v>
      </c>
      <c r="X104" s="9">
        <f t="shared" si="61"/>
        <v>0</v>
      </c>
      <c r="Y104" s="4">
        <f t="shared" si="62"/>
        <v>0</v>
      </c>
      <c r="Z104">
        <f t="shared" si="63"/>
        <v>0</v>
      </c>
      <c r="AA104">
        <f t="shared" si="64"/>
        <v>0</v>
      </c>
      <c r="AB104">
        <f t="shared" si="65"/>
        <v>0</v>
      </c>
      <c r="AC104" s="10">
        <f t="shared" si="85"/>
        <v>0</v>
      </c>
      <c r="AD104" s="8">
        <f t="shared" si="86"/>
        <v>0</v>
      </c>
      <c r="AE104" s="8">
        <f t="shared" si="91"/>
        <v>0</v>
      </c>
      <c r="AF104" s="8">
        <f t="shared" si="91"/>
        <v>0</v>
      </c>
      <c r="AG104" s="8">
        <f t="shared" si="88"/>
        <v>0</v>
      </c>
      <c r="AH104" s="8">
        <f t="shared" si="88"/>
        <v>0</v>
      </c>
      <c r="AI104" s="10">
        <f t="shared" si="66"/>
        <v>94617</v>
      </c>
      <c r="AJ104" s="8">
        <f t="shared" si="67"/>
        <v>22555</v>
      </c>
      <c r="AK104" s="11">
        <f t="shared" si="68"/>
        <v>65356</v>
      </c>
      <c r="AL104" s="11">
        <f t="shared" si="69"/>
        <v>20230.5</v>
      </c>
      <c r="AM104" s="11">
        <f t="shared" si="70"/>
        <v>0</v>
      </c>
      <c r="AN104" s="11">
        <f t="shared" si="71"/>
        <v>0</v>
      </c>
      <c r="AO104">
        <f t="shared" si="75"/>
        <v>0</v>
      </c>
      <c r="AP104">
        <f t="shared" si="76"/>
        <v>0</v>
      </c>
      <c r="AQ104" s="12">
        <f t="shared" si="89"/>
        <v>0</v>
      </c>
      <c r="AR104" s="13">
        <f t="shared" si="89"/>
        <v>0</v>
      </c>
      <c r="AS104" s="13">
        <f t="shared" si="90"/>
        <v>0</v>
      </c>
      <c r="AT104" s="13">
        <f t="shared" si="90"/>
        <v>0</v>
      </c>
      <c r="AU104" s="14">
        <f t="shared" si="92"/>
        <v>0</v>
      </c>
      <c r="AV104" s="14">
        <f t="shared" si="92"/>
        <v>0</v>
      </c>
      <c r="AW104" s="43">
        <f>E104+AQ104+AT104+AV104-AU104</f>
        <v>94617</v>
      </c>
      <c r="AX104" s="45">
        <f>H104+AS104+AR104+AU104-AV104</f>
        <v>22555</v>
      </c>
      <c r="AY104" s="43"/>
      <c r="AZ104" s="37"/>
      <c r="BB104" s="42">
        <f>AW104-BD104</f>
        <v>75054</v>
      </c>
      <c r="BC104" s="28">
        <f>IFERROR(VLOOKUP(A104,m_demand_wh!$G:$H,2,0),0)</f>
        <v>24640.5</v>
      </c>
      <c r="BD104" s="28">
        <f>IFERROR(VLOOKUP(A104,m_inventory!$G:$I,3,0),0)</f>
        <v>19563</v>
      </c>
      <c r="BE104" s="28">
        <f>IFERROR(VLOOKUP(A104,m_demand_wh!$G:$I,3,0),0)</f>
        <v>4620.5</v>
      </c>
      <c r="BF104" s="10">
        <f t="shared" si="77"/>
        <v>50413.5</v>
      </c>
      <c r="BG104" s="8">
        <f t="shared" si="78"/>
        <v>14942.5</v>
      </c>
      <c r="BH104" s="8">
        <f t="shared" si="79"/>
        <v>0</v>
      </c>
      <c r="BI104" s="8">
        <f t="shared" si="80"/>
        <v>0</v>
      </c>
      <c r="BJ104" s="16">
        <f t="shared" si="81"/>
        <v>0</v>
      </c>
      <c r="BK104" s="14">
        <f t="shared" si="82"/>
        <v>0</v>
      </c>
      <c r="BL104" s="8">
        <f t="shared" si="72"/>
        <v>50413.5</v>
      </c>
      <c r="BM104" s="14">
        <f t="shared" si="73"/>
        <v>25773</v>
      </c>
      <c r="BQ104" s="21">
        <f>E104-BD104</f>
        <v>75054</v>
      </c>
      <c r="BR104" s="22">
        <f>H104</f>
        <v>22555</v>
      </c>
      <c r="BS104" s="22">
        <f>BD104</f>
        <v>19563</v>
      </c>
      <c r="BT104" s="25">
        <f t="shared" si="83"/>
        <v>49281</v>
      </c>
      <c r="BU104" s="25">
        <f>AX104</f>
        <v>22555</v>
      </c>
      <c r="BV104" s="22">
        <f t="shared" si="84"/>
        <v>45336</v>
      </c>
      <c r="BW104" s="26">
        <f>BQ104*$C104</f>
        <v>33352496.52</v>
      </c>
      <c r="BX104" s="27">
        <f>BR104*$C104</f>
        <v>10022990.9</v>
      </c>
      <c r="BY104" s="27">
        <f>BS104*$C104</f>
        <v>8693405.9399999995</v>
      </c>
      <c r="BZ104" s="27">
        <f t="shared" si="51"/>
        <v>21899490.780000001</v>
      </c>
      <c r="CA104" s="27">
        <f t="shared" si="51"/>
        <v>10022990.9</v>
      </c>
      <c r="CB104" s="27">
        <f t="shared" si="51"/>
        <v>20146411.68</v>
      </c>
    </row>
    <row r="105" spans="1:80" x14ac:dyDescent="0.2">
      <c r="A105">
        <v>10206065</v>
      </c>
      <c r="B105" t="s">
        <v>54</v>
      </c>
      <c r="C105" s="15">
        <v>4342.3599999999997</v>
      </c>
      <c r="D105" s="33">
        <f>SUMIFS(m_inbound!$C:$C,m_inbound!B:B,"EU",m_inbound!$A:$A,'Model 2'!A105)</f>
        <v>0</v>
      </c>
      <c r="E105" s="28">
        <f>IFERROR(VLOOKUP(A105,m_inventory!$G:$J,4,0),0)</f>
        <v>2363</v>
      </c>
      <c r="F105" s="28">
        <f>IFERROR(VLOOKUP(A105,m_demand_wh!$G:$J,4,0),0)</f>
        <v>1842</v>
      </c>
      <c r="G105" s="28">
        <f>SUMIFS(m_inbound!$C:$C,m_inbound!B:B,"US",m_inbound!$A:$A,'Model 2'!A105)</f>
        <v>0</v>
      </c>
      <c r="H105" s="28">
        <f>IFERROR(VLOOKUP(A105,m_inventory!$G:$K,5,0),0)</f>
        <v>0</v>
      </c>
      <c r="I105" s="28">
        <f>IFERROR(VLOOKUP(A105,m_demand_wh!$G:$K,5,0),0)</f>
        <v>419</v>
      </c>
      <c r="J105" s="32">
        <v>0.98133935289691498</v>
      </c>
      <c r="K105" s="32">
        <v>1.8660647103085015E-2</v>
      </c>
      <c r="L105" s="4">
        <f t="shared" si="52"/>
        <v>521</v>
      </c>
      <c r="M105">
        <f t="shared" si="74"/>
        <v>0</v>
      </c>
      <c r="N105">
        <f t="shared" si="53"/>
        <v>0</v>
      </c>
      <c r="O105">
        <f t="shared" si="54"/>
        <v>419</v>
      </c>
      <c r="P105" t="b">
        <f t="shared" si="87"/>
        <v>0</v>
      </c>
      <c r="Q105" t="b">
        <f t="shared" si="87"/>
        <v>1</v>
      </c>
      <c r="R105" s="7">
        <f t="shared" si="55"/>
        <v>0.81468376824413979</v>
      </c>
      <c r="S105" s="7">
        <f t="shared" si="56"/>
        <v>0.18531623175586021</v>
      </c>
      <c r="T105" s="7">
        <f t="shared" si="57"/>
        <v>0.99569317315390271</v>
      </c>
      <c r="U105" s="4">
        <f t="shared" si="58"/>
        <v>0</v>
      </c>
      <c r="V105">
        <f t="shared" si="59"/>
        <v>0</v>
      </c>
      <c r="W105" s="8">
        <f t="shared" si="60"/>
        <v>0</v>
      </c>
      <c r="X105" s="9">
        <f t="shared" si="61"/>
        <v>0</v>
      </c>
      <c r="Y105" s="4">
        <f t="shared" si="62"/>
        <v>0</v>
      </c>
      <c r="Z105">
        <f t="shared" si="63"/>
        <v>0</v>
      </c>
      <c r="AA105">
        <f t="shared" si="64"/>
        <v>0</v>
      </c>
      <c r="AB105">
        <f t="shared" si="65"/>
        <v>0</v>
      </c>
      <c r="AC105" s="10">
        <f t="shared" si="85"/>
        <v>0</v>
      </c>
      <c r="AD105" s="8">
        <f t="shared" si="86"/>
        <v>0</v>
      </c>
      <c r="AE105" s="8">
        <f t="shared" si="91"/>
        <v>0</v>
      </c>
      <c r="AF105" s="8">
        <f t="shared" si="91"/>
        <v>0</v>
      </c>
      <c r="AG105" s="8">
        <f t="shared" si="88"/>
        <v>0</v>
      </c>
      <c r="AH105" s="8">
        <f t="shared" si="88"/>
        <v>0</v>
      </c>
      <c r="AI105" s="10">
        <f t="shared" si="66"/>
        <v>2363</v>
      </c>
      <c r="AJ105" s="8">
        <f t="shared" si="67"/>
        <v>0</v>
      </c>
      <c r="AK105" s="11">
        <f t="shared" si="68"/>
        <v>521</v>
      </c>
      <c r="AL105" s="11">
        <f t="shared" si="69"/>
        <v>0</v>
      </c>
      <c r="AM105" s="11">
        <f t="shared" si="70"/>
        <v>0</v>
      </c>
      <c r="AN105" s="11">
        <f t="shared" si="71"/>
        <v>419</v>
      </c>
      <c r="AO105">
        <f t="shared" si="75"/>
        <v>419</v>
      </c>
      <c r="AP105">
        <f t="shared" si="76"/>
        <v>0</v>
      </c>
      <c r="AQ105" s="12">
        <f t="shared" si="89"/>
        <v>0</v>
      </c>
      <c r="AR105" s="13">
        <f t="shared" si="89"/>
        <v>0</v>
      </c>
      <c r="AS105" s="13">
        <f t="shared" si="90"/>
        <v>0</v>
      </c>
      <c r="AT105" s="13">
        <f t="shared" si="90"/>
        <v>0</v>
      </c>
      <c r="AU105" s="14">
        <f t="shared" si="92"/>
        <v>419</v>
      </c>
      <c r="AV105" s="14">
        <f t="shared" si="92"/>
        <v>0</v>
      </c>
      <c r="AW105" s="43">
        <f>E105+AQ105+AT105+AV105-AU105</f>
        <v>1944</v>
      </c>
      <c r="AX105" s="45">
        <f>H105+AS105+AR105+AU105-AV105</f>
        <v>419</v>
      </c>
      <c r="AY105" s="43"/>
      <c r="AZ105" s="37"/>
      <c r="BB105" s="42">
        <f>AW105-BD105</f>
        <v>1139</v>
      </c>
      <c r="BC105" s="28">
        <f>IFERROR(VLOOKUP(A105,m_demand_wh!$G:$H,2,0),0)</f>
        <v>1495.5</v>
      </c>
      <c r="BD105" s="28">
        <f>IFERROR(VLOOKUP(A105,m_inventory!$G:$I,3,0),0)</f>
        <v>805</v>
      </c>
      <c r="BE105" s="28">
        <f>IFERROR(VLOOKUP(A105,m_demand_wh!$G:$I,3,0),0)</f>
        <v>346.5</v>
      </c>
      <c r="BF105" s="10">
        <f t="shared" si="77"/>
        <v>0</v>
      </c>
      <c r="BG105" s="8">
        <f t="shared" si="78"/>
        <v>458.5</v>
      </c>
      <c r="BH105" s="8">
        <f t="shared" si="79"/>
        <v>356.5</v>
      </c>
      <c r="BI105" s="8">
        <f t="shared" si="80"/>
        <v>0</v>
      </c>
      <c r="BJ105" s="16">
        <f t="shared" si="81"/>
        <v>0</v>
      </c>
      <c r="BK105" s="14">
        <f t="shared" si="82"/>
        <v>356.5</v>
      </c>
      <c r="BL105" s="8">
        <f t="shared" si="72"/>
        <v>0</v>
      </c>
      <c r="BM105" s="14">
        <f t="shared" si="73"/>
        <v>0</v>
      </c>
      <c r="BQ105" s="21">
        <f>E105-BD105</f>
        <v>1558</v>
      </c>
      <c r="BR105" s="22">
        <f>H105</f>
        <v>0</v>
      </c>
      <c r="BS105" s="22">
        <f>BD105</f>
        <v>805</v>
      </c>
      <c r="BT105" s="25">
        <f t="shared" si="83"/>
        <v>1495.5</v>
      </c>
      <c r="BU105" s="25">
        <f>AX105</f>
        <v>419</v>
      </c>
      <c r="BV105" s="22">
        <f t="shared" si="84"/>
        <v>448.5</v>
      </c>
      <c r="BW105" s="26">
        <f>BQ105*$C105</f>
        <v>6765396.8799999999</v>
      </c>
      <c r="BX105" s="27">
        <f>BR105*$C105</f>
        <v>0</v>
      </c>
      <c r="BY105" s="27">
        <f>BS105*$C105</f>
        <v>3495599.8</v>
      </c>
      <c r="BZ105" s="27">
        <f t="shared" si="51"/>
        <v>6493999.3799999999</v>
      </c>
      <c r="CA105" s="27">
        <f t="shared" si="51"/>
        <v>1819448.8399999999</v>
      </c>
      <c r="CB105" s="27">
        <f t="shared" si="51"/>
        <v>1947548.46</v>
      </c>
    </row>
    <row r="106" spans="1:80" x14ac:dyDescent="0.2">
      <c r="A106">
        <v>10233000</v>
      </c>
      <c r="B106" t="s">
        <v>54</v>
      </c>
      <c r="C106" s="15">
        <v>3539.82</v>
      </c>
      <c r="D106" s="33">
        <f>SUMIFS(m_inbound!$C:$C,m_inbound!B:B,"EU",m_inbound!$A:$A,'Model 2'!A106)</f>
        <v>0</v>
      </c>
      <c r="E106" s="28">
        <f>IFERROR(VLOOKUP(A106,m_inventory!$G:$J,4,0),0)</f>
        <v>1</v>
      </c>
      <c r="F106" s="28">
        <f>IFERROR(VLOOKUP(A106,m_demand_wh!$G:$J,4,0),0)</f>
        <v>898</v>
      </c>
      <c r="G106" s="28">
        <f>SUMIFS(m_inbound!$C:$C,m_inbound!B:B,"US",m_inbound!$A:$A,'Model 2'!A106)</f>
        <v>0</v>
      </c>
      <c r="H106" s="28">
        <f>IFERROR(VLOOKUP(A106,m_inventory!$G:$K,5,0),0)</f>
        <v>0</v>
      </c>
      <c r="I106" s="28">
        <f>IFERROR(VLOOKUP(A106,m_demand_wh!$G:$K,5,0),0)</f>
        <v>270</v>
      </c>
      <c r="J106" s="32">
        <v>0.98133935289691498</v>
      </c>
      <c r="K106" s="32">
        <v>1.8660647103085015E-2</v>
      </c>
      <c r="L106" s="4">
        <f t="shared" si="52"/>
        <v>0</v>
      </c>
      <c r="M106">
        <f t="shared" si="74"/>
        <v>0</v>
      </c>
      <c r="N106">
        <f t="shared" si="53"/>
        <v>897</v>
      </c>
      <c r="O106">
        <f t="shared" si="54"/>
        <v>270</v>
      </c>
      <c r="P106" t="b">
        <f t="shared" si="87"/>
        <v>1</v>
      </c>
      <c r="Q106" t="b">
        <f t="shared" si="87"/>
        <v>1</v>
      </c>
      <c r="R106" s="7">
        <f t="shared" si="55"/>
        <v>0.76883561643835618</v>
      </c>
      <c r="S106" s="7">
        <f t="shared" si="56"/>
        <v>0.23116438356164382</v>
      </c>
      <c r="T106" s="7">
        <f t="shared" si="57"/>
        <v>0.99431515053135</v>
      </c>
      <c r="U106" s="4">
        <f t="shared" si="58"/>
        <v>0</v>
      </c>
      <c r="V106">
        <f t="shared" si="59"/>
        <v>0</v>
      </c>
      <c r="W106" s="8">
        <f t="shared" si="60"/>
        <v>0</v>
      </c>
      <c r="X106" s="9">
        <f t="shared" si="61"/>
        <v>0</v>
      </c>
      <c r="Y106" s="4">
        <f t="shared" si="62"/>
        <v>0</v>
      </c>
      <c r="Z106">
        <f t="shared" si="63"/>
        <v>0</v>
      </c>
      <c r="AA106">
        <f t="shared" si="64"/>
        <v>0</v>
      </c>
      <c r="AB106">
        <f t="shared" si="65"/>
        <v>0</v>
      </c>
      <c r="AC106" s="10">
        <f t="shared" si="85"/>
        <v>0</v>
      </c>
      <c r="AD106" s="8">
        <f t="shared" si="86"/>
        <v>0</v>
      </c>
      <c r="AE106" s="8">
        <f t="shared" si="91"/>
        <v>0</v>
      </c>
      <c r="AF106" s="8">
        <f t="shared" si="91"/>
        <v>0</v>
      </c>
      <c r="AG106" s="8">
        <f t="shared" si="88"/>
        <v>0</v>
      </c>
      <c r="AH106" s="8">
        <f t="shared" si="88"/>
        <v>0</v>
      </c>
      <c r="AI106" s="10">
        <f t="shared" si="66"/>
        <v>1</v>
      </c>
      <c r="AJ106" s="8">
        <f t="shared" si="67"/>
        <v>0</v>
      </c>
      <c r="AK106" s="11">
        <f t="shared" si="68"/>
        <v>0</v>
      </c>
      <c r="AL106" s="11">
        <f t="shared" si="69"/>
        <v>0</v>
      </c>
      <c r="AM106" s="11">
        <f t="shared" si="70"/>
        <v>897</v>
      </c>
      <c r="AN106" s="11">
        <f t="shared" si="71"/>
        <v>270</v>
      </c>
      <c r="AO106">
        <f t="shared" si="75"/>
        <v>0</v>
      </c>
      <c r="AP106">
        <f t="shared" si="76"/>
        <v>0</v>
      </c>
      <c r="AQ106" s="12">
        <f t="shared" si="89"/>
        <v>0</v>
      </c>
      <c r="AR106" s="13">
        <f t="shared" si="89"/>
        <v>0</v>
      </c>
      <c r="AS106" s="13">
        <f t="shared" si="90"/>
        <v>0</v>
      </c>
      <c r="AT106" s="13">
        <f t="shared" si="90"/>
        <v>0</v>
      </c>
      <c r="AU106" s="14">
        <f t="shared" si="92"/>
        <v>0</v>
      </c>
      <c r="AV106" s="14">
        <f t="shared" si="92"/>
        <v>0</v>
      </c>
      <c r="AW106" s="43">
        <f>E106+AQ106+AT106+AV106-AU106</f>
        <v>1</v>
      </c>
      <c r="AX106" s="45">
        <f>H106+AS106+AR106+AU106-AV106</f>
        <v>0</v>
      </c>
      <c r="AY106" s="43"/>
      <c r="AZ106" s="37"/>
      <c r="BB106" s="42">
        <f>AW106-BD106</f>
        <v>1</v>
      </c>
      <c r="BC106" s="28">
        <f>IFERROR(VLOOKUP(A106,m_demand_wh!$G:$H,2,0),0)</f>
        <v>671</v>
      </c>
      <c r="BD106" s="28">
        <f>IFERROR(VLOOKUP(A106,m_inventory!$G:$I,3,0),0)</f>
        <v>0</v>
      </c>
      <c r="BE106" s="28">
        <f>IFERROR(VLOOKUP(A106,m_demand_wh!$G:$I,3,0),0)</f>
        <v>227</v>
      </c>
      <c r="BF106" s="10">
        <f t="shared" si="77"/>
        <v>0</v>
      </c>
      <c r="BG106" s="8">
        <f t="shared" si="78"/>
        <v>0</v>
      </c>
      <c r="BH106" s="8">
        <f t="shared" si="79"/>
        <v>670</v>
      </c>
      <c r="BI106" s="8">
        <f t="shared" si="80"/>
        <v>227</v>
      </c>
      <c r="BJ106" s="16">
        <f t="shared" si="81"/>
        <v>0</v>
      </c>
      <c r="BK106" s="14">
        <f t="shared" si="82"/>
        <v>0</v>
      </c>
      <c r="BL106" s="8">
        <f t="shared" si="72"/>
        <v>0</v>
      </c>
      <c r="BM106" s="14">
        <f t="shared" si="73"/>
        <v>0</v>
      </c>
      <c r="BQ106" s="21">
        <f>E106-BD106</f>
        <v>1</v>
      </c>
      <c r="BR106" s="22">
        <f>H106</f>
        <v>0</v>
      </c>
      <c r="BS106" s="22">
        <f>BD106</f>
        <v>0</v>
      </c>
      <c r="BT106" s="25">
        <f t="shared" si="83"/>
        <v>1</v>
      </c>
      <c r="BU106" s="25">
        <f>AX106</f>
        <v>0</v>
      </c>
      <c r="BV106" s="22">
        <f t="shared" si="84"/>
        <v>0</v>
      </c>
      <c r="BW106" s="26">
        <f>BQ106*$C106</f>
        <v>3539.82</v>
      </c>
      <c r="BX106" s="27">
        <f>BR106*$C106</f>
        <v>0</v>
      </c>
      <c r="BY106" s="27">
        <f>BS106*$C106</f>
        <v>0</v>
      </c>
      <c r="BZ106" s="27">
        <f t="shared" si="51"/>
        <v>3539.82</v>
      </c>
      <c r="CA106" s="27">
        <f t="shared" si="51"/>
        <v>0</v>
      </c>
      <c r="CB106" s="27">
        <f t="shared" si="51"/>
        <v>0</v>
      </c>
    </row>
    <row r="107" spans="1:80" x14ac:dyDescent="0.2">
      <c r="A107">
        <v>11004892</v>
      </c>
      <c r="B107" t="s">
        <v>50</v>
      </c>
      <c r="C107" s="15">
        <v>384399.66</v>
      </c>
      <c r="D107" s="33">
        <f>SUMIFS(m_inbound!$C:$C,m_inbound!B:B,"EU",m_inbound!$A:$A,'Model 2'!A107)</f>
        <v>0</v>
      </c>
      <c r="E107" s="28">
        <f>IFERROR(VLOOKUP(A107,m_inventory!$G:$J,4,0),0)</f>
        <v>400</v>
      </c>
      <c r="F107" s="28">
        <f>IFERROR(VLOOKUP(A107,m_demand_wh!$G:$J,4,0),0)</f>
        <v>971</v>
      </c>
      <c r="G107" s="28">
        <f>SUMIFS(m_inbound!$C:$C,m_inbound!B:B,"US",m_inbound!$A:$A,'Model 2'!A107)</f>
        <v>0</v>
      </c>
      <c r="H107" s="28">
        <f>IFERROR(VLOOKUP(A107,m_inventory!$G:$K,5,0),0)</f>
        <v>0</v>
      </c>
      <c r="I107" s="28">
        <f>IFERROR(VLOOKUP(A107,m_demand_wh!$G:$K,5,0),0)</f>
        <v>258.5</v>
      </c>
      <c r="J107" s="32">
        <v>0.77238805970149249</v>
      </c>
      <c r="K107" s="32">
        <v>0.22761194029850751</v>
      </c>
      <c r="L107" s="4">
        <f t="shared" si="52"/>
        <v>0</v>
      </c>
      <c r="M107">
        <f t="shared" si="74"/>
        <v>0</v>
      </c>
      <c r="N107">
        <f t="shared" si="53"/>
        <v>571</v>
      </c>
      <c r="O107">
        <f t="shared" si="54"/>
        <v>258.5</v>
      </c>
      <c r="P107" t="b">
        <f t="shared" si="87"/>
        <v>1</v>
      </c>
      <c r="Q107" t="b">
        <f t="shared" si="87"/>
        <v>1</v>
      </c>
      <c r="R107" s="7">
        <f t="shared" si="55"/>
        <v>0.78975193167954449</v>
      </c>
      <c r="S107" s="7">
        <f t="shared" si="56"/>
        <v>0.21024806832045551</v>
      </c>
      <c r="T107" s="7">
        <f t="shared" si="57"/>
        <v>0.92725549038015742</v>
      </c>
      <c r="U107" s="4">
        <f t="shared" si="58"/>
        <v>0</v>
      </c>
      <c r="V107">
        <f t="shared" si="59"/>
        <v>0</v>
      </c>
      <c r="W107" s="8">
        <f t="shared" si="60"/>
        <v>0</v>
      </c>
      <c r="X107" s="9">
        <f t="shared" si="61"/>
        <v>0</v>
      </c>
      <c r="Y107" s="4">
        <f t="shared" si="62"/>
        <v>0</v>
      </c>
      <c r="Z107">
        <f t="shared" si="63"/>
        <v>0</v>
      </c>
      <c r="AA107">
        <f t="shared" si="64"/>
        <v>0</v>
      </c>
      <c r="AB107">
        <f t="shared" si="65"/>
        <v>0</v>
      </c>
      <c r="AC107" s="10">
        <f t="shared" si="85"/>
        <v>0</v>
      </c>
      <c r="AD107" s="8">
        <f t="shared" si="86"/>
        <v>0</v>
      </c>
      <c r="AE107" s="8">
        <f t="shared" si="91"/>
        <v>0</v>
      </c>
      <c r="AF107" s="8">
        <f t="shared" si="91"/>
        <v>0</v>
      </c>
      <c r="AG107" s="8">
        <f t="shared" si="88"/>
        <v>0</v>
      </c>
      <c r="AH107" s="8">
        <f t="shared" si="88"/>
        <v>0</v>
      </c>
      <c r="AI107" s="10">
        <f t="shared" si="66"/>
        <v>400</v>
      </c>
      <c r="AJ107" s="8">
        <f t="shared" si="67"/>
        <v>0</v>
      </c>
      <c r="AK107" s="11">
        <f t="shared" si="68"/>
        <v>0</v>
      </c>
      <c r="AL107" s="11">
        <f t="shared" si="69"/>
        <v>0</v>
      </c>
      <c r="AM107" s="11">
        <f t="shared" si="70"/>
        <v>571</v>
      </c>
      <c r="AN107" s="11">
        <f t="shared" si="71"/>
        <v>258.5</v>
      </c>
      <c r="AO107">
        <f t="shared" si="75"/>
        <v>0</v>
      </c>
      <c r="AP107">
        <f t="shared" si="76"/>
        <v>0</v>
      </c>
      <c r="AQ107" s="12">
        <f t="shared" si="89"/>
        <v>0</v>
      </c>
      <c r="AR107" s="13">
        <f t="shared" si="89"/>
        <v>0</v>
      </c>
      <c r="AS107" s="13">
        <f t="shared" si="90"/>
        <v>0</v>
      </c>
      <c r="AT107" s="13">
        <f t="shared" si="90"/>
        <v>0</v>
      </c>
      <c r="AU107" s="14">
        <f t="shared" si="92"/>
        <v>0</v>
      </c>
      <c r="AV107" s="14">
        <f t="shared" si="92"/>
        <v>0</v>
      </c>
      <c r="AW107" s="43">
        <f>E107+AQ107+AT107+AV107-AU107</f>
        <v>400</v>
      </c>
      <c r="AX107" s="45">
        <f>H107+AS107+AR107+AU107-AV107</f>
        <v>0</v>
      </c>
      <c r="AY107" s="43"/>
      <c r="AZ107" s="37"/>
      <c r="BB107" s="42">
        <f>AW107-BD107</f>
        <v>400</v>
      </c>
      <c r="BC107" s="28">
        <f>IFERROR(VLOOKUP(A107,m_demand_wh!$G:$H,2,0),0)</f>
        <v>724.5</v>
      </c>
      <c r="BD107" s="28">
        <f>IFERROR(VLOOKUP(A107,m_inventory!$G:$I,3,0),0)</f>
        <v>0</v>
      </c>
      <c r="BE107" s="28">
        <f>IFERROR(VLOOKUP(A107,m_demand_wh!$G:$I,3,0),0)</f>
        <v>246.5</v>
      </c>
      <c r="BF107" s="10">
        <f t="shared" si="77"/>
        <v>0</v>
      </c>
      <c r="BG107" s="8">
        <f t="shared" si="78"/>
        <v>0</v>
      </c>
      <c r="BH107" s="8">
        <f t="shared" si="79"/>
        <v>324.5</v>
      </c>
      <c r="BI107" s="8">
        <f t="shared" si="80"/>
        <v>246.5</v>
      </c>
      <c r="BJ107" s="16">
        <f t="shared" si="81"/>
        <v>0</v>
      </c>
      <c r="BK107" s="14">
        <f t="shared" si="82"/>
        <v>0</v>
      </c>
      <c r="BL107" s="8">
        <f t="shared" si="72"/>
        <v>0</v>
      </c>
      <c r="BM107" s="14">
        <f t="shared" si="73"/>
        <v>0</v>
      </c>
      <c r="BQ107" s="21">
        <f>E107-BD107</f>
        <v>400</v>
      </c>
      <c r="BR107" s="22">
        <f>H107</f>
        <v>0</v>
      </c>
      <c r="BS107" s="22">
        <f>BD107</f>
        <v>0</v>
      </c>
      <c r="BT107" s="25">
        <f t="shared" si="83"/>
        <v>400</v>
      </c>
      <c r="BU107" s="25">
        <f>AX107</f>
        <v>0</v>
      </c>
      <c r="BV107" s="22">
        <f t="shared" si="84"/>
        <v>0</v>
      </c>
      <c r="BW107" s="26">
        <f>BQ107*$C107</f>
        <v>153759864</v>
      </c>
      <c r="BX107" s="27">
        <f>BR107*$C107</f>
        <v>0</v>
      </c>
      <c r="BY107" s="27">
        <f>BS107*$C107</f>
        <v>0</v>
      </c>
      <c r="BZ107" s="27">
        <f t="shared" si="51"/>
        <v>153759864</v>
      </c>
      <c r="CA107" s="27">
        <f t="shared" si="51"/>
        <v>0</v>
      </c>
      <c r="CB107" s="27">
        <f t="shared" si="51"/>
        <v>0</v>
      </c>
    </row>
    <row r="108" spans="1:80" x14ac:dyDescent="0.2">
      <c r="A108">
        <v>11020776</v>
      </c>
      <c r="B108" t="s">
        <v>50</v>
      </c>
      <c r="C108" s="15">
        <v>402459.23</v>
      </c>
      <c r="D108" s="33">
        <f>SUMIFS(m_inbound!$C:$C,m_inbound!B:B,"EU",m_inbound!$A:$A,'Model 2'!A108)</f>
        <v>0</v>
      </c>
      <c r="E108" s="28">
        <f>IFERROR(VLOOKUP(A108,m_inventory!$G:$J,4,0),0)</f>
        <v>0</v>
      </c>
      <c r="F108" s="28">
        <f>IFERROR(VLOOKUP(A108,m_demand_wh!$G:$J,4,0),0)</f>
        <v>888.5</v>
      </c>
      <c r="G108" s="28">
        <f>SUMIFS(m_inbound!$C:$C,m_inbound!B:B,"US",m_inbound!$A:$A,'Model 2'!A108)</f>
        <v>0</v>
      </c>
      <c r="H108" s="28">
        <f>IFERROR(VLOOKUP(A108,m_inventory!$G:$K,5,0),0)</f>
        <v>0</v>
      </c>
      <c r="I108" s="28">
        <f>IFERROR(VLOOKUP(A108,m_demand_wh!$G:$K,5,0),0)</f>
        <v>258.5</v>
      </c>
      <c r="J108" s="32">
        <v>0.77238805970149249</v>
      </c>
      <c r="K108" s="32">
        <v>0.22761194029850751</v>
      </c>
      <c r="L108" s="4">
        <f t="shared" si="52"/>
        <v>0</v>
      </c>
      <c r="M108">
        <f t="shared" si="74"/>
        <v>0</v>
      </c>
      <c r="N108">
        <f t="shared" si="53"/>
        <v>888.5</v>
      </c>
      <c r="O108">
        <f t="shared" si="54"/>
        <v>258.5</v>
      </c>
      <c r="P108" t="b">
        <f t="shared" si="87"/>
        <v>1</v>
      </c>
      <c r="Q108" t="b">
        <f t="shared" si="87"/>
        <v>1</v>
      </c>
      <c r="R108" s="7">
        <f t="shared" si="55"/>
        <v>0.77462946817785527</v>
      </c>
      <c r="S108" s="7">
        <f t="shared" si="56"/>
        <v>0.22537053182214473</v>
      </c>
      <c r="T108" s="7">
        <f t="shared" si="57"/>
        <v>0.92103431352910536</v>
      </c>
      <c r="U108" s="4">
        <f t="shared" si="58"/>
        <v>0</v>
      </c>
      <c r="V108">
        <f t="shared" si="59"/>
        <v>0</v>
      </c>
      <c r="W108" s="8">
        <f t="shared" si="60"/>
        <v>0</v>
      </c>
      <c r="X108" s="9">
        <f t="shared" si="61"/>
        <v>0</v>
      </c>
      <c r="Y108" s="4">
        <f t="shared" si="62"/>
        <v>0</v>
      </c>
      <c r="Z108">
        <f t="shared" si="63"/>
        <v>0</v>
      </c>
      <c r="AA108">
        <f t="shared" si="64"/>
        <v>0</v>
      </c>
      <c r="AB108">
        <f t="shared" si="65"/>
        <v>0</v>
      </c>
      <c r="AC108" s="10">
        <f t="shared" si="85"/>
        <v>0</v>
      </c>
      <c r="AD108" s="8">
        <f t="shared" si="86"/>
        <v>0</v>
      </c>
      <c r="AE108" s="8">
        <f t="shared" si="91"/>
        <v>0</v>
      </c>
      <c r="AF108" s="8">
        <f t="shared" si="91"/>
        <v>0</v>
      </c>
      <c r="AG108" s="8">
        <f t="shared" si="88"/>
        <v>0</v>
      </c>
      <c r="AH108" s="8">
        <f t="shared" si="88"/>
        <v>0</v>
      </c>
      <c r="AI108" s="10">
        <f t="shared" si="66"/>
        <v>0</v>
      </c>
      <c r="AJ108" s="8">
        <f t="shared" si="67"/>
        <v>0</v>
      </c>
      <c r="AK108" s="11">
        <f t="shared" si="68"/>
        <v>0</v>
      </c>
      <c r="AL108" s="11">
        <f t="shared" si="69"/>
        <v>0</v>
      </c>
      <c r="AM108" s="11">
        <f t="shared" si="70"/>
        <v>888.5</v>
      </c>
      <c r="AN108" s="11">
        <f t="shared" si="71"/>
        <v>258.5</v>
      </c>
      <c r="AO108">
        <f t="shared" si="75"/>
        <v>0</v>
      </c>
      <c r="AP108">
        <f t="shared" si="76"/>
        <v>0</v>
      </c>
      <c r="AQ108" s="12">
        <f t="shared" si="89"/>
        <v>0</v>
      </c>
      <c r="AR108" s="13">
        <f t="shared" si="89"/>
        <v>0</v>
      </c>
      <c r="AS108" s="13">
        <f t="shared" si="90"/>
        <v>0</v>
      </c>
      <c r="AT108" s="13">
        <f t="shared" si="90"/>
        <v>0</v>
      </c>
      <c r="AU108" s="14">
        <f t="shared" si="92"/>
        <v>0</v>
      </c>
      <c r="AV108" s="14">
        <f t="shared" si="92"/>
        <v>0</v>
      </c>
      <c r="AW108" s="43">
        <f>E108+AQ108+AT108+AV108-AU108</f>
        <v>0</v>
      </c>
      <c r="AX108" s="45">
        <f>H108+AS108+AR108+AU108-AV108</f>
        <v>0</v>
      </c>
      <c r="AY108" s="43"/>
      <c r="AZ108" s="37"/>
      <c r="BB108" s="42">
        <f>AW108-BD108</f>
        <v>0</v>
      </c>
      <c r="BC108" s="28">
        <f>IFERROR(VLOOKUP(A108,m_demand_wh!$G:$H,2,0),0)</f>
        <v>888.5</v>
      </c>
      <c r="BD108" s="28">
        <f>IFERROR(VLOOKUP(A108,m_inventory!$G:$I,3,0),0)</f>
        <v>0</v>
      </c>
      <c r="BE108" s="28">
        <f>IFERROR(VLOOKUP(A108,m_demand_wh!$G:$I,3,0),0)</f>
        <v>0</v>
      </c>
      <c r="BF108" s="10">
        <f t="shared" si="77"/>
        <v>0</v>
      </c>
      <c r="BG108" s="8">
        <f t="shared" si="78"/>
        <v>0</v>
      </c>
      <c r="BH108" s="8">
        <f t="shared" si="79"/>
        <v>888.5</v>
      </c>
      <c r="BI108" s="8">
        <f t="shared" si="80"/>
        <v>0</v>
      </c>
      <c r="BJ108" s="16">
        <f t="shared" si="81"/>
        <v>0</v>
      </c>
      <c r="BK108" s="14">
        <f t="shared" si="82"/>
        <v>0</v>
      </c>
      <c r="BL108" s="8">
        <f t="shared" si="72"/>
        <v>0</v>
      </c>
      <c r="BM108" s="14">
        <f t="shared" si="73"/>
        <v>0</v>
      </c>
      <c r="BQ108" s="21">
        <f>E108-BD108</f>
        <v>0</v>
      </c>
      <c r="BR108" s="22">
        <f>H108</f>
        <v>0</v>
      </c>
      <c r="BS108" s="22">
        <f>BD108</f>
        <v>0</v>
      </c>
      <c r="BT108" s="25">
        <f t="shared" si="83"/>
        <v>0</v>
      </c>
      <c r="BU108" s="25">
        <f>AX108</f>
        <v>0</v>
      </c>
      <c r="BV108" s="22">
        <f t="shared" si="84"/>
        <v>0</v>
      </c>
      <c r="BW108" s="26">
        <f>BQ108*$C108</f>
        <v>0</v>
      </c>
      <c r="BX108" s="27">
        <f>BR108*$C108</f>
        <v>0</v>
      </c>
      <c r="BY108" s="27">
        <f>BS108*$C108</f>
        <v>0</v>
      </c>
      <c r="BZ108" s="27">
        <f t="shared" si="51"/>
        <v>0</v>
      </c>
      <c r="CA108" s="27">
        <f t="shared" si="51"/>
        <v>0</v>
      </c>
      <c r="CB108" s="27">
        <f t="shared" si="51"/>
        <v>0</v>
      </c>
    </row>
  </sheetData>
  <mergeCells count="19">
    <mergeCell ref="BQ4:BV4"/>
    <mergeCell ref="BW4:CB4"/>
    <mergeCell ref="BJ4:BM4"/>
    <mergeCell ref="BF4:BI4"/>
    <mergeCell ref="A1:C1"/>
    <mergeCell ref="J1:K1"/>
    <mergeCell ref="R1:T1"/>
    <mergeCell ref="W1:X1"/>
    <mergeCell ref="AA1:AB1"/>
    <mergeCell ref="AI1:AJ1"/>
    <mergeCell ref="AQ4:AV4"/>
    <mergeCell ref="AW4:AX4"/>
    <mergeCell ref="BB4:BE4"/>
    <mergeCell ref="D4:K4"/>
    <mergeCell ref="L4:T4"/>
    <mergeCell ref="U4:X4"/>
    <mergeCell ref="Y4:AB4"/>
    <mergeCell ref="AC4:AH4"/>
    <mergeCell ref="AI4:A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FCE2-D445-C542-B3A1-1C2A1209FEC7}">
  <dimension ref="A1:K309"/>
  <sheetViews>
    <sheetView workbookViewId="0">
      <selection activeCell="L11" sqref="L11"/>
    </sheetView>
  </sheetViews>
  <sheetFormatPr baseColWidth="10" defaultRowHeight="16" x14ac:dyDescent="0.2"/>
  <sheetData>
    <row r="1" spans="1:11" x14ac:dyDescent="0.2">
      <c r="A1" t="s">
        <v>5</v>
      </c>
      <c r="B1" t="s">
        <v>97</v>
      </c>
      <c r="C1" t="s">
        <v>98</v>
      </c>
      <c r="D1" t="s">
        <v>55</v>
      </c>
      <c r="G1" t="str" cm="1">
        <f t="array" ref="G1:G96">_xlfn.UNIQUE(A:A)</f>
        <v>material_id</v>
      </c>
      <c r="H1" t="s">
        <v>51</v>
      </c>
      <c r="I1" t="s">
        <v>53</v>
      </c>
      <c r="J1" t="s">
        <v>64</v>
      </c>
      <c r="K1" t="s">
        <v>52</v>
      </c>
    </row>
    <row r="2" spans="1:11" x14ac:dyDescent="0.2">
      <c r="A2">
        <v>10231583</v>
      </c>
      <c r="B2" t="s">
        <v>61</v>
      </c>
      <c r="C2">
        <v>53188</v>
      </c>
      <c r="D2" t="str">
        <f>LEFT(B2,3)</f>
        <v>KDC</v>
      </c>
      <c r="G2">
        <v>10231583</v>
      </c>
      <c r="H2">
        <f>SUMIFS($C:$C,$D:$D,H$1,$A:$A,$G2)</f>
        <v>53188</v>
      </c>
      <c r="I2">
        <f t="shared" ref="I2:I65" si="0">SUMIFS($C:$C,$D:$D,I$1,$A:$A,$G2)</f>
        <v>10451</v>
      </c>
      <c r="J2">
        <f>H2+I2</f>
        <v>63639</v>
      </c>
      <c r="K2">
        <f>SUMIFS($C:$C,$D:$D,K$1,$A:$A,$G2)</f>
        <v>2523</v>
      </c>
    </row>
    <row r="3" spans="1:11" x14ac:dyDescent="0.2">
      <c r="A3">
        <v>10205067</v>
      </c>
      <c r="B3" t="s">
        <v>61</v>
      </c>
      <c r="C3">
        <v>32287</v>
      </c>
      <c r="D3" t="str">
        <f t="shared" ref="D3:D66" si="1">LEFT(B3,3)</f>
        <v>KDC</v>
      </c>
      <c r="G3">
        <v>10205067</v>
      </c>
      <c r="H3">
        <f t="shared" ref="H3:I22" si="2">SUMIFS($C:$C,$D:$D,H$1,$A:$A,$G3)</f>
        <v>32287</v>
      </c>
      <c r="I3">
        <f t="shared" si="0"/>
        <v>2520</v>
      </c>
      <c r="J3">
        <f t="shared" ref="J3:J66" si="3">H3+I3</f>
        <v>34807</v>
      </c>
      <c r="K3">
        <f t="shared" ref="K3:K66" si="4">SUMIFS($C:$C,$D:$D,K$1,$A:$A,$G3)</f>
        <v>1027</v>
      </c>
    </row>
    <row r="4" spans="1:11" x14ac:dyDescent="0.2">
      <c r="A4">
        <v>10205282</v>
      </c>
      <c r="B4" t="s">
        <v>61</v>
      </c>
      <c r="C4">
        <v>5</v>
      </c>
      <c r="D4" t="str">
        <f t="shared" si="1"/>
        <v>KDC</v>
      </c>
      <c r="G4">
        <v>10205282</v>
      </c>
      <c r="H4">
        <f t="shared" si="2"/>
        <v>5</v>
      </c>
      <c r="I4">
        <f t="shared" si="0"/>
        <v>1396</v>
      </c>
      <c r="J4">
        <f t="shared" si="3"/>
        <v>1401</v>
      </c>
      <c r="K4">
        <f t="shared" si="4"/>
        <v>113</v>
      </c>
    </row>
    <row r="5" spans="1:11" x14ac:dyDescent="0.2">
      <c r="A5">
        <v>10231651</v>
      </c>
      <c r="B5" t="s">
        <v>61</v>
      </c>
      <c r="C5">
        <v>38740</v>
      </c>
      <c r="D5" t="str">
        <f t="shared" si="1"/>
        <v>KDC</v>
      </c>
      <c r="G5">
        <v>10231651</v>
      </c>
      <c r="H5">
        <f t="shared" si="2"/>
        <v>38740</v>
      </c>
      <c r="I5">
        <f t="shared" si="0"/>
        <v>5097</v>
      </c>
      <c r="J5">
        <f t="shared" si="3"/>
        <v>43837</v>
      </c>
      <c r="K5">
        <f t="shared" si="4"/>
        <v>266</v>
      </c>
    </row>
    <row r="6" spans="1:11" x14ac:dyDescent="0.2">
      <c r="A6">
        <v>10165920</v>
      </c>
      <c r="B6" t="s">
        <v>61</v>
      </c>
      <c r="C6">
        <v>27715</v>
      </c>
      <c r="D6" t="str">
        <f t="shared" si="1"/>
        <v>KDC</v>
      </c>
      <c r="G6">
        <v>10165920</v>
      </c>
      <c r="H6">
        <f t="shared" si="2"/>
        <v>27715</v>
      </c>
      <c r="I6">
        <f t="shared" si="0"/>
        <v>1440</v>
      </c>
      <c r="J6">
        <f t="shared" si="3"/>
        <v>29155</v>
      </c>
      <c r="K6">
        <f t="shared" si="4"/>
        <v>720</v>
      </c>
    </row>
    <row r="7" spans="1:11" x14ac:dyDescent="0.2">
      <c r="A7">
        <v>10213717</v>
      </c>
      <c r="B7" t="s">
        <v>61</v>
      </c>
      <c r="C7">
        <v>21188</v>
      </c>
      <c r="D7" t="str">
        <f t="shared" si="1"/>
        <v>KDC</v>
      </c>
      <c r="G7">
        <v>10213717</v>
      </c>
      <c r="H7">
        <f t="shared" si="2"/>
        <v>21188</v>
      </c>
      <c r="I7">
        <f t="shared" si="0"/>
        <v>1787</v>
      </c>
      <c r="J7">
        <f t="shared" si="3"/>
        <v>22975</v>
      </c>
      <c r="K7">
        <f t="shared" si="4"/>
        <v>444</v>
      </c>
    </row>
    <row r="8" spans="1:11" x14ac:dyDescent="0.2">
      <c r="A8">
        <v>10202843</v>
      </c>
      <c r="B8" t="s">
        <v>61</v>
      </c>
      <c r="C8">
        <v>46</v>
      </c>
      <c r="D8" t="str">
        <f t="shared" si="1"/>
        <v>KDC</v>
      </c>
      <c r="G8">
        <v>10202843</v>
      </c>
      <c r="H8">
        <f t="shared" si="2"/>
        <v>46</v>
      </c>
      <c r="I8">
        <f t="shared" si="0"/>
        <v>232</v>
      </c>
      <c r="J8">
        <f t="shared" si="3"/>
        <v>278</v>
      </c>
      <c r="K8">
        <f t="shared" si="4"/>
        <v>120</v>
      </c>
    </row>
    <row r="9" spans="1:11" x14ac:dyDescent="0.2">
      <c r="A9">
        <v>10216200</v>
      </c>
      <c r="B9" t="s">
        <v>61</v>
      </c>
      <c r="C9">
        <v>69363</v>
      </c>
      <c r="D9" t="str">
        <f t="shared" si="1"/>
        <v>KDC</v>
      </c>
      <c r="G9">
        <v>10216200</v>
      </c>
      <c r="H9">
        <f t="shared" si="2"/>
        <v>69363</v>
      </c>
      <c r="I9">
        <f t="shared" si="0"/>
        <v>3240</v>
      </c>
      <c r="J9">
        <f t="shared" si="3"/>
        <v>72603</v>
      </c>
      <c r="K9">
        <f t="shared" si="4"/>
        <v>711</v>
      </c>
    </row>
    <row r="10" spans="1:11" x14ac:dyDescent="0.2">
      <c r="A10">
        <v>10242244</v>
      </c>
      <c r="B10" t="s">
        <v>61</v>
      </c>
      <c r="C10">
        <v>13</v>
      </c>
      <c r="D10" t="str">
        <f t="shared" si="1"/>
        <v>KDC</v>
      </c>
      <c r="G10">
        <v>10242244</v>
      </c>
      <c r="H10">
        <f t="shared" si="2"/>
        <v>13</v>
      </c>
      <c r="I10">
        <f t="shared" si="0"/>
        <v>120</v>
      </c>
      <c r="J10">
        <f t="shared" si="3"/>
        <v>133</v>
      </c>
      <c r="K10">
        <f t="shared" si="4"/>
        <v>75</v>
      </c>
    </row>
    <row r="11" spans="1:11" x14ac:dyDescent="0.2">
      <c r="A11">
        <v>10252926</v>
      </c>
      <c r="B11" t="s">
        <v>61</v>
      </c>
      <c r="C11">
        <v>2084</v>
      </c>
      <c r="D11" t="str">
        <f t="shared" si="1"/>
        <v>KDC</v>
      </c>
      <c r="G11">
        <v>10252926</v>
      </c>
      <c r="H11">
        <f t="shared" si="2"/>
        <v>2084</v>
      </c>
      <c r="I11">
        <f t="shared" si="0"/>
        <v>0</v>
      </c>
      <c r="J11">
        <f t="shared" si="3"/>
        <v>2084</v>
      </c>
      <c r="K11">
        <f t="shared" si="4"/>
        <v>0</v>
      </c>
    </row>
    <row r="12" spans="1:11" x14ac:dyDescent="0.2">
      <c r="A12">
        <v>10207683</v>
      </c>
      <c r="B12" t="s">
        <v>61</v>
      </c>
      <c r="C12">
        <v>4270</v>
      </c>
      <c r="D12" t="str">
        <f t="shared" si="1"/>
        <v>KDC</v>
      </c>
      <c r="G12">
        <v>10207683</v>
      </c>
      <c r="H12">
        <f t="shared" si="2"/>
        <v>4270</v>
      </c>
      <c r="I12">
        <f t="shared" si="0"/>
        <v>0</v>
      </c>
      <c r="J12">
        <f t="shared" si="3"/>
        <v>4270</v>
      </c>
      <c r="K12">
        <f t="shared" si="4"/>
        <v>0</v>
      </c>
    </row>
    <row r="13" spans="1:11" x14ac:dyDescent="0.2">
      <c r="A13">
        <v>13057</v>
      </c>
      <c r="B13" t="s">
        <v>61</v>
      </c>
      <c r="C13">
        <v>320377</v>
      </c>
      <c r="D13" t="str">
        <f t="shared" si="1"/>
        <v>KDC</v>
      </c>
      <c r="G13">
        <v>13057</v>
      </c>
      <c r="H13">
        <f t="shared" si="2"/>
        <v>320377</v>
      </c>
      <c r="I13">
        <f t="shared" si="0"/>
        <v>5460</v>
      </c>
      <c r="J13">
        <f t="shared" si="3"/>
        <v>325837</v>
      </c>
      <c r="K13">
        <f t="shared" si="4"/>
        <v>26008</v>
      </c>
    </row>
    <row r="14" spans="1:11" x14ac:dyDescent="0.2">
      <c r="A14">
        <v>4413</v>
      </c>
      <c r="B14" t="s">
        <v>60</v>
      </c>
      <c r="C14">
        <v>8996</v>
      </c>
      <c r="D14" t="str">
        <f t="shared" si="1"/>
        <v>KDC</v>
      </c>
      <c r="G14">
        <v>4413</v>
      </c>
      <c r="H14">
        <f t="shared" si="2"/>
        <v>8996</v>
      </c>
      <c r="I14">
        <f t="shared" si="0"/>
        <v>208</v>
      </c>
      <c r="J14">
        <f t="shared" si="3"/>
        <v>9204</v>
      </c>
      <c r="K14">
        <f t="shared" si="4"/>
        <v>6348</v>
      </c>
    </row>
    <row r="15" spans="1:11" x14ac:dyDescent="0.2">
      <c r="A15">
        <v>8527</v>
      </c>
      <c r="B15" t="s">
        <v>60</v>
      </c>
      <c r="C15">
        <v>2368</v>
      </c>
      <c r="D15" t="str">
        <f t="shared" si="1"/>
        <v>KDC</v>
      </c>
      <c r="G15">
        <v>8527</v>
      </c>
      <c r="H15">
        <f t="shared" si="2"/>
        <v>2368</v>
      </c>
      <c r="I15">
        <f t="shared" si="0"/>
        <v>36</v>
      </c>
      <c r="J15">
        <f t="shared" si="3"/>
        <v>2404</v>
      </c>
      <c r="K15">
        <f t="shared" si="4"/>
        <v>438</v>
      </c>
    </row>
    <row r="16" spans="1:11" x14ac:dyDescent="0.2">
      <c r="A16">
        <v>10238111</v>
      </c>
      <c r="B16" t="s">
        <v>60</v>
      </c>
      <c r="C16">
        <v>15740</v>
      </c>
      <c r="D16" t="str">
        <f t="shared" si="1"/>
        <v>KDC</v>
      </c>
      <c r="G16">
        <v>10238111</v>
      </c>
      <c r="H16">
        <f t="shared" si="2"/>
        <v>15740</v>
      </c>
      <c r="I16">
        <f t="shared" si="0"/>
        <v>2667</v>
      </c>
      <c r="J16">
        <f t="shared" si="3"/>
        <v>18407</v>
      </c>
      <c r="K16">
        <f t="shared" si="4"/>
        <v>1238</v>
      </c>
    </row>
    <row r="17" spans="1:11" x14ac:dyDescent="0.2">
      <c r="A17">
        <v>10247692</v>
      </c>
      <c r="B17" t="s">
        <v>61</v>
      </c>
      <c r="C17">
        <v>20520</v>
      </c>
      <c r="D17" t="str">
        <f t="shared" si="1"/>
        <v>KDC</v>
      </c>
      <c r="G17">
        <v>10247692</v>
      </c>
      <c r="H17">
        <f t="shared" si="2"/>
        <v>20520</v>
      </c>
      <c r="I17">
        <f t="shared" si="0"/>
        <v>9528</v>
      </c>
      <c r="J17">
        <f t="shared" si="3"/>
        <v>30048</v>
      </c>
      <c r="K17">
        <f t="shared" si="4"/>
        <v>96022</v>
      </c>
    </row>
    <row r="18" spans="1:11" x14ac:dyDescent="0.2">
      <c r="A18">
        <v>16482</v>
      </c>
      <c r="B18" t="s">
        <v>61</v>
      </c>
      <c r="C18">
        <v>13401</v>
      </c>
      <c r="D18" t="str">
        <f t="shared" si="1"/>
        <v>KDC</v>
      </c>
      <c r="G18">
        <v>16482</v>
      </c>
      <c r="H18">
        <f t="shared" si="2"/>
        <v>13401</v>
      </c>
      <c r="I18">
        <f t="shared" si="0"/>
        <v>6872</v>
      </c>
      <c r="J18">
        <f t="shared" si="3"/>
        <v>20273</v>
      </c>
      <c r="K18">
        <f t="shared" si="4"/>
        <v>102486</v>
      </c>
    </row>
    <row r="19" spans="1:11" x14ac:dyDescent="0.2">
      <c r="A19">
        <v>10207835</v>
      </c>
      <c r="B19" t="s">
        <v>60</v>
      </c>
      <c r="C19">
        <v>4831</v>
      </c>
      <c r="D19" t="str">
        <f t="shared" si="1"/>
        <v>KDC</v>
      </c>
      <c r="G19">
        <v>10207835</v>
      </c>
      <c r="H19">
        <f t="shared" si="2"/>
        <v>4831</v>
      </c>
      <c r="I19">
        <f t="shared" si="0"/>
        <v>3600</v>
      </c>
      <c r="J19">
        <f t="shared" si="3"/>
        <v>8431</v>
      </c>
      <c r="K19">
        <f t="shared" si="4"/>
        <v>0</v>
      </c>
    </row>
    <row r="20" spans="1:11" x14ac:dyDescent="0.2">
      <c r="A20">
        <v>10207836</v>
      </c>
      <c r="B20" t="s">
        <v>60</v>
      </c>
      <c r="C20">
        <v>2387</v>
      </c>
      <c r="D20" t="str">
        <f t="shared" si="1"/>
        <v>KDC</v>
      </c>
      <c r="G20">
        <v>10207836</v>
      </c>
      <c r="H20">
        <f t="shared" si="2"/>
        <v>2387</v>
      </c>
      <c r="I20">
        <f t="shared" si="0"/>
        <v>720</v>
      </c>
      <c r="J20">
        <f t="shared" si="3"/>
        <v>3107</v>
      </c>
      <c r="K20">
        <f t="shared" si="4"/>
        <v>0</v>
      </c>
    </row>
    <row r="21" spans="1:11" x14ac:dyDescent="0.2">
      <c r="A21">
        <v>10252222</v>
      </c>
      <c r="B21" t="s">
        <v>60</v>
      </c>
      <c r="C21">
        <v>9145</v>
      </c>
      <c r="D21" t="str">
        <f t="shared" si="1"/>
        <v>KDC</v>
      </c>
      <c r="G21">
        <v>10252222</v>
      </c>
      <c r="H21">
        <f t="shared" si="2"/>
        <v>9145</v>
      </c>
      <c r="I21">
        <f t="shared" si="0"/>
        <v>2880</v>
      </c>
      <c r="J21">
        <f t="shared" si="3"/>
        <v>12025</v>
      </c>
      <c r="K21">
        <f t="shared" si="4"/>
        <v>0</v>
      </c>
    </row>
    <row r="22" spans="1:11" x14ac:dyDescent="0.2">
      <c r="A22">
        <v>10252223</v>
      </c>
      <c r="B22" t="s">
        <v>60</v>
      </c>
      <c r="C22">
        <v>2923</v>
      </c>
      <c r="D22" t="str">
        <f t="shared" si="1"/>
        <v>KDC</v>
      </c>
      <c r="G22">
        <v>10252223</v>
      </c>
      <c r="H22">
        <f t="shared" si="2"/>
        <v>2923</v>
      </c>
      <c r="I22">
        <f t="shared" si="0"/>
        <v>576</v>
      </c>
      <c r="J22">
        <f t="shared" si="3"/>
        <v>3499</v>
      </c>
      <c r="K22">
        <f t="shared" si="4"/>
        <v>0</v>
      </c>
    </row>
    <row r="23" spans="1:11" x14ac:dyDescent="0.2">
      <c r="A23">
        <v>10202777</v>
      </c>
      <c r="B23" t="s">
        <v>60</v>
      </c>
      <c r="C23">
        <v>991</v>
      </c>
      <c r="D23" t="str">
        <f t="shared" si="1"/>
        <v>KDC</v>
      </c>
      <c r="G23">
        <v>10202777</v>
      </c>
      <c r="H23">
        <f t="shared" ref="H23:I42" si="5">SUMIFS($C:$C,$D:$D,H$1,$A:$A,$G23)</f>
        <v>991</v>
      </c>
      <c r="I23">
        <f t="shared" si="0"/>
        <v>1630</v>
      </c>
      <c r="J23">
        <f t="shared" si="3"/>
        <v>2621</v>
      </c>
      <c r="K23">
        <f t="shared" si="4"/>
        <v>0</v>
      </c>
    </row>
    <row r="24" spans="1:11" x14ac:dyDescent="0.2">
      <c r="A24">
        <v>10213754</v>
      </c>
      <c r="B24" t="s">
        <v>60</v>
      </c>
      <c r="C24">
        <v>634</v>
      </c>
      <c r="D24" t="str">
        <f t="shared" si="1"/>
        <v>KDC</v>
      </c>
      <c r="G24">
        <v>10213754</v>
      </c>
      <c r="H24">
        <f t="shared" si="5"/>
        <v>634</v>
      </c>
      <c r="I24">
        <f t="shared" si="0"/>
        <v>800</v>
      </c>
      <c r="J24">
        <f t="shared" si="3"/>
        <v>1434</v>
      </c>
      <c r="K24">
        <f t="shared" si="4"/>
        <v>0</v>
      </c>
    </row>
    <row r="25" spans="1:11" x14ac:dyDescent="0.2">
      <c r="A25">
        <v>10240591</v>
      </c>
      <c r="B25" t="s">
        <v>61</v>
      </c>
      <c r="C25">
        <v>4559</v>
      </c>
      <c r="D25" t="str">
        <f t="shared" si="1"/>
        <v>KDC</v>
      </c>
      <c r="G25">
        <v>10240591</v>
      </c>
      <c r="H25">
        <f t="shared" si="5"/>
        <v>4559</v>
      </c>
      <c r="I25">
        <f t="shared" si="0"/>
        <v>930</v>
      </c>
      <c r="J25">
        <f t="shared" si="3"/>
        <v>5489</v>
      </c>
      <c r="K25">
        <f t="shared" si="4"/>
        <v>0</v>
      </c>
    </row>
    <row r="26" spans="1:11" x14ac:dyDescent="0.2">
      <c r="A26">
        <v>10240596</v>
      </c>
      <c r="B26" t="s">
        <v>61</v>
      </c>
      <c r="C26">
        <v>9911</v>
      </c>
      <c r="D26" t="str">
        <f t="shared" si="1"/>
        <v>KDC</v>
      </c>
      <c r="G26">
        <v>10240596</v>
      </c>
      <c r="H26">
        <f t="shared" si="5"/>
        <v>9911</v>
      </c>
      <c r="I26">
        <f t="shared" si="0"/>
        <v>2806</v>
      </c>
      <c r="J26">
        <f t="shared" si="3"/>
        <v>12717</v>
      </c>
      <c r="K26">
        <f t="shared" si="4"/>
        <v>0</v>
      </c>
    </row>
    <row r="27" spans="1:11" x14ac:dyDescent="0.2">
      <c r="A27">
        <v>10213162</v>
      </c>
      <c r="B27" t="s">
        <v>60</v>
      </c>
      <c r="C27">
        <v>1108</v>
      </c>
      <c r="D27" t="str">
        <f t="shared" si="1"/>
        <v>KDC</v>
      </c>
      <c r="G27">
        <v>10213162</v>
      </c>
      <c r="H27">
        <f t="shared" si="5"/>
        <v>1108</v>
      </c>
      <c r="I27">
        <f t="shared" si="0"/>
        <v>235</v>
      </c>
      <c r="J27">
        <f t="shared" si="3"/>
        <v>1343</v>
      </c>
      <c r="K27">
        <f t="shared" si="4"/>
        <v>0</v>
      </c>
    </row>
    <row r="28" spans="1:11" x14ac:dyDescent="0.2">
      <c r="A28">
        <v>10206804</v>
      </c>
      <c r="B28" t="s">
        <v>61</v>
      </c>
      <c r="C28">
        <v>3720</v>
      </c>
      <c r="D28" t="str">
        <f t="shared" si="1"/>
        <v>KDC</v>
      </c>
      <c r="G28">
        <v>10206804</v>
      </c>
      <c r="H28">
        <f t="shared" si="5"/>
        <v>3720</v>
      </c>
      <c r="I28">
        <f t="shared" si="0"/>
        <v>217</v>
      </c>
      <c r="J28">
        <f t="shared" si="3"/>
        <v>3937</v>
      </c>
      <c r="K28">
        <f t="shared" si="4"/>
        <v>0</v>
      </c>
    </row>
    <row r="29" spans="1:11" x14ac:dyDescent="0.2">
      <c r="A29">
        <v>10169762</v>
      </c>
      <c r="B29" t="s">
        <v>60</v>
      </c>
      <c r="C29">
        <v>1068</v>
      </c>
      <c r="D29" t="str">
        <f t="shared" si="1"/>
        <v>KDC</v>
      </c>
      <c r="G29">
        <v>10169762</v>
      </c>
      <c r="H29">
        <f t="shared" si="5"/>
        <v>1068</v>
      </c>
      <c r="I29">
        <f t="shared" si="0"/>
        <v>76</v>
      </c>
      <c r="J29">
        <f t="shared" si="3"/>
        <v>1144</v>
      </c>
      <c r="K29">
        <f t="shared" si="4"/>
        <v>0</v>
      </c>
    </row>
    <row r="30" spans="1:11" x14ac:dyDescent="0.2">
      <c r="A30">
        <v>10210896</v>
      </c>
      <c r="B30" t="s">
        <v>60</v>
      </c>
      <c r="C30">
        <v>3360</v>
      </c>
      <c r="D30" t="str">
        <f t="shared" si="1"/>
        <v>KDC</v>
      </c>
      <c r="G30">
        <v>10210896</v>
      </c>
      <c r="H30">
        <f t="shared" si="5"/>
        <v>3360</v>
      </c>
      <c r="I30">
        <f t="shared" si="0"/>
        <v>1</v>
      </c>
      <c r="J30">
        <f t="shared" si="3"/>
        <v>3361</v>
      </c>
      <c r="K30">
        <f t="shared" si="4"/>
        <v>0</v>
      </c>
    </row>
    <row r="31" spans="1:11" x14ac:dyDescent="0.2">
      <c r="A31">
        <v>10219994</v>
      </c>
      <c r="B31" t="s">
        <v>60</v>
      </c>
      <c r="C31">
        <v>15119</v>
      </c>
      <c r="D31" t="str">
        <f t="shared" si="1"/>
        <v>KDC</v>
      </c>
      <c r="G31">
        <v>10219994</v>
      </c>
      <c r="H31">
        <f t="shared" si="5"/>
        <v>15119</v>
      </c>
      <c r="I31">
        <f t="shared" si="0"/>
        <v>8616</v>
      </c>
      <c r="J31">
        <f t="shared" si="3"/>
        <v>23735</v>
      </c>
      <c r="K31">
        <f t="shared" si="4"/>
        <v>33</v>
      </c>
    </row>
    <row r="32" spans="1:11" x14ac:dyDescent="0.2">
      <c r="A32">
        <v>10193329</v>
      </c>
      <c r="B32" t="s">
        <v>60</v>
      </c>
      <c r="C32">
        <v>5348</v>
      </c>
      <c r="D32" t="str">
        <f t="shared" si="1"/>
        <v>KDC</v>
      </c>
      <c r="G32">
        <v>10193329</v>
      </c>
      <c r="H32">
        <f t="shared" si="5"/>
        <v>5348</v>
      </c>
      <c r="I32">
        <f t="shared" si="0"/>
        <v>22</v>
      </c>
      <c r="J32">
        <f t="shared" si="3"/>
        <v>5370</v>
      </c>
      <c r="K32">
        <f t="shared" si="4"/>
        <v>81</v>
      </c>
    </row>
    <row r="33" spans="1:11" x14ac:dyDescent="0.2">
      <c r="A33">
        <v>10193224</v>
      </c>
      <c r="B33" t="s">
        <v>60</v>
      </c>
      <c r="C33">
        <v>5024</v>
      </c>
      <c r="D33" t="str">
        <f t="shared" si="1"/>
        <v>KDC</v>
      </c>
      <c r="G33">
        <v>10193224</v>
      </c>
      <c r="H33">
        <f t="shared" si="5"/>
        <v>5024</v>
      </c>
      <c r="I33">
        <f t="shared" si="0"/>
        <v>1383</v>
      </c>
      <c r="J33">
        <f t="shared" si="3"/>
        <v>6407</v>
      </c>
      <c r="K33">
        <f t="shared" si="4"/>
        <v>80</v>
      </c>
    </row>
    <row r="34" spans="1:11" x14ac:dyDescent="0.2">
      <c r="A34">
        <v>10227547</v>
      </c>
      <c r="B34" t="s">
        <v>60</v>
      </c>
      <c r="C34">
        <v>8494</v>
      </c>
      <c r="D34" t="str">
        <f t="shared" si="1"/>
        <v>KDC</v>
      </c>
      <c r="G34">
        <v>10227547</v>
      </c>
      <c r="H34">
        <f t="shared" si="5"/>
        <v>8494</v>
      </c>
      <c r="I34">
        <f t="shared" si="0"/>
        <v>0</v>
      </c>
      <c r="J34">
        <f t="shared" si="3"/>
        <v>8494</v>
      </c>
      <c r="K34">
        <f t="shared" si="4"/>
        <v>719</v>
      </c>
    </row>
    <row r="35" spans="1:11" x14ac:dyDescent="0.2">
      <c r="A35">
        <v>10128530</v>
      </c>
      <c r="B35" t="s">
        <v>60</v>
      </c>
      <c r="C35">
        <v>282</v>
      </c>
      <c r="D35" t="str">
        <f t="shared" si="1"/>
        <v>KDC</v>
      </c>
      <c r="G35">
        <v>10128530</v>
      </c>
      <c r="H35">
        <f t="shared" si="5"/>
        <v>282</v>
      </c>
      <c r="I35">
        <f t="shared" si="0"/>
        <v>0</v>
      </c>
      <c r="J35">
        <f t="shared" si="3"/>
        <v>282</v>
      </c>
      <c r="K35">
        <f t="shared" si="4"/>
        <v>0</v>
      </c>
    </row>
    <row r="36" spans="1:11" x14ac:dyDescent="0.2">
      <c r="A36">
        <v>10252750</v>
      </c>
      <c r="B36" t="s">
        <v>61</v>
      </c>
      <c r="C36">
        <v>12823</v>
      </c>
      <c r="D36" t="str">
        <f t="shared" si="1"/>
        <v>KDC</v>
      </c>
      <c r="G36">
        <v>10252750</v>
      </c>
      <c r="H36">
        <f t="shared" si="5"/>
        <v>12823</v>
      </c>
      <c r="I36">
        <f t="shared" si="0"/>
        <v>5332</v>
      </c>
      <c r="J36">
        <f t="shared" si="3"/>
        <v>18155</v>
      </c>
      <c r="K36">
        <f t="shared" si="4"/>
        <v>811</v>
      </c>
    </row>
    <row r="37" spans="1:11" x14ac:dyDescent="0.2">
      <c r="A37">
        <v>10224526</v>
      </c>
      <c r="B37" t="s">
        <v>61</v>
      </c>
      <c r="C37">
        <v>2433</v>
      </c>
      <c r="D37" t="str">
        <f t="shared" si="1"/>
        <v>KDC</v>
      </c>
      <c r="G37">
        <v>10224526</v>
      </c>
      <c r="H37">
        <f t="shared" si="5"/>
        <v>2433</v>
      </c>
      <c r="I37">
        <f t="shared" si="0"/>
        <v>1620</v>
      </c>
      <c r="J37">
        <f t="shared" si="3"/>
        <v>4053</v>
      </c>
      <c r="K37">
        <f t="shared" si="4"/>
        <v>631</v>
      </c>
    </row>
    <row r="38" spans="1:11" x14ac:dyDescent="0.2">
      <c r="A38">
        <v>10224493</v>
      </c>
      <c r="B38" t="s">
        <v>61</v>
      </c>
      <c r="C38">
        <v>16918</v>
      </c>
      <c r="D38" t="str">
        <f t="shared" si="1"/>
        <v>KDC</v>
      </c>
      <c r="G38">
        <v>10224493</v>
      </c>
      <c r="H38">
        <f t="shared" si="5"/>
        <v>16918</v>
      </c>
      <c r="I38">
        <f t="shared" si="0"/>
        <v>7938</v>
      </c>
      <c r="J38">
        <f t="shared" si="3"/>
        <v>24856</v>
      </c>
      <c r="K38">
        <f t="shared" si="4"/>
        <v>3435</v>
      </c>
    </row>
    <row r="39" spans="1:11" x14ac:dyDescent="0.2">
      <c r="A39">
        <v>10224590</v>
      </c>
      <c r="B39" t="s">
        <v>61</v>
      </c>
      <c r="C39">
        <v>7508</v>
      </c>
      <c r="D39" t="str">
        <f t="shared" si="1"/>
        <v>KDC</v>
      </c>
      <c r="G39">
        <v>10224590</v>
      </c>
      <c r="H39">
        <f t="shared" si="5"/>
        <v>7508</v>
      </c>
      <c r="I39">
        <f t="shared" si="0"/>
        <v>2519</v>
      </c>
      <c r="J39">
        <f t="shared" si="3"/>
        <v>10027</v>
      </c>
      <c r="K39">
        <f t="shared" si="4"/>
        <v>3611</v>
      </c>
    </row>
    <row r="40" spans="1:11" x14ac:dyDescent="0.2">
      <c r="A40">
        <v>10224626</v>
      </c>
      <c r="B40" t="s">
        <v>61</v>
      </c>
      <c r="C40">
        <v>8328</v>
      </c>
      <c r="D40" t="str">
        <f t="shared" si="1"/>
        <v>KDC</v>
      </c>
      <c r="G40">
        <v>10224626</v>
      </c>
      <c r="H40">
        <f t="shared" si="5"/>
        <v>8328</v>
      </c>
      <c r="I40">
        <f t="shared" si="0"/>
        <v>1646</v>
      </c>
      <c r="J40">
        <f t="shared" si="3"/>
        <v>9974</v>
      </c>
      <c r="K40">
        <f t="shared" si="4"/>
        <v>3741</v>
      </c>
    </row>
    <row r="41" spans="1:11" x14ac:dyDescent="0.2">
      <c r="A41">
        <v>10248405</v>
      </c>
      <c r="B41" t="s">
        <v>61</v>
      </c>
      <c r="C41">
        <v>5174</v>
      </c>
      <c r="D41" t="str">
        <f t="shared" si="1"/>
        <v>KDC</v>
      </c>
      <c r="G41">
        <v>10248405</v>
      </c>
      <c r="H41">
        <f t="shared" si="5"/>
        <v>5174</v>
      </c>
      <c r="I41">
        <f t="shared" si="0"/>
        <v>6020</v>
      </c>
      <c r="J41">
        <f t="shared" si="3"/>
        <v>11194</v>
      </c>
      <c r="K41">
        <f t="shared" si="4"/>
        <v>247</v>
      </c>
    </row>
    <row r="42" spans="1:11" x14ac:dyDescent="0.2">
      <c r="A42">
        <v>10224564</v>
      </c>
      <c r="B42" t="s">
        <v>61</v>
      </c>
      <c r="C42">
        <v>2360</v>
      </c>
      <c r="D42" t="str">
        <f t="shared" si="1"/>
        <v>KDC</v>
      </c>
      <c r="G42">
        <v>10224564</v>
      </c>
      <c r="H42">
        <f t="shared" si="5"/>
        <v>2360</v>
      </c>
      <c r="I42">
        <f t="shared" si="0"/>
        <v>237</v>
      </c>
      <c r="J42">
        <f t="shared" si="3"/>
        <v>2597</v>
      </c>
      <c r="K42">
        <f t="shared" si="4"/>
        <v>102</v>
      </c>
    </row>
    <row r="43" spans="1:11" x14ac:dyDescent="0.2">
      <c r="A43">
        <v>10191864</v>
      </c>
      <c r="B43" t="s">
        <v>61</v>
      </c>
      <c r="C43">
        <v>5309</v>
      </c>
      <c r="D43" t="str">
        <f t="shared" si="1"/>
        <v>KDC</v>
      </c>
      <c r="G43">
        <v>10191864</v>
      </c>
      <c r="H43">
        <f t="shared" ref="H43:I62" si="6">SUMIFS($C:$C,$D:$D,H$1,$A:$A,$G43)</f>
        <v>5309</v>
      </c>
      <c r="I43">
        <f t="shared" si="0"/>
        <v>1230</v>
      </c>
      <c r="J43">
        <f t="shared" si="3"/>
        <v>6539</v>
      </c>
      <c r="K43">
        <f t="shared" si="4"/>
        <v>0</v>
      </c>
    </row>
    <row r="44" spans="1:11" x14ac:dyDescent="0.2">
      <c r="A44">
        <v>10172336</v>
      </c>
      <c r="B44" t="s">
        <v>61</v>
      </c>
      <c r="C44">
        <v>46737</v>
      </c>
      <c r="D44" t="str">
        <f t="shared" si="1"/>
        <v>KDC</v>
      </c>
      <c r="G44">
        <v>10172336</v>
      </c>
      <c r="H44">
        <f t="shared" si="6"/>
        <v>46737</v>
      </c>
      <c r="I44">
        <f t="shared" si="0"/>
        <v>12912</v>
      </c>
      <c r="J44">
        <f t="shared" si="3"/>
        <v>59649</v>
      </c>
      <c r="K44">
        <f t="shared" si="4"/>
        <v>8370</v>
      </c>
    </row>
    <row r="45" spans="1:11" x14ac:dyDescent="0.2">
      <c r="A45">
        <v>10152866</v>
      </c>
      <c r="B45" t="s">
        <v>61</v>
      </c>
      <c r="C45">
        <v>1</v>
      </c>
      <c r="D45" t="str">
        <f t="shared" si="1"/>
        <v>KDC</v>
      </c>
      <c r="G45">
        <v>10152866</v>
      </c>
      <c r="H45">
        <f t="shared" si="6"/>
        <v>1</v>
      </c>
      <c r="I45">
        <f t="shared" si="0"/>
        <v>14</v>
      </c>
      <c r="J45">
        <f t="shared" si="3"/>
        <v>15</v>
      </c>
      <c r="K45">
        <f t="shared" si="4"/>
        <v>19</v>
      </c>
    </row>
    <row r="46" spans="1:11" x14ac:dyDescent="0.2">
      <c r="A46">
        <v>10235846</v>
      </c>
      <c r="B46" t="s">
        <v>61</v>
      </c>
      <c r="C46">
        <v>11317</v>
      </c>
      <c r="D46" t="str">
        <f t="shared" si="1"/>
        <v>KDC</v>
      </c>
      <c r="G46">
        <v>10235846</v>
      </c>
      <c r="H46">
        <f t="shared" si="6"/>
        <v>11317</v>
      </c>
      <c r="I46">
        <f t="shared" si="0"/>
        <v>3723</v>
      </c>
      <c r="J46">
        <f t="shared" si="3"/>
        <v>15040</v>
      </c>
      <c r="K46">
        <f t="shared" si="4"/>
        <v>6336</v>
      </c>
    </row>
    <row r="47" spans="1:11" x14ac:dyDescent="0.2">
      <c r="A47">
        <v>10152865</v>
      </c>
      <c r="B47" t="s">
        <v>61</v>
      </c>
      <c r="C47">
        <v>4327</v>
      </c>
      <c r="D47" t="str">
        <f t="shared" si="1"/>
        <v>KDC</v>
      </c>
      <c r="G47">
        <v>10152865</v>
      </c>
      <c r="H47">
        <f t="shared" si="6"/>
        <v>4327</v>
      </c>
      <c r="I47">
        <f t="shared" si="0"/>
        <v>1008</v>
      </c>
      <c r="J47">
        <f t="shared" si="3"/>
        <v>5335</v>
      </c>
      <c r="K47">
        <f t="shared" si="4"/>
        <v>758</v>
      </c>
    </row>
    <row r="48" spans="1:11" x14ac:dyDescent="0.2">
      <c r="A48">
        <v>10235845</v>
      </c>
      <c r="B48" t="s">
        <v>61</v>
      </c>
      <c r="C48">
        <v>9135</v>
      </c>
      <c r="D48" t="str">
        <f t="shared" si="1"/>
        <v>KDC</v>
      </c>
      <c r="G48">
        <v>10235845</v>
      </c>
      <c r="H48">
        <f t="shared" si="6"/>
        <v>9135</v>
      </c>
      <c r="I48">
        <f t="shared" si="0"/>
        <v>1574</v>
      </c>
      <c r="J48">
        <f t="shared" si="3"/>
        <v>10709</v>
      </c>
      <c r="K48">
        <f t="shared" si="4"/>
        <v>294</v>
      </c>
    </row>
    <row r="49" spans="1:11" x14ac:dyDescent="0.2">
      <c r="A49">
        <v>10168622</v>
      </c>
      <c r="B49" t="s">
        <v>61</v>
      </c>
      <c r="C49">
        <v>14600</v>
      </c>
      <c r="D49" t="str">
        <f t="shared" si="1"/>
        <v>KDC</v>
      </c>
      <c r="G49">
        <v>10168622</v>
      </c>
      <c r="H49">
        <f t="shared" si="6"/>
        <v>14600</v>
      </c>
      <c r="I49">
        <f t="shared" si="0"/>
        <v>203854</v>
      </c>
      <c r="J49">
        <f t="shared" si="3"/>
        <v>218454</v>
      </c>
      <c r="K49">
        <f t="shared" si="4"/>
        <v>831</v>
      </c>
    </row>
    <row r="50" spans="1:11" x14ac:dyDescent="0.2">
      <c r="A50">
        <v>10168623</v>
      </c>
      <c r="B50" t="s">
        <v>61</v>
      </c>
      <c r="C50">
        <v>4405</v>
      </c>
      <c r="D50" t="str">
        <f t="shared" si="1"/>
        <v>KDC</v>
      </c>
      <c r="G50">
        <v>10168623</v>
      </c>
      <c r="H50">
        <f t="shared" si="6"/>
        <v>4405</v>
      </c>
      <c r="I50">
        <f t="shared" si="0"/>
        <v>15644</v>
      </c>
      <c r="J50">
        <f t="shared" si="3"/>
        <v>20049</v>
      </c>
      <c r="K50">
        <f t="shared" si="4"/>
        <v>679</v>
      </c>
    </row>
    <row r="51" spans="1:11" x14ac:dyDescent="0.2">
      <c r="A51">
        <v>10225098</v>
      </c>
      <c r="B51" t="s">
        <v>61</v>
      </c>
      <c r="C51">
        <v>349</v>
      </c>
      <c r="D51" t="str">
        <f t="shared" si="1"/>
        <v>KDC</v>
      </c>
      <c r="G51">
        <v>10225098</v>
      </c>
      <c r="H51">
        <f t="shared" si="6"/>
        <v>349</v>
      </c>
      <c r="I51">
        <f t="shared" si="0"/>
        <v>394</v>
      </c>
      <c r="J51">
        <f t="shared" si="3"/>
        <v>743</v>
      </c>
      <c r="K51">
        <f t="shared" si="4"/>
        <v>0</v>
      </c>
    </row>
    <row r="52" spans="1:11" x14ac:dyDescent="0.2">
      <c r="A52">
        <v>10208357</v>
      </c>
      <c r="B52" t="s">
        <v>61</v>
      </c>
      <c r="C52">
        <v>226</v>
      </c>
      <c r="D52" t="str">
        <f t="shared" si="1"/>
        <v>KDC</v>
      </c>
      <c r="G52">
        <v>10208357</v>
      </c>
      <c r="H52">
        <f t="shared" si="6"/>
        <v>226</v>
      </c>
      <c r="I52">
        <f t="shared" si="0"/>
        <v>141</v>
      </c>
      <c r="J52">
        <f t="shared" si="3"/>
        <v>367</v>
      </c>
      <c r="K52">
        <f t="shared" si="4"/>
        <v>0</v>
      </c>
    </row>
    <row r="53" spans="1:11" x14ac:dyDescent="0.2">
      <c r="A53">
        <v>11105</v>
      </c>
      <c r="B53" t="s">
        <v>61</v>
      </c>
      <c r="C53">
        <v>37269</v>
      </c>
      <c r="D53" t="str">
        <f t="shared" si="1"/>
        <v>KDC</v>
      </c>
      <c r="G53">
        <v>11105</v>
      </c>
      <c r="H53">
        <f t="shared" si="6"/>
        <v>37269</v>
      </c>
      <c r="I53">
        <f t="shared" si="0"/>
        <v>41595</v>
      </c>
      <c r="J53">
        <f t="shared" si="3"/>
        <v>78864</v>
      </c>
      <c r="K53">
        <f t="shared" si="4"/>
        <v>4432</v>
      </c>
    </row>
    <row r="54" spans="1:11" x14ac:dyDescent="0.2">
      <c r="A54">
        <v>10166249</v>
      </c>
      <c r="B54" t="s">
        <v>61</v>
      </c>
      <c r="C54">
        <v>31922</v>
      </c>
      <c r="D54" t="str">
        <f t="shared" si="1"/>
        <v>KDC</v>
      </c>
      <c r="G54">
        <v>10166249</v>
      </c>
      <c r="H54">
        <f t="shared" si="6"/>
        <v>31922</v>
      </c>
      <c r="I54">
        <f t="shared" si="0"/>
        <v>6808</v>
      </c>
      <c r="J54">
        <f t="shared" si="3"/>
        <v>38730</v>
      </c>
      <c r="K54">
        <f t="shared" si="4"/>
        <v>2919</v>
      </c>
    </row>
    <row r="55" spans="1:11" x14ac:dyDescent="0.2">
      <c r="A55">
        <v>10192742</v>
      </c>
      <c r="B55" t="s">
        <v>61</v>
      </c>
      <c r="C55">
        <v>1810</v>
      </c>
      <c r="D55" t="str">
        <f t="shared" si="1"/>
        <v>KDC</v>
      </c>
      <c r="G55">
        <v>10192742</v>
      </c>
      <c r="H55">
        <f t="shared" si="6"/>
        <v>1810</v>
      </c>
      <c r="I55">
        <f t="shared" si="0"/>
        <v>1422</v>
      </c>
      <c r="J55">
        <f t="shared" si="3"/>
        <v>3232</v>
      </c>
      <c r="K55">
        <f t="shared" si="4"/>
        <v>0</v>
      </c>
    </row>
    <row r="56" spans="1:11" x14ac:dyDescent="0.2">
      <c r="A56">
        <v>10172917</v>
      </c>
      <c r="B56" t="s">
        <v>61</v>
      </c>
      <c r="C56">
        <v>137</v>
      </c>
      <c r="D56" t="str">
        <f t="shared" si="1"/>
        <v>KDC</v>
      </c>
      <c r="G56">
        <v>10172917</v>
      </c>
      <c r="H56">
        <f t="shared" si="6"/>
        <v>137</v>
      </c>
      <c r="I56">
        <f t="shared" si="0"/>
        <v>0</v>
      </c>
      <c r="J56">
        <f t="shared" si="3"/>
        <v>137</v>
      </c>
      <c r="K56">
        <f t="shared" si="4"/>
        <v>0</v>
      </c>
    </row>
    <row r="57" spans="1:11" x14ac:dyDescent="0.2">
      <c r="A57">
        <v>10170967</v>
      </c>
      <c r="B57" t="s">
        <v>61</v>
      </c>
      <c r="C57">
        <v>35382</v>
      </c>
      <c r="D57" t="str">
        <f t="shared" si="1"/>
        <v>KDC</v>
      </c>
      <c r="G57">
        <v>10170967</v>
      </c>
      <c r="H57">
        <f t="shared" si="6"/>
        <v>35382</v>
      </c>
      <c r="I57">
        <f t="shared" si="0"/>
        <v>36264</v>
      </c>
      <c r="J57">
        <f t="shared" si="3"/>
        <v>71646</v>
      </c>
      <c r="K57">
        <f t="shared" si="4"/>
        <v>500</v>
      </c>
    </row>
    <row r="58" spans="1:11" x14ac:dyDescent="0.2">
      <c r="A58">
        <v>10170969</v>
      </c>
      <c r="B58" t="s">
        <v>61</v>
      </c>
      <c r="C58">
        <v>4157</v>
      </c>
      <c r="D58" t="str">
        <f t="shared" si="1"/>
        <v>KDC</v>
      </c>
      <c r="G58">
        <v>10170969</v>
      </c>
      <c r="H58">
        <f t="shared" si="6"/>
        <v>4157</v>
      </c>
      <c r="I58">
        <f t="shared" si="0"/>
        <v>13547</v>
      </c>
      <c r="J58">
        <f t="shared" si="3"/>
        <v>17704</v>
      </c>
      <c r="K58">
        <f t="shared" si="4"/>
        <v>163</v>
      </c>
    </row>
    <row r="59" spans="1:11" x14ac:dyDescent="0.2">
      <c r="A59">
        <v>10170968</v>
      </c>
      <c r="B59" t="s">
        <v>61</v>
      </c>
      <c r="C59">
        <v>11231</v>
      </c>
      <c r="D59" t="str">
        <f t="shared" si="1"/>
        <v>KDC</v>
      </c>
      <c r="G59">
        <v>10170968</v>
      </c>
      <c r="H59">
        <f t="shared" si="6"/>
        <v>11231</v>
      </c>
      <c r="I59">
        <f t="shared" si="0"/>
        <v>25211</v>
      </c>
      <c r="J59">
        <f t="shared" si="3"/>
        <v>36442</v>
      </c>
      <c r="K59">
        <f t="shared" si="4"/>
        <v>205</v>
      </c>
    </row>
    <row r="60" spans="1:11" x14ac:dyDescent="0.2">
      <c r="A60">
        <v>10250464</v>
      </c>
      <c r="B60" t="s">
        <v>61</v>
      </c>
      <c r="C60">
        <v>26522</v>
      </c>
      <c r="D60" t="str">
        <f t="shared" si="1"/>
        <v>KDC</v>
      </c>
      <c r="G60">
        <v>10250464</v>
      </c>
      <c r="H60">
        <f t="shared" si="6"/>
        <v>26522</v>
      </c>
      <c r="I60">
        <f t="shared" si="0"/>
        <v>4959</v>
      </c>
      <c r="J60">
        <f t="shared" si="3"/>
        <v>31481</v>
      </c>
      <c r="K60">
        <f t="shared" si="4"/>
        <v>2479</v>
      </c>
    </row>
    <row r="61" spans="1:11" x14ac:dyDescent="0.2">
      <c r="A61">
        <v>11004892</v>
      </c>
      <c r="B61" t="s">
        <v>61</v>
      </c>
      <c r="C61">
        <v>400</v>
      </c>
      <c r="D61" t="str">
        <f t="shared" si="1"/>
        <v>KDC</v>
      </c>
      <c r="G61">
        <v>11004892</v>
      </c>
      <c r="H61">
        <f t="shared" si="6"/>
        <v>400</v>
      </c>
      <c r="I61">
        <f t="shared" si="0"/>
        <v>0</v>
      </c>
      <c r="J61">
        <f t="shared" si="3"/>
        <v>400</v>
      </c>
      <c r="K61">
        <f t="shared" si="4"/>
        <v>0</v>
      </c>
    </row>
    <row r="62" spans="1:11" x14ac:dyDescent="0.2">
      <c r="A62">
        <v>11021224</v>
      </c>
      <c r="B62" t="s">
        <v>60</v>
      </c>
      <c r="C62">
        <v>1000</v>
      </c>
      <c r="D62" t="str">
        <f t="shared" si="1"/>
        <v>KDC</v>
      </c>
      <c r="G62">
        <v>11021224</v>
      </c>
      <c r="H62">
        <f t="shared" si="6"/>
        <v>1000</v>
      </c>
      <c r="I62">
        <f t="shared" si="0"/>
        <v>0</v>
      </c>
      <c r="J62">
        <f t="shared" si="3"/>
        <v>1000</v>
      </c>
      <c r="K62">
        <f t="shared" si="4"/>
        <v>0</v>
      </c>
    </row>
    <row r="63" spans="1:11" x14ac:dyDescent="0.2">
      <c r="A63">
        <v>11003059</v>
      </c>
      <c r="B63" t="s">
        <v>61</v>
      </c>
      <c r="C63">
        <v>35524</v>
      </c>
      <c r="D63" t="str">
        <f t="shared" si="1"/>
        <v>KDC</v>
      </c>
      <c r="G63">
        <v>11003059</v>
      </c>
      <c r="H63">
        <f t="shared" ref="H63:I82" si="7">SUMIFS($C:$C,$D:$D,H$1,$A:$A,$G63)</f>
        <v>35524</v>
      </c>
      <c r="I63">
        <f t="shared" si="0"/>
        <v>8022</v>
      </c>
      <c r="J63">
        <f t="shared" si="3"/>
        <v>43546</v>
      </c>
      <c r="K63">
        <f t="shared" si="4"/>
        <v>6031</v>
      </c>
    </row>
    <row r="64" spans="1:11" x14ac:dyDescent="0.2">
      <c r="A64">
        <v>10215080</v>
      </c>
      <c r="B64" t="s">
        <v>61</v>
      </c>
      <c r="C64">
        <v>868</v>
      </c>
      <c r="D64" t="str">
        <f t="shared" si="1"/>
        <v>KDC</v>
      </c>
      <c r="G64">
        <v>10215080</v>
      </c>
      <c r="H64">
        <f t="shared" si="7"/>
        <v>868</v>
      </c>
      <c r="I64">
        <f t="shared" si="0"/>
        <v>133</v>
      </c>
      <c r="J64">
        <f t="shared" si="3"/>
        <v>1001</v>
      </c>
      <c r="K64">
        <f t="shared" si="4"/>
        <v>0</v>
      </c>
    </row>
    <row r="65" spans="1:11" x14ac:dyDescent="0.2">
      <c r="A65">
        <v>10215082</v>
      </c>
      <c r="B65" t="s">
        <v>61</v>
      </c>
      <c r="C65">
        <v>9539</v>
      </c>
      <c r="D65" t="str">
        <f t="shared" si="1"/>
        <v>KDC</v>
      </c>
      <c r="G65">
        <v>10215082</v>
      </c>
      <c r="H65">
        <f t="shared" si="7"/>
        <v>9539</v>
      </c>
      <c r="I65">
        <f t="shared" si="0"/>
        <v>1897</v>
      </c>
      <c r="J65">
        <f t="shared" si="3"/>
        <v>11436</v>
      </c>
      <c r="K65">
        <f t="shared" si="4"/>
        <v>0</v>
      </c>
    </row>
    <row r="66" spans="1:11" x14ac:dyDescent="0.2">
      <c r="A66">
        <v>10213870</v>
      </c>
      <c r="B66" t="s">
        <v>61</v>
      </c>
      <c r="C66">
        <v>19010</v>
      </c>
      <c r="D66" t="str">
        <f t="shared" si="1"/>
        <v>KDC</v>
      </c>
      <c r="G66">
        <v>10213870</v>
      </c>
      <c r="H66">
        <f t="shared" si="7"/>
        <v>19010</v>
      </c>
      <c r="I66">
        <f t="shared" si="7"/>
        <v>6629</v>
      </c>
      <c r="J66">
        <f t="shared" si="3"/>
        <v>25639</v>
      </c>
      <c r="K66">
        <f t="shared" si="4"/>
        <v>652</v>
      </c>
    </row>
    <row r="67" spans="1:11" x14ac:dyDescent="0.2">
      <c r="A67">
        <v>10203082</v>
      </c>
      <c r="B67" t="s">
        <v>61</v>
      </c>
      <c r="C67">
        <v>3395</v>
      </c>
      <c r="D67" t="str">
        <f t="shared" ref="D67:D130" si="8">LEFT(B67,3)</f>
        <v>KDC</v>
      </c>
      <c r="G67">
        <v>10203082</v>
      </c>
      <c r="H67">
        <f t="shared" si="7"/>
        <v>3395</v>
      </c>
      <c r="I67">
        <f t="shared" si="7"/>
        <v>1602</v>
      </c>
      <c r="J67">
        <f t="shared" ref="J67:J105" si="9">H67+I67</f>
        <v>4997</v>
      </c>
      <c r="K67">
        <f t="shared" ref="K67:K105" si="10">SUMIFS($C:$C,$D:$D,K$1,$A:$A,$G67)</f>
        <v>115</v>
      </c>
    </row>
    <row r="68" spans="1:11" x14ac:dyDescent="0.2">
      <c r="A68">
        <v>10226039</v>
      </c>
      <c r="B68" t="s">
        <v>61</v>
      </c>
      <c r="C68">
        <v>27607</v>
      </c>
      <c r="D68" t="str">
        <f t="shared" si="8"/>
        <v>KDC</v>
      </c>
      <c r="G68">
        <v>10226039</v>
      </c>
      <c r="H68">
        <f t="shared" si="7"/>
        <v>27607</v>
      </c>
      <c r="I68">
        <f t="shared" si="7"/>
        <v>111381</v>
      </c>
      <c r="J68">
        <f t="shared" si="9"/>
        <v>138988</v>
      </c>
      <c r="K68">
        <f t="shared" si="10"/>
        <v>25</v>
      </c>
    </row>
    <row r="69" spans="1:11" x14ac:dyDescent="0.2">
      <c r="A69">
        <v>10206187</v>
      </c>
      <c r="B69" t="s">
        <v>60</v>
      </c>
      <c r="C69">
        <v>374</v>
      </c>
      <c r="D69" t="str">
        <f t="shared" si="8"/>
        <v>KDC</v>
      </c>
      <c r="G69">
        <v>10206187</v>
      </c>
      <c r="H69">
        <f t="shared" si="7"/>
        <v>374</v>
      </c>
      <c r="I69">
        <f t="shared" si="7"/>
        <v>0</v>
      </c>
      <c r="J69">
        <f t="shared" si="9"/>
        <v>374</v>
      </c>
      <c r="K69">
        <f t="shared" si="10"/>
        <v>0</v>
      </c>
    </row>
    <row r="70" spans="1:11" x14ac:dyDescent="0.2">
      <c r="A70">
        <v>10230900</v>
      </c>
      <c r="B70" t="s">
        <v>60</v>
      </c>
      <c r="C70">
        <v>415</v>
      </c>
      <c r="D70" t="str">
        <f t="shared" si="8"/>
        <v>KDC</v>
      </c>
      <c r="G70">
        <v>10230900</v>
      </c>
      <c r="H70">
        <f t="shared" si="7"/>
        <v>415</v>
      </c>
      <c r="I70">
        <f t="shared" si="7"/>
        <v>611</v>
      </c>
      <c r="J70">
        <f t="shared" si="9"/>
        <v>1026</v>
      </c>
      <c r="K70">
        <f t="shared" si="10"/>
        <v>0</v>
      </c>
    </row>
    <row r="71" spans="1:11" x14ac:dyDescent="0.2">
      <c r="A71">
        <v>11005154</v>
      </c>
      <c r="B71" t="s">
        <v>60</v>
      </c>
      <c r="C71">
        <v>139</v>
      </c>
      <c r="D71" t="str">
        <f t="shared" si="8"/>
        <v>KDC</v>
      </c>
      <c r="G71">
        <v>11005154</v>
      </c>
      <c r="H71">
        <f t="shared" si="7"/>
        <v>139</v>
      </c>
      <c r="I71">
        <f t="shared" si="7"/>
        <v>0</v>
      </c>
      <c r="J71">
        <f t="shared" si="9"/>
        <v>139</v>
      </c>
      <c r="K71">
        <f t="shared" si="10"/>
        <v>0</v>
      </c>
    </row>
    <row r="72" spans="1:11" x14ac:dyDescent="0.2">
      <c r="A72">
        <v>11008082</v>
      </c>
      <c r="B72" t="s">
        <v>61</v>
      </c>
      <c r="C72">
        <v>340</v>
      </c>
      <c r="D72" t="str">
        <f t="shared" si="8"/>
        <v>KDC</v>
      </c>
      <c r="G72">
        <v>11008082</v>
      </c>
      <c r="H72">
        <f t="shared" si="7"/>
        <v>340</v>
      </c>
      <c r="I72">
        <f t="shared" si="7"/>
        <v>0</v>
      </c>
      <c r="J72">
        <f t="shared" si="9"/>
        <v>340</v>
      </c>
      <c r="K72">
        <f t="shared" si="10"/>
        <v>53</v>
      </c>
    </row>
    <row r="73" spans="1:11" x14ac:dyDescent="0.2">
      <c r="A73">
        <v>11008092</v>
      </c>
      <c r="B73" t="s">
        <v>61</v>
      </c>
      <c r="C73">
        <v>131</v>
      </c>
      <c r="D73" t="str">
        <f t="shared" si="8"/>
        <v>KDC</v>
      </c>
      <c r="G73">
        <v>11008092</v>
      </c>
      <c r="H73">
        <f t="shared" si="7"/>
        <v>131</v>
      </c>
      <c r="I73">
        <f t="shared" si="7"/>
        <v>0</v>
      </c>
      <c r="J73">
        <f t="shared" si="9"/>
        <v>131</v>
      </c>
      <c r="K73">
        <f t="shared" si="10"/>
        <v>588</v>
      </c>
    </row>
    <row r="74" spans="1:11" x14ac:dyDescent="0.2">
      <c r="A74">
        <v>10127533</v>
      </c>
      <c r="B74" t="s">
        <v>60</v>
      </c>
      <c r="C74">
        <v>4166114</v>
      </c>
      <c r="D74" t="str">
        <f t="shared" si="8"/>
        <v>KDC</v>
      </c>
      <c r="G74">
        <v>10127533</v>
      </c>
      <c r="H74">
        <f t="shared" si="7"/>
        <v>4166114</v>
      </c>
      <c r="I74">
        <f t="shared" si="7"/>
        <v>0</v>
      </c>
      <c r="J74">
        <f t="shared" si="9"/>
        <v>4166114</v>
      </c>
      <c r="K74">
        <f t="shared" si="10"/>
        <v>0</v>
      </c>
    </row>
    <row r="75" spans="1:11" x14ac:dyDescent="0.2">
      <c r="A75">
        <v>10127583</v>
      </c>
      <c r="B75" t="s">
        <v>60</v>
      </c>
      <c r="C75">
        <v>1319</v>
      </c>
      <c r="D75" t="str">
        <f t="shared" si="8"/>
        <v>KDC</v>
      </c>
      <c r="G75">
        <v>10127583</v>
      </c>
      <c r="H75">
        <f t="shared" si="7"/>
        <v>1319</v>
      </c>
      <c r="I75">
        <f t="shared" si="7"/>
        <v>84480</v>
      </c>
      <c r="J75">
        <f t="shared" si="9"/>
        <v>85799</v>
      </c>
      <c r="K75">
        <f t="shared" si="10"/>
        <v>1054</v>
      </c>
    </row>
    <row r="76" spans="1:11" x14ac:dyDescent="0.2">
      <c r="A76">
        <v>10210044</v>
      </c>
      <c r="B76" t="s">
        <v>61</v>
      </c>
      <c r="C76">
        <v>39474</v>
      </c>
      <c r="D76" t="str">
        <f t="shared" si="8"/>
        <v>KDC</v>
      </c>
      <c r="G76">
        <v>10210044</v>
      </c>
      <c r="H76">
        <f t="shared" si="7"/>
        <v>39474</v>
      </c>
      <c r="I76">
        <f t="shared" si="7"/>
        <v>10920</v>
      </c>
      <c r="J76">
        <f t="shared" si="9"/>
        <v>50394</v>
      </c>
      <c r="K76">
        <f t="shared" si="10"/>
        <v>9100</v>
      </c>
    </row>
    <row r="77" spans="1:11" x14ac:dyDescent="0.2">
      <c r="A77">
        <v>10210048</v>
      </c>
      <c r="B77" t="s">
        <v>61</v>
      </c>
      <c r="C77">
        <v>10566</v>
      </c>
      <c r="D77" t="str">
        <f t="shared" si="8"/>
        <v>KDC</v>
      </c>
      <c r="G77">
        <v>10210048</v>
      </c>
      <c r="H77">
        <f t="shared" si="7"/>
        <v>10566</v>
      </c>
      <c r="I77">
        <f t="shared" si="7"/>
        <v>4712</v>
      </c>
      <c r="J77">
        <f t="shared" si="9"/>
        <v>15278</v>
      </c>
      <c r="K77">
        <f t="shared" si="10"/>
        <v>5146</v>
      </c>
    </row>
    <row r="78" spans="1:11" x14ac:dyDescent="0.2">
      <c r="A78">
        <v>10242662</v>
      </c>
      <c r="B78" t="s">
        <v>61</v>
      </c>
      <c r="C78">
        <v>984</v>
      </c>
      <c r="D78" t="str">
        <f t="shared" si="8"/>
        <v>KDC</v>
      </c>
      <c r="G78">
        <v>10242662</v>
      </c>
      <c r="H78">
        <f t="shared" si="7"/>
        <v>984</v>
      </c>
      <c r="I78">
        <f t="shared" si="7"/>
        <v>0</v>
      </c>
      <c r="J78">
        <f t="shared" si="9"/>
        <v>984</v>
      </c>
      <c r="K78">
        <f t="shared" si="10"/>
        <v>0</v>
      </c>
    </row>
    <row r="79" spans="1:11" x14ac:dyDescent="0.2">
      <c r="A79">
        <v>10199637</v>
      </c>
      <c r="B79" t="s">
        <v>60</v>
      </c>
      <c r="C79">
        <v>7115</v>
      </c>
      <c r="D79" t="str">
        <f t="shared" si="8"/>
        <v>KDC</v>
      </c>
      <c r="G79">
        <v>10199637</v>
      </c>
      <c r="H79">
        <f t="shared" si="7"/>
        <v>7115</v>
      </c>
      <c r="I79">
        <f t="shared" si="7"/>
        <v>0</v>
      </c>
      <c r="J79">
        <f t="shared" si="9"/>
        <v>7115</v>
      </c>
      <c r="K79">
        <f t="shared" si="10"/>
        <v>208</v>
      </c>
    </row>
    <row r="80" spans="1:11" x14ac:dyDescent="0.2">
      <c r="A80">
        <v>10223975</v>
      </c>
      <c r="B80" t="s">
        <v>61</v>
      </c>
      <c r="C80">
        <v>123817</v>
      </c>
      <c r="D80" t="str">
        <f t="shared" si="8"/>
        <v>KDC</v>
      </c>
      <c r="G80">
        <v>10223975</v>
      </c>
      <c r="H80">
        <f t="shared" si="7"/>
        <v>123817</v>
      </c>
      <c r="I80">
        <f t="shared" si="7"/>
        <v>51756</v>
      </c>
      <c r="J80">
        <f t="shared" si="9"/>
        <v>175573</v>
      </c>
      <c r="K80">
        <f t="shared" si="10"/>
        <v>4257</v>
      </c>
    </row>
    <row r="81" spans="1:11" x14ac:dyDescent="0.2">
      <c r="A81">
        <v>10242459</v>
      </c>
      <c r="B81" t="s">
        <v>61</v>
      </c>
      <c r="C81">
        <v>8077</v>
      </c>
      <c r="D81" t="str">
        <f t="shared" si="8"/>
        <v>KDC</v>
      </c>
      <c r="G81">
        <v>10242459</v>
      </c>
      <c r="H81">
        <f t="shared" si="7"/>
        <v>8077</v>
      </c>
      <c r="I81">
        <f t="shared" si="7"/>
        <v>36792</v>
      </c>
      <c r="J81">
        <f t="shared" si="9"/>
        <v>44869</v>
      </c>
      <c r="K81">
        <f t="shared" si="10"/>
        <v>0</v>
      </c>
    </row>
    <row r="82" spans="1:11" x14ac:dyDescent="0.2">
      <c r="A82">
        <v>10202719</v>
      </c>
      <c r="B82" t="s">
        <v>60</v>
      </c>
      <c r="C82">
        <v>68437</v>
      </c>
      <c r="D82" t="str">
        <f t="shared" si="8"/>
        <v>KDC</v>
      </c>
      <c r="G82">
        <v>10202719</v>
      </c>
      <c r="H82">
        <f t="shared" si="7"/>
        <v>68437</v>
      </c>
      <c r="I82">
        <f t="shared" si="7"/>
        <v>41040</v>
      </c>
      <c r="J82">
        <f t="shared" si="9"/>
        <v>109477</v>
      </c>
      <c r="K82">
        <f t="shared" si="10"/>
        <v>0</v>
      </c>
    </row>
    <row r="83" spans="1:11" x14ac:dyDescent="0.2">
      <c r="A83">
        <v>10215579</v>
      </c>
      <c r="B83" t="s">
        <v>60</v>
      </c>
      <c r="C83">
        <v>94394</v>
      </c>
      <c r="D83" t="str">
        <f t="shared" si="8"/>
        <v>KDC</v>
      </c>
      <c r="G83">
        <v>10215579</v>
      </c>
      <c r="H83">
        <f t="shared" ref="H83:I105" si="11">SUMIFS($C:$C,$D:$D,H$1,$A:$A,$G83)</f>
        <v>94394</v>
      </c>
      <c r="I83">
        <f t="shared" si="11"/>
        <v>19152</v>
      </c>
      <c r="J83">
        <f t="shared" si="9"/>
        <v>113546</v>
      </c>
      <c r="K83">
        <f t="shared" si="10"/>
        <v>0</v>
      </c>
    </row>
    <row r="84" spans="1:11" x14ac:dyDescent="0.2">
      <c r="A84">
        <v>10238766</v>
      </c>
      <c r="B84" t="s">
        <v>60</v>
      </c>
      <c r="C84">
        <v>6572</v>
      </c>
      <c r="D84" t="str">
        <f t="shared" si="8"/>
        <v>KDC</v>
      </c>
      <c r="G84">
        <v>10238766</v>
      </c>
      <c r="H84">
        <f t="shared" si="11"/>
        <v>6572</v>
      </c>
      <c r="I84">
        <f t="shared" si="11"/>
        <v>0</v>
      </c>
      <c r="J84">
        <f t="shared" si="9"/>
        <v>6572</v>
      </c>
      <c r="K84">
        <f t="shared" si="10"/>
        <v>0</v>
      </c>
    </row>
    <row r="85" spans="1:11" x14ac:dyDescent="0.2">
      <c r="A85">
        <v>10196713</v>
      </c>
      <c r="B85" t="s">
        <v>61</v>
      </c>
      <c r="C85">
        <v>75054</v>
      </c>
      <c r="D85" t="str">
        <f t="shared" si="8"/>
        <v>KDC</v>
      </c>
      <c r="G85">
        <v>10196713</v>
      </c>
      <c r="H85">
        <f t="shared" si="11"/>
        <v>75054</v>
      </c>
      <c r="I85">
        <f t="shared" si="11"/>
        <v>19563</v>
      </c>
      <c r="J85">
        <f t="shared" si="9"/>
        <v>94617</v>
      </c>
      <c r="K85">
        <f t="shared" si="10"/>
        <v>22555</v>
      </c>
    </row>
    <row r="86" spans="1:11" x14ac:dyDescent="0.2">
      <c r="A86">
        <v>10225861</v>
      </c>
      <c r="B86" t="s">
        <v>61</v>
      </c>
      <c r="C86">
        <v>59051</v>
      </c>
      <c r="D86" t="str">
        <f t="shared" si="8"/>
        <v>KDC</v>
      </c>
      <c r="G86">
        <v>10225861</v>
      </c>
      <c r="H86">
        <f t="shared" si="11"/>
        <v>59051</v>
      </c>
      <c r="I86">
        <f t="shared" si="11"/>
        <v>12175</v>
      </c>
      <c r="J86">
        <f t="shared" si="9"/>
        <v>71226</v>
      </c>
      <c r="K86">
        <f t="shared" si="10"/>
        <v>0</v>
      </c>
    </row>
    <row r="87" spans="1:11" x14ac:dyDescent="0.2">
      <c r="A87">
        <v>10240140</v>
      </c>
      <c r="B87" t="s">
        <v>61</v>
      </c>
      <c r="C87">
        <v>4398</v>
      </c>
      <c r="D87" t="str">
        <f t="shared" si="8"/>
        <v>KDC</v>
      </c>
      <c r="G87">
        <v>10240140</v>
      </c>
      <c r="H87">
        <f t="shared" si="11"/>
        <v>4398</v>
      </c>
      <c r="I87">
        <f t="shared" si="11"/>
        <v>7216</v>
      </c>
      <c r="J87">
        <f t="shared" si="9"/>
        <v>11614</v>
      </c>
      <c r="K87">
        <f t="shared" si="10"/>
        <v>0</v>
      </c>
    </row>
    <row r="88" spans="1:11" x14ac:dyDescent="0.2">
      <c r="A88">
        <v>10225862</v>
      </c>
      <c r="B88" t="s">
        <v>61</v>
      </c>
      <c r="C88">
        <v>174609</v>
      </c>
      <c r="D88" t="str">
        <f t="shared" si="8"/>
        <v>KDC</v>
      </c>
      <c r="G88">
        <v>10225862</v>
      </c>
      <c r="H88">
        <f t="shared" si="11"/>
        <v>174609</v>
      </c>
      <c r="I88">
        <f t="shared" si="11"/>
        <v>10502</v>
      </c>
      <c r="J88">
        <f t="shared" si="9"/>
        <v>185111</v>
      </c>
      <c r="K88">
        <f t="shared" si="10"/>
        <v>0</v>
      </c>
    </row>
    <row r="89" spans="1:11" x14ac:dyDescent="0.2">
      <c r="A89">
        <v>10240181</v>
      </c>
      <c r="B89" t="s">
        <v>61</v>
      </c>
      <c r="C89">
        <v>7141</v>
      </c>
      <c r="D89" t="str">
        <f t="shared" si="8"/>
        <v>KDC</v>
      </c>
      <c r="G89">
        <v>10240181</v>
      </c>
      <c r="H89">
        <f t="shared" si="11"/>
        <v>7141</v>
      </c>
      <c r="I89">
        <f t="shared" si="11"/>
        <v>29692</v>
      </c>
      <c r="J89">
        <f t="shared" si="9"/>
        <v>36833</v>
      </c>
      <c r="K89">
        <f t="shared" si="10"/>
        <v>0</v>
      </c>
    </row>
    <row r="90" spans="1:11" x14ac:dyDescent="0.2">
      <c r="A90">
        <v>10240187</v>
      </c>
      <c r="B90" t="s">
        <v>61</v>
      </c>
      <c r="C90">
        <v>317529</v>
      </c>
      <c r="D90" t="str">
        <f t="shared" si="8"/>
        <v>KDC</v>
      </c>
      <c r="G90">
        <v>10240187</v>
      </c>
      <c r="H90">
        <f t="shared" si="11"/>
        <v>317529</v>
      </c>
      <c r="I90">
        <f t="shared" si="11"/>
        <v>99707</v>
      </c>
      <c r="J90">
        <f t="shared" si="9"/>
        <v>417236</v>
      </c>
      <c r="K90">
        <f t="shared" si="10"/>
        <v>0</v>
      </c>
    </row>
    <row r="91" spans="1:11" x14ac:dyDescent="0.2">
      <c r="A91">
        <v>10240151</v>
      </c>
      <c r="B91" t="s">
        <v>61</v>
      </c>
      <c r="C91">
        <v>58583</v>
      </c>
      <c r="D91" t="str">
        <f t="shared" si="8"/>
        <v>KDC</v>
      </c>
      <c r="G91">
        <v>10240151</v>
      </c>
      <c r="H91">
        <f t="shared" si="11"/>
        <v>58583</v>
      </c>
      <c r="I91">
        <f t="shared" si="11"/>
        <v>10049</v>
      </c>
      <c r="J91">
        <f t="shared" si="9"/>
        <v>68632</v>
      </c>
      <c r="K91">
        <f t="shared" si="10"/>
        <v>0</v>
      </c>
    </row>
    <row r="92" spans="1:11" x14ac:dyDescent="0.2">
      <c r="A92">
        <v>10206065</v>
      </c>
      <c r="B92" t="s">
        <v>60</v>
      </c>
      <c r="C92">
        <v>1558</v>
      </c>
      <c r="D92" t="str">
        <f t="shared" si="8"/>
        <v>KDC</v>
      </c>
      <c r="G92">
        <v>10206065</v>
      </c>
      <c r="H92">
        <f t="shared" si="11"/>
        <v>1558</v>
      </c>
      <c r="I92">
        <f t="shared" si="11"/>
        <v>805</v>
      </c>
      <c r="J92">
        <f t="shared" si="9"/>
        <v>2363</v>
      </c>
      <c r="K92">
        <f t="shared" si="10"/>
        <v>0</v>
      </c>
    </row>
    <row r="93" spans="1:11" x14ac:dyDescent="0.2">
      <c r="A93">
        <v>10233000</v>
      </c>
      <c r="B93" t="s">
        <v>60</v>
      </c>
      <c r="C93">
        <v>1</v>
      </c>
      <c r="D93" t="str">
        <f t="shared" si="8"/>
        <v>KDC</v>
      </c>
      <c r="G93">
        <v>10233000</v>
      </c>
      <c r="H93">
        <f t="shared" si="11"/>
        <v>1</v>
      </c>
      <c r="I93">
        <f t="shared" si="11"/>
        <v>0</v>
      </c>
      <c r="J93">
        <f t="shared" si="9"/>
        <v>1</v>
      </c>
      <c r="K93">
        <f t="shared" si="10"/>
        <v>0</v>
      </c>
    </row>
    <row r="94" spans="1:11" x14ac:dyDescent="0.2">
      <c r="A94">
        <v>10231583</v>
      </c>
      <c r="B94" t="s">
        <v>59</v>
      </c>
      <c r="C94">
        <v>2523</v>
      </c>
      <c r="D94" t="str">
        <f t="shared" si="8"/>
        <v>HDC</v>
      </c>
      <c r="G94">
        <v>10242259</v>
      </c>
      <c r="H94">
        <f t="shared" si="11"/>
        <v>0</v>
      </c>
      <c r="I94">
        <f t="shared" si="11"/>
        <v>0</v>
      </c>
      <c r="J94">
        <f t="shared" si="9"/>
        <v>0</v>
      </c>
      <c r="K94">
        <f t="shared" si="10"/>
        <v>6</v>
      </c>
    </row>
    <row r="95" spans="1:11" x14ac:dyDescent="0.2">
      <c r="A95">
        <v>10205067</v>
      </c>
      <c r="B95" t="s">
        <v>59</v>
      </c>
      <c r="C95">
        <v>1027</v>
      </c>
      <c r="D95" t="str">
        <f t="shared" si="8"/>
        <v>HDC</v>
      </c>
      <c r="G95">
        <v>11106</v>
      </c>
      <c r="H95">
        <f t="shared" si="11"/>
        <v>0</v>
      </c>
      <c r="I95">
        <f t="shared" si="11"/>
        <v>77</v>
      </c>
      <c r="J95">
        <f t="shared" si="9"/>
        <v>77</v>
      </c>
      <c r="K95">
        <f t="shared" si="10"/>
        <v>0</v>
      </c>
    </row>
    <row r="96" spans="1:11" x14ac:dyDescent="0.2">
      <c r="A96">
        <v>10205282</v>
      </c>
      <c r="B96" t="s">
        <v>59</v>
      </c>
      <c r="C96">
        <v>113</v>
      </c>
      <c r="D96" t="str">
        <f t="shared" si="8"/>
        <v>HDC</v>
      </c>
      <c r="G96">
        <v>0</v>
      </c>
      <c r="H96">
        <f t="shared" si="11"/>
        <v>0</v>
      </c>
      <c r="I96">
        <f t="shared" si="11"/>
        <v>0</v>
      </c>
      <c r="J96">
        <f t="shared" si="9"/>
        <v>0</v>
      </c>
      <c r="K96">
        <f t="shared" si="10"/>
        <v>0</v>
      </c>
    </row>
    <row r="97" spans="1:11" x14ac:dyDescent="0.2">
      <c r="A97">
        <v>10231651</v>
      </c>
      <c r="B97" t="s">
        <v>59</v>
      </c>
      <c r="C97">
        <v>266</v>
      </c>
      <c r="D97" t="str">
        <f t="shared" si="8"/>
        <v>HDC</v>
      </c>
      <c r="H97">
        <f t="shared" si="11"/>
        <v>0</v>
      </c>
      <c r="I97">
        <f t="shared" si="11"/>
        <v>0</v>
      </c>
      <c r="J97">
        <f t="shared" si="9"/>
        <v>0</v>
      </c>
      <c r="K97">
        <f t="shared" si="10"/>
        <v>0</v>
      </c>
    </row>
    <row r="98" spans="1:11" x14ac:dyDescent="0.2">
      <c r="A98">
        <v>10165920</v>
      </c>
      <c r="B98" t="s">
        <v>59</v>
      </c>
      <c r="C98">
        <v>720</v>
      </c>
      <c r="D98" t="str">
        <f t="shared" si="8"/>
        <v>HDC</v>
      </c>
      <c r="H98">
        <f t="shared" si="11"/>
        <v>0</v>
      </c>
      <c r="I98">
        <f t="shared" si="11"/>
        <v>0</v>
      </c>
      <c r="J98">
        <f t="shared" si="9"/>
        <v>0</v>
      </c>
      <c r="K98">
        <f t="shared" si="10"/>
        <v>0</v>
      </c>
    </row>
    <row r="99" spans="1:11" x14ac:dyDescent="0.2">
      <c r="A99">
        <v>10213717</v>
      </c>
      <c r="B99" t="s">
        <v>59</v>
      </c>
      <c r="C99">
        <v>444</v>
      </c>
      <c r="D99" t="str">
        <f t="shared" si="8"/>
        <v>HDC</v>
      </c>
      <c r="H99">
        <f t="shared" si="11"/>
        <v>0</v>
      </c>
      <c r="I99">
        <f t="shared" si="11"/>
        <v>0</v>
      </c>
      <c r="J99">
        <f t="shared" si="9"/>
        <v>0</v>
      </c>
      <c r="K99">
        <f t="shared" si="10"/>
        <v>0</v>
      </c>
    </row>
    <row r="100" spans="1:11" x14ac:dyDescent="0.2">
      <c r="A100">
        <v>10242259</v>
      </c>
      <c r="B100" t="s">
        <v>59</v>
      </c>
      <c r="C100">
        <v>6</v>
      </c>
      <c r="D100" t="str">
        <f t="shared" si="8"/>
        <v>HDC</v>
      </c>
      <c r="H100">
        <f t="shared" si="11"/>
        <v>0</v>
      </c>
      <c r="I100">
        <f t="shared" si="11"/>
        <v>0</v>
      </c>
      <c r="J100">
        <f t="shared" si="9"/>
        <v>0</v>
      </c>
      <c r="K100">
        <f t="shared" si="10"/>
        <v>0</v>
      </c>
    </row>
    <row r="101" spans="1:11" x14ac:dyDescent="0.2">
      <c r="A101">
        <v>10202843</v>
      </c>
      <c r="B101" t="s">
        <v>59</v>
      </c>
      <c r="C101">
        <v>120</v>
      </c>
      <c r="D101" t="str">
        <f t="shared" si="8"/>
        <v>HDC</v>
      </c>
      <c r="H101">
        <f t="shared" si="11"/>
        <v>0</v>
      </c>
      <c r="I101">
        <f t="shared" si="11"/>
        <v>0</v>
      </c>
      <c r="J101">
        <f t="shared" si="9"/>
        <v>0</v>
      </c>
      <c r="K101">
        <f t="shared" si="10"/>
        <v>0</v>
      </c>
    </row>
    <row r="102" spans="1:11" x14ac:dyDescent="0.2">
      <c r="A102">
        <v>10216200</v>
      </c>
      <c r="B102" t="s">
        <v>59</v>
      </c>
      <c r="C102">
        <v>711</v>
      </c>
      <c r="D102" t="str">
        <f t="shared" si="8"/>
        <v>HDC</v>
      </c>
      <c r="H102">
        <f t="shared" si="11"/>
        <v>0</v>
      </c>
      <c r="I102">
        <f t="shared" si="11"/>
        <v>0</v>
      </c>
      <c r="J102">
        <f t="shared" si="9"/>
        <v>0</v>
      </c>
      <c r="K102">
        <f t="shared" si="10"/>
        <v>0</v>
      </c>
    </row>
    <row r="103" spans="1:11" x14ac:dyDescent="0.2">
      <c r="A103">
        <v>10242244</v>
      </c>
      <c r="B103" t="s">
        <v>59</v>
      </c>
      <c r="C103">
        <v>75</v>
      </c>
      <c r="D103" t="str">
        <f t="shared" si="8"/>
        <v>HDC</v>
      </c>
      <c r="H103">
        <f t="shared" si="11"/>
        <v>0</v>
      </c>
      <c r="I103">
        <f t="shared" si="11"/>
        <v>0</v>
      </c>
      <c r="J103">
        <f t="shared" si="9"/>
        <v>0</v>
      </c>
      <c r="K103">
        <f t="shared" si="10"/>
        <v>0</v>
      </c>
    </row>
    <row r="104" spans="1:11" x14ac:dyDescent="0.2">
      <c r="A104">
        <v>13057</v>
      </c>
      <c r="B104" t="s">
        <v>59</v>
      </c>
      <c r="C104">
        <v>26008</v>
      </c>
      <c r="D104" t="str">
        <f t="shared" si="8"/>
        <v>HDC</v>
      </c>
      <c r="H104">
        <f t="shared" si="11"/>
        <v>0</v>
      </c>
      <c r="I104">
        <f t="shared" si="11"/>
        <v>0</v>
      </c>
      <c r="J104">
        <f t="shared" si="9"/>
        <v>0</v>
      </c>
      <c r="K104">
        <f t="shared" si="10"/>
        <v>0</v>
      </c>
    </row>
    <row r="105" spans="1:11" x14ac:dyDescent="0.2">
      <c r="A105">
        <v>4413</v>
      </c>
      <c r="B105" t="s">
        <v>58</v>
      </c>
      <c r="C105">
        <v>6348</v>
      </c>
      <c r="D105" t="str">
        <f t="shared" si="8"/>
        <v>HDC</v>
      </c>
      <c r="H105">
        <f t="shared" si="11"/>
        <v>0</v>
      </c>
      <c r="I105">
        <f t="shared" si="11"/>
        <v>0</v>
      </c>
      <c r="J105">
        <f t="shared" si="9"/>
        <v>0</v>
      </c>
      <c r="K105">
        <f t="shared" si="10"/>
        <v>0</v>
      </c>
    </row>
    <row r="106" spans="1:11" x14ac:dyDescent="0.2">
      <c r="A106">
        <v>8527</v>
      </c>
      <c r="B106" t="s">
        <v>58</v>
      </c>
      <c r="C106">
        <v>438</v>
      </c>
      <c r="D106" t="str">
        <f t="shared" si="8"/>
        <v>HDC</v>
      </c>
    </row>
    <row r="107" spans="1:11" x14ac:dyDescent="0.2">
      <c r="A107">
        <v>10238111</v>
      </c>
      <c r="B107" t="s">
        <v>58</v>
      </c>
      <c r="C107">
        <v>1238</v>
      </c>
      <c r="D107" t="str">
        <f t="shared" si="8"/>
        <v>HDC</v>
      </c>
    </row>
    <row r="108" spans="1:11" x14ac:dyDescent="0.2">
      <c r="A108">
        <v>10247692</v>
      </c>
      <c r="B108" t="s">
        <v>59</v>
      </c>
      <c r="C108">
        <v>96022</v>
      </c>
      <c r="D108" t="str">
        <f t="shared" si="8"/>
        <v>HDC</v>
      </c>
    </row>
    <row r="109" spans="1:11" x14ac:dyDescent="0.2">
      <c r="A109">
        <v>16482</v>
      </c>
      <c r="B109" t="s">
        <v>59</v>
      </c>
      <c r="C109">
        <v>102486</v>
      </c>
      <c r="D109" t="str">
        <f t="shared" si="8"/>
        <v>HDC</v>
      </c>
    </row>
    <row r="110" spans="1:11" x14ac:dyDescent="0.2">
      <c r="A110">
        <v>10219994</v>
      </c>
      <c r="B110" t="s">
        <v>58</v>
      </c>
      <c r="C110">
        <v>33</v>
      </c>
      <c r="D110" t="str">
        <f t="shared" si="8"/>
        <v>HDC</v>
      </c>
    </row>
    <row r="111" spans="1:11" x14ac:dyDescent="0.2">
      <c r="A111">
        <v>10193329</v>
      </c>
      <c r="B111" t="s">
        <v>58</v>
      </c>
      <c r="C111">
        <v>81</v>
      </c>
      <c r="D111" t="str">
        <f t="shared" si="8"/>
        <v>HDC</v>
      </c>
    </row>
    <row r="112" spans="1:11" x14ac:dyDescent="0.2">
      <c r="A112">
        <v>10193224</v>
      </c>
      <c r="B112" t="s">
        <v>58</v>
      </c>
      <c r="C112">
        <v>80</v>
      </c>
      <c r="D112" t="str">
        <f t="shared" si="8"/>
        <v>HDC</v>
      </c>
    </row>
    <row r="113" spans="1:4" x14ac:dyDescent="0.2">
      <c r="A113">
        <v>10227547</v>
      </c>
      <c r="B113" t="s">
        <v>58</v>
      </c>
      <c r="C113">
        <v>719</v>
      </c>
      <c r="D113" t="str">
        <f t="shared" si="8"/>
        <v>HDC</v>
      </c>
    </row>
    <row r="114" spans="1:4" x14ac:dyDescent="0.2">
      <c r="A114">
        <v>10252750</v>
      </c>
      <c r="B114" t="s">
        <v>59</v>
      </c>
      <c r="C114">
        <v>811</v>
      </c>
      <c r="D114" t="str">
        <f t="shared" si="8"/>
        <v>HDC</v>
      </c>
    </row>
    <row r="115" spans="1:4" x14ac:dyDescent="0.2">
      <c r="A115">
        <v>10224526</v>
      </c>
      <c r="B115" t="s">
        <v>59</v>
      </c>
      <c r="C115">
        <v>631</v>
      </c>
      <c r="D115" t="str">
        <f t="shared" si="8"/>
        <v>HDC</v>
      </c>
    </row>
    <row r="116" spans="1:4" x14ac:dyDescent="0.2">
      <c r="A116">
        <v>10224493</v>
      </c>
      <c r="B116" t="s">
        <v>59</v>
      </c>
      <c r="C116">
        <v>3435</v>
      </c>
      <c r="D116" t="str">
        <f t="shared" si="8"/>
        <v>HDC</v>
      </c>
    </row>
    <row r="117" spans="1:4" x14ac:dyDescent="0.2">
      <c r="A117">
        <v>10224590</v>
      </c>
      <c r="B117" t="s">
        <v>59</v>
      </c>
      <c r="C117">
        <v>3611</v>
      </c>
      <c r="D117" t="str">
        <f t="shared" si="8"/>
        <v>HDC</v>
      </c>
    </row>
    <row r="118" spans="1:4" x14ac:dyDescent="0.2">
      <c r="A118">
        <v>10224626</v>
      </c>
      <c r="B118" t="s">
        <v>59</v>
      </c>
      <c r="C118">
        <v>3741</v>
      </c>
      <c r="D118" t="str">
        <f t="shared" si="8"/>
        <v>HDC</v>
      </c>
    </row>
    <row r="119" spans="1:4" x14ac:dyDescent="0.2">
      <c r="A119">
        <v>10248405</v>
      </c>
      <c r="B119" t="s">
        <v>59</v>
      </c>
      <c r="C119">
        <v>247</v>
      </c>
      <c r="D119" t="str">
        <f t="shared" si="8"/>
        <v>HDC</v>
      </c>
    </row>
    <row r="120" spans="1:4" x14ac:dyDescent="0.2">
      <c r="A120">
        <v>10224564</v>
      </c>
      <c r="B120" t="s">
        <v>59</v>
      </c>
      <c r="C120">
        <v>102</v>
      </c>
      <c r="D120" t="str">
        <f t="shared" si="8"/>
        <v>HDC</v>
      </c>
    </row>
    <row r="121" spans="1:4" x14ac:dyDescent="0.2">
      <c r="A121">
        <v>10172336</v>
      </c>
      <c r="B121" t="s">
        <v>59</v>
      </c>
      <c r="C121">
        <v>8370</v>
      </c>
      <c r="D121" t="str">
        <f t="shared" si="8"/>
        <v>HDC</v>
      </c>
    </row>
    <row r="122" spans="1:4" x14ac:dyDescent="0.2">
      <c r="A122">
        <v>10152866</v>
      </c>
      <c r="B122" t="s">
        <v>59</v>
      </c>
      <c r="C122">
        <v>19</v>
      </c>
      <c r="D122" t="str">
        <f t="shared" si="8"/>
        <v>HDC</v>
      </c>
    </row>
    <row r="123" spans="1:4" x14ac:dyDescent="0.2">
      <c r="A123">
        <v>10235846</v>
      </c>
      <c r="B123" t="s">
        <v>59</v>
      </c>
      <c r="C123">
        <v>6336</v>
      </c>
      <c r="D123" t="str">
        <f t="shared" si="8"/>
        <v>HDC</v>
      </c>
    </row>
    <row r="124" spans="1:4" x14ac:dyDescent="0.2">
      <c r="A124">
        <v>10152865</v>
      </c>
      <c r="B124" t="s">
        <v>59</v>
      </c>
      <c r="C124">
        <v>758</v>
      </c>
      <c r="D124" t="str">
        <f t="shared" si="8"/>
        <v>HDC</v>
      </c>
    </row>
    <row r="125" spans="1:4" x14ac:dyDescent="0.2">
      <c r="A125">
        <v>10235845</v>
      </c>
      <c r="B125" t="s">
        <v>59</v>
      </c>
      <c r="C125">
        <v>294</v>
      </c>
      <c r="D125" t="str">
        <f t="shared" si="8"/>
        <v>HDC</v>
      </c>
    </row>
    <row r="126" spans="1:4" x14ac:dyDescent="0.2">
      <c r="A126">
        <v>10168622</v>
      </c>
      <c r="B126" t="s">
        <v>59</v>
      </c>
      <c r="C126">
        <v>831</v>
      </c>
      <c r="D126" t="str">
        <f t="shared" si="8"/>
        <v>HDC</v>
      </c>
    </row>
    <row r="127" spans="1:4" x14ac:dyDescent="0.2">
      <c r="A127">
        <v>10168623</v>
      </c>
      <c r="B127" t="s">
        <v>59</v>
      </c>
      <c r="C127">
        <v>679</v>
      </c>
      <c r="D127" t="str">
        <f t="shared" si="8"/>
        <v>HDC</v>
      </c>
    </row>
    <row r="128" spans="1:4" x14ac:dyDescent="0.2">
      <c r="A128">
        <v>11105</v>
      </c>
      <c r="B128" t="s">
        <v>59</v>
      </c>
      <c r="C128">
        <v>4432</v>
      </c>
      <c r="D128" t="str">
        <f t="shared" si="8"/>
        <v>HDC</v>
      </c>
    </row>
    <row r="129" spans="1:4" x14ac:dyDescent="0.2">
      <c r="A129">
        <v>10166249</v>
      </c>
      <c r="B129" t="s">
        <v>59</v>
      </c>
      <c r="C129">
        <v>2919</v>
      </c>
      <c r="D129" t="str">
        <f t="shared" si="8"/>
        <v>HDC</v>
      </c>
    </row>
    <row r="130" spans="1:4" x14ac:dyDescent="0.2">
      <c r="A130">
        <v>10170967</v>
      </c>
      <c r="B130" t="s">
        <v>59</v>
      </c>
      <c r="C130">
        <v>500</v>
      </c>
      <c r="D130" t="str">
        <f t="shared" si="8"/>
        <v>HDC</v>
      </c>
    </row>
    <row r="131" spans="1:4" x14ac:dyDescent="0.2">
      <c r="A131">
        <v>10170969</v>
      </c>
      <c r="B131" t="s">
        <v>59</v>
      </c>
      <c r="C131">
        <v>163</v>
      </c>
      <c r="D131" t="str">
        <f t="shared" ref="D131:D194" si="12">LEFT(B131,3)</f>
        <v>HDC</v>
      </c>
    </row>
    <row r="132" spans="1:4" x14ac:dyDescent="0.2">
      <c r="A132">
        <v>10170968</v>
      </c>
      <c r="B132" t="s">
        <v>59</v>
      </c>
      <c r="C132">
        <v>205</v>
      </c>
      <c r="D132" t="str">
        <f t="shared" si="12"/>
        <v>HDC</v>
      </c>
    </row>
    <row r="133" spans="1:4" x14ac:dyDescent="0.2">
      <c r="A133">
        <v>10250464</v>
      </c>
      <c r="B133" t="s">
        <v>59</v>
      </c>
      <c r="C133">
        <v>2479</v>
      </c>
      <c r="D133" t="str">
        <f t="shared" si="12"/>
        <v>HDC</v>
      </c>
    </row>
    <row r="134" spans="1:4" x14ac:dyDescent="0.2">
      <c r="A134">
        <v>11003059</v>
      </c>
      <c r="B134" t="s">
        <v>59</v>
      </c>
      <c r="C134">
        <v>6031</v>
      </c>
      <c r="D134" t="str">
        <f t="shared" si="12"/>
        <v>HDC</v>
      </c>
    </row>
    <row r="135" spans="1:4" x14ac:dyDescent="0.2">
      <c r="A135">
        <v>10213870</v>
      </c>
      <c r="B135" t="s">
        <v>59</v>
      </c>
      <c r="C135">
        <v>652</v>
      </c>
      <c r="D135" t="str">
        <f t="shared" si="12"/>
        <v>HDC</v>
      </c>
    </row>
    <row r="136" spans="1:4" x14ac:dyDescent="0.2">
      <c r="A136">
        <v>10203082</v>
      </c>
      <c r="B136" t="s">
        <v>59</v>
      </c>
      <c r="C136">
        <v>115</v>
      </c>
      <c r="D136" t="str">
        <f t="shared" si="12"/>
        <v>HDC</v>
      </c>
    </row>
    <row r="137" spans="1:4" x14ac:dyDescent="0.2">
      <c r="A137">
        <v>10226039</v>
      </c>
      <c r="B137" t="s">
        <v>59</v>
      </c>
      <c r="C137">
        <v>25</v>
      </c>
      <c r="D137" t="str">
        <f t="shared" si="12"/>
        <v>HDC</v>
      </c>
    </row>
    <row r="138" spans="1:4" x14ac:dyDescent="0.2">
      <c r="A138">
        <v>11008082</v>
      </c>
      <c r="B138" t="s">
        <v>59</v>
      </c>
      <c r="C138">
        <v>53</v>
      </c>
      <c r="D138" t="str">
        <f t="shared" si="12"/>
        <v>HDC</v>
      </c>
    </row>
    <row r="139" spans="1:4" x14ac:dyDescent="0.2">
      <c r="A139">
        <v>11008092</v>
      </c>
      <c r="B139" t="s">
        <v>59</v>
      </c>
      <c r="C139">
        <v>588</v>
      </c>
      <c r="D139" t="str">
        <f t="shared" si="12"/>
        <v>HDC</v>
      </c>
    </row>
    <row r="140" spans="1:4" x14ac:dyDescent="0.2">
      <c r="A140">
        <v>10127583</v>
      </c>
      <c r="B140" t="s">
        <v>58</v>
      </c>
      <c r="C140">
        <v>1054</v>
      </c>
      <c r="D140" t="str">
        <f t="shared" si="12"/>
        <v>HDC</v>
      </c>
    </row>
    <row r="141" spans="1:4" x14ac:dyDescent="0.2">
      <c r="A141">
        <v>10210044</v>
      </c>
      <c r="B141" t="s">
        <v>59</v>
      </c>
      <c r="C141">
        <v>9100</v>
      </c>
      <c r="D141" t="str">
        <f t="shared" si="12"/>
        <v>HDC</v>
      </c>
    </row>
    <row r="142" spans="1:4" x14ac:dyDescent="0.2">
      <c r="A142">
        <v>10210048</v>
      </c>
      <c r="B142" t="s">
        <v>59</v>
      </c>
      <c r="C142">
        <v>5146</v>
      </c>
      <c r="D142" t="str">
        <f t="shared" si="12"/>
        <v>HDC</v>
      </c>
    </row>
    <row r="143" spans="1:4" x14ac:dyDescent="0.2">
      <c r="A143">
        <v>10199637</v>
      </c>
      <c r="B143" t="s">
        <v>58</v>
      </c>
      <c r="C143">
        <v>208</v>
      </c>
      <c r="D143" t="str">
        <f t="shared" si="12"/>
        <v>HDC</v>
      </c>
    </row>
    <row r="144" spans="1:4" x14ac:dyDescent="0.2">
      <c r="A144">
        <v>10223975</v>
      </c>
      <c r="B144" t="s">
        <v>59</v>
      </c>
      <c r="C144">
        <v>4257</v>
      </c>
      <c r="D144" t="str">
        <f t="shared" si="12"/>
        <v>HDC</v>
      </c>
    </row>
    <row r="145" spans="1:4" x14ac:dyDescent="0.2">
      <c r="A145">
        <v>10196713</v>
      </c>
      <c r="B145" t="s">
        <v>59</v>
      </c>
      <c r="C145">
        <v>22555</v>
      </c>
      <c r="D145" t="str">
        <f t="shared" si="12"/>
        <v>HDC</v>
      </c>
    </row>
    <row r="146" spans="1:4" x14ac:dyDescent="0.2">
      <c r="A146">
        <v>10231583</v>
      </c>
      <c r="B146" t="s">
        <v>63</v>
      </c>
      <c r="C146">
        <v>10451</v>
      </c>
      <c r="D146" t="str">
        <f t="shared" si="12"/>
        <v>UPS</v>
      </c>
    </row>
    <row r="147" spans="1:4" x14ac:dyDescent="0.2">
      <c r="A147">
        <v>10205067</v>
      </c>
      <c r="B147" t="s">
        <v>63</v>
      </c>
      <c r="C147">
        <v>2520</v>
      </c>
      <c r="D147" t="str">
        <f t="shared" si="12"/>
        <v>UPS</v>
      </c>
    </row>
    <row r="148" spans="1:4" x14ac:dyDescent="0.2">
      <c r="A148">
        <v>10205282</v>
      </c>
      <c r="B148" t="s">
        <v>63</v>
      </c>
      <c r="C148">
        <v>1396</v>
      </c>
      <c r="D148" t="str">
        <f t="shared" si="12"/>
        <v>UPS</v>
      </c>
    </row>
    <row r="149" spans="1:4" x14ac:dyDescent="0.2">
      <c r="A149">
        <v>10231651</v>
      </c>
      <c r="B149" t="s">
        <v>63</v>
      </c>
      <c r="C149">
        <v>5097</v>
      </c>
      <c r="D149" t="str">
        <f t="shared" si="12"/>
        <v>UPS</v>
      </c>
    </row>
    <row r="150" spans="1:4" x14ac:dyDescent="0.2">
      <c r="A150">
        <v>10165920</v>
      </c>
      <c r="B150" t="s">
        <v>63</v>
      </c>
      <c r="C150">
        <v>1440</v>
      </c>
      <c r="D150" t="str">
        <f t="shared" si="12"/>
        <v>UPS</v>
      </c>
    </row>
    <row r="151" spans="1:4" x14ac:dyDescent="0.2">
      <c r="A151">
        <v>10213717</v>
      </c>
      <c r="B151" t="s">
        <v>63</v>
      </c>
      <c r="C151">
        <v>1787</v>
      </c>
      <c r="D151" t="str">
        <f t="shared" si="12"/>
        <v>UPS</v>
      </c>
    </row>
    <row r="152" spans="1:4" x14ac:dyDescent="0.2">
      <c r="A152">
        <v>10202843</v>
      </c>
      <c r="B152" t="s">
        <v>63</v>
      </c>
      <c r="C152">
        <v>232</v>
      </c>
      <c r="D152" t="str">
        <f t="shared" si="12"/>
        <v>UPS</v>
      </c>
    </row>
    <row r="153" spans="1:4" x14ac:dyDescent="0.2">
      <c r="A153">
        <v>10216200</v>
      </c>
      <c r="B153" t="s">
        <v>63</v>
      </c>
      <c r="C153">
        <v>3240</v>
      </c>
      <c r="D153" t="str">
        <f t="shared" si="12"/>
        <v>UPS</v>
      </c>
    </row>
    <row r="154" spans="1:4" x14ac:dyDescent="0.2">
      <c r="A154">
        <v>10242244</v>
      </c>
      <c r="B154" t="s">
        <v>63</v>
      </c>
      <c r="C154">
        <v>120</v>
      </c>
      <c r="D154" t="str">
        <f t="shared" si="12"/>
        <v>UPS</v>
      </c>
    </row>
    <row r="155" spans="1:4" x14ac:dyDescent="0.2">
      <c r="A155">
        <v>13057</v>
      </c>
      <c r="B155" t="s">
        <v>63</v>
      </c>
      <c r="C155">
        <v>5460</v>
      </c>
      <c r="D155" t="str">
        <f t="shared" si="12"/>
        <v>UPS</v>
      </c>
    </row>
    <row r="156" spans="1:4" x14ac:dyDescent="0.2">
      <c r="A156">
        <v>4413</v>
      </c>
      <c r="B156" t="s">
        <v>62</v>
      </c>
      <c r="C156">
        <v>208</v>
      </c>
      <c r="D156" t="str">
        <f t="shared" si="12"/>
        <v>UPS</v>
      </c>
    </row>
    <row r="157" spans="1:4" x14ac:dyDescent="0.2">
      <c r="A157">
        <v>8527</v>
      </c>
      <c r="B157" t="s">
        <v>62</v>
      </c>
      <c r="C157">
        <v>36</v>
      </c>
      <c r="D157" t="str">
        <f t="shared" si="12"/>
        <v>UPS</v>
      </c>
    </row>
    <row r="158" spans="1:4" x14ac:dyDescent="0.2">
      <c r="A158">
        <v>10238111</v>
      </c>
      <c r="B158" t="s">
        <v>62</v>
      </c>
      <c r="C158">
        <v>2667</v>
      </c>
      <c r="D158" t="str">
        <f t="shared" si="12"/>
        <v>UPS</v>
      </c>
    </row>
    <row r="159" spans="1:4" x14ac:dyDescent="0.2">
      <c r="A159">
        <v>10247692</v>
      </c>
      <c r="B159" t="s">
        <v>63</v>
      </c>
      <c r="C159">
        <v>9528</v>
      </c>
      <c r="D159" t="str">
        <f t="shared" si="12"/>
        <v>UPS</v>
      </c>
    </row>
    <row r="160" spans="1:4" x14ac:dyDescent="0.2">
      <c r="A160">
        <v>16482</v>
      </c>
      <c r="B160" t="s">
        <v>63</v>
      </c>
      <c r="C160">
        <v>6872</v>
      </c>
      <c r="D160" t="str">
        <f t="shared" si="12"/>
        <v>UPS</v>
      </c>
    </row>
    <row r="161" spans="1:4" x14ac:dyDescent="0.2">
      <c r="A161">
        <v>10207835</v>
      </c>
      <c r="B161" t="s">
        <v>62</v>
      </c>
      <c r="C161">
        <v>3600</v>
      </c>
      <c r="D161" t="str">
        <f t="shared" si="12"/>
        <v>UPS</v>
      </c>
    </row>
    <row r="162" spans="1:4" x14ac:dyDescent="0.2">
      <c r="A162">
        <v>10207836</v>
      </c>
      <c r="B162" t="s">
        <v>62</v>
      </c>
      <c r="C162">
        <v>720</v>
      </c>
      <c r="D162" t="str">
        <f t="shared" si="12"/>
        <v>UPS</v>
      </c>
    </row>
    <row r="163" spans="1:4" x14ac:dyDescent="0.2">
      <c r="A163">
        <v>10252222</v>
      </c>
      <c r="B163" t="s">
        <v>62</v>
      </c>
      <c r="C163">
        <v>2880</v>
      </c>
      <c r="D163" t="str">
        <f t="shared" si="12"/>
        <v>UPS</v>
      </c>
    </row>
    <row r="164" spans="1:4" x14ac:dyDescent="0.2">
      <c r="A164">
        <v>10252223</v>
      </c>
      <c r="B164" t="s">
        <v>62</v>
      </c>
      <c r="C164">
        <v>576</v>
      </c>
      <c r="D164" t="str">
        <f t="shared" si="12"/>
        <v>UPS</v>
      </c>
    </row>
    <row r="165" spans="1:4" x14ac:dyDescent="0.2">
      <c r="A165">
        <v>10202777</v>
      </c>
      <c r="B165" t="s">
        <v>62</v>
      </c>
      <c r="C165">
        <v>1630</v>
      </c>
      <c r="D165" t="str">
        <f t="shared" si="12"/>
        <v>UPS</v>
      </c>
    </row>
    <row r="166" spans="1:4" x14ac:dyDescent="0.2">
      <c r="A166">
        <v>10213754</v>
      </c>
      <c r="B166" t="s">
        <v>62</v>
      </c>
      <c r="C166">
        <v>800</v>
      </c>
      <c r="D166" t="str">
        <f t="shared" si="12"/>
        <v>UPS</v>
      </c>
    </row>
    <row r="167" spans="1:4" x14ac:dyDescent="0.2">
      <c r="A167">
        <v>10240591</v>
      </c>
      <c r="B167" t="s">
        <v>63</v>
      </c>
      <c r="C167">
        <v>930</v>
      </c>
      <c r="D167" t="str">
        <f t="shared" si="12"/>
        <v>UPS</v>
      </c>
    </row>
    <row r="168" spans="1:4" x14ac:dyDescent="0.2">
      <c r="A168">
        <v>10240596</v>
      </c>
      <c r="B168" t="s">
        <v>63</v>
      </c>
      <c r="C168">
        <v>2806</v>
      </c>
      <c r="D168" t="str">
        <f t="shared" si="12"/>
        <v>UPS</v>
      </c>
    </row>
    <row r="169" spans="1:4" x14ac:dyDescent="0.2">
      <c r="A169">
        <v>10213162</v>
      </c>
      <c r="B169" t="s">
        <v>62</v>
      </c>
      <c r="C169">
        <v>235</v>
      </c>
      <c r="D169" t="str">
        <f t="shared" si="12"/>
        <v>UPS</v>
      </c>
    </row>
    <row r="170" spans="1:4" x14ac:dyDescent="0.2">
      <c r="A170">
        <v>10206804</v>
      </c>
      <c r="B170" t="s">
        <v>63</v>
      </c>
      <c r="C170">
        <v>217</v>
      </c>
      <c r="D170" t="str">
        <f t="shared" si="12"/>
        <v>UPS</v>
      </c>
    </row>
    <row r="171" spans="1:4" x14ac:dyDescent="0.2">
      <c r="A171">
        <v>10169762</v>
      </c>
      <c r="B171" t="s">
        <v>62</v>
      </c>
      <c r="C171">
        <v>76</v>
      </c>
      <c r="D171" t="str">
        <f t="shared" si="12"/>
        <v>UPS</v>
      </c>
    </row>
    <row r="172" spans="1:4" x14ac:dyDescent="0.2">
      <c r="A172">
        <v>10210896</v>
      </c>
      <c r="B172" t="s">
        <v>62</v>
      </c>
      <c r="C172">
        <v>1</v>
      </c>
      <c r="D172" t="str">
        <f t="shared" si="12"/>
        <v>UPS</v>
      </c>
    </row>
    <row r="173" spans="1:4" x14ac:dyDescent="0.2">
      <c r="A173">
        <v>10219994</v>
      </c>
      <c r="B173" t="s">
        <v>62</v>
      </c>
      <c r="C173">
        <v>8616</v>
      </c>
      <c r="D173" t="str">
        <f t="shared" si="12"/>
        <v>UPS</v>
      </c>
    </row>
    <row r="174" spans="1:4" x14ac:dyDescent="0.2">
      <c r="A174">
        <v>10193329</v>
      </c>
      <c r="B174" t="s">
        <v>62</v>
      </c>
      <c r="C174">
        <v>22</v>
      </c>
      <c r="D174" t="str">
        <f t="shared" si="12"/>
        <v>UPS</v>
      </c>
    </row>
    <row r="175" spans="1:4" x14ac:dyDescent="0.2">
      <c r="A175">
        <v>10193224</v>
      </c>
      <c r="B175" t="s">
        <v>62</v>
      </c>
      <c r="C175">
        <v>1383</v>
      </c>
      <c r="D175" t="str">
        <f t="shared" si="12"/>
        <v>UPS</v>
      </c>
    </row>
    <row r="176" spans="1:4" x14ac:dyDescent="0.2">
      <c r="A176">
        <v>10252750</v>
      </c>
      <c r="B176" t="s">
        <v>63</v>
      </c>
      <c r="C176">
        <v>5332</v>
      </c>
      <c r="D176" t="str">
        <f t="shared" si="12"/>
        <v>UPS</v>
      </c>
    </row>
    <row r="177" spans="1:4" x14ac:dyDescent="0.2">
      <c r="A177">
        <v>10224526</v>
      </c>
      <c r="B177" t="s">
        <v>63</v>
      </c>
      <c r="C177">
        <v>1620</v>
      </c>
      <c r="D177" t="str">
        <f t="shared" si="12"/>
        <v>UPS</v>
      </c>
    </row>
    <row r="178" spans="1:4" x14ac:dyDescent="0.2">
      <c r="A178">
        <v>10224493</v>
      </c>
      <c r="B178" t="s">
        <v>63</v>
      </c>
      <c r="C178">
        <v>7938</v>
      </c>
      <c r="D178" t="str">
        <f t="shared" si="12"/>
        <v>UPS</v>
      </c>
    </row>
    <row r="179" spans="1:4" x14ac:dyDescent="0.2">
      <c r="A179">
        <v>10224590</v>
      </c>
      <c r="B179" t="s">
        <v>63</v>
      </c>
      <c r="C179">
        <v>2519</v>
      </c>
      <c r="D179" t="str">
        <f t="shared" si="12"/>
        <v>UPS</v>
      </c>
    </row>
    <row r="180" spans="1:4" x14ac:dyDescent="0.2">
      <c r="A180">
        <v>10224626</v>
      </c>
      <c r="B180" t="s">
        <v>63</v>
      </c>
      <c r="C180">
        <v>1646</v>
      </c>
      <c r="D180" t="str">
        <f t="shared" si="12"/>
        <v>UPS</v>
      </c>
    </row>
    <row r="181" spans="1:4" x14ac:dyDescent="0.2">
      <c r="A181">
        <v>10248405</v>
      </c>
      <c r="B181" t="s">
        <v>63</v>
      </c>
      <c r="C181">
        <v>6020</v>
      </c>
      <c r="D181" t="str">
        <f t="shared" si="12"/>
        <v>UPS</v>
      </c>
    </row>
    <row r="182" spans="1:4" x14ac:dyDescent="0.2">
      <c r="A182">
        <v>10224564</v>
      </c>
      <c r="B182" t="s">
        <v>63</v>
      </c>
      <c r="C182">
        <v>237</v>
      </c>
      <c r="D182" t="str">
        <f t="shared" si="12"/>
        <v>UPS</v>
      </c>
    </row>
    <row r="183" spans="1:4" x14ac:dyDescent="0.2">
      <c r="A183">
        <v>10191864</v>
      </c>
      <c r="B183" t="s">
        <v>63</v>
      </c>
      <c r="C183">
        <v>1230</v>
      </c>
      <c r="D183" t="str">
        <f t="shared" si="12"/>
        <v>UPS</v>
      </c>
    </row>
    <row r="184" spans="1:4" x14ac:dyDescent="0.2">
      <c r="A184">
        <v>10172336</v>
      </c>
      <c r="B184" t="s">
        <v>63</v>
      </c>
      <c r="C184">
        <v>12912</v>
      </c>
      <c r="D184" t="str">
        <f t="shared" si="12"/>
        <v>UPS</v>
      </c>
    </row>
    <row r="185" spans="1:4" x14ac:dyDescent="0.2">
      <c r="A185">
        <v>10152866</v>
      </c>
      <c r="B185" t="s">
        <v>63</v>
      </c>
      <c r="C185">
        <v>14</v>
      </c>
      <c r="D185" t="str">
        <f t="shared" si="12"/>
        <v>UPS</v>
      </c>
    </row>
    <row r="186" spans="1:4" x14ac:dyDescent="0.2">
      <c r="A186">
        <v>10235846</v>
      </c>
      <c r="B186" t="s">
        <v>63</v>
      </c>
      <c r="C186">
        <v>3723</v>
      </c>
      <c r="D186" t="str">
        <f t="shared" si="12"/>
        <v>UPS</v>
      </c>
    </row>
    <row r="187" spans="1:4" x14ac:dyDescent="0.2">
      <c r="A187">
        <v>10152865</v>
      </c>
      <c r="B187" t="s">
        <v>63</v>
      </c>
      <c r="C187">
        <v>1008</v>
      </c>
      <c r="D187" t="str">
        <f t="shared" si="12"/>
        <v>UPS</v>
      </c>
    </row>
    <row r="188" spans="1:4" x14ac:dyDescent="0.2">
      <c r="A188">
        <v>10235845</v>
      </c>
      <c r="B188" t="s">
        <v>63</v>
      </c>
      <c r="C188">
        <v>1574</v>
      </c>
      <c r="D188" t="str">
        <f t="shared" si="12"/>
        <v>UPS</v>
      </c>
    </row>
    <row r="189" spans="1:4" x14ac:dyDescent="0.2">
      <c r="A189">
        <v>10168622</v>
      </c>
      <c r="B189" t="s">
        <v>63</v>
      </c>
      <c r="C189">
        <v>203854</v>
      </c>
      <c r="D189" t="str">
        <f t="shared" si="12"/>
        <v>UPS</v>
      </c>
    </row>
    <row r="190" spans="1:4" x14ac:dyDescent="0.2">
      <c r="A190">
        <v>10168623</v>
      </c>
      <c r="B190" t="s">
        <v>63</v>
      </c>
      <c r="C190">
        <v>15644</v>
      </c>
      <c r="D190" t="str">
        <f t="shared" si="12"/>
        <v>UPS</v>
      </c>
    </row>
    <row r="191" spans="1:4" x14ac:dyDescent="0.2">
      <c r="A191">
        <v>10225098</v>
      </c>
      <c r="B191" t="s">
        <v>63</v>
      </c>
      <c r="C191">
        <v>394</v>
      </c>
      <c r="D191" t="str">
        <f t="shared" si="12"/>
        <v>UPS</v>
      </c>
    </row>
    <row r="192" spans="1:4" x14ac:dyDescent="0.2">
      <c r="A192">
        <v>10208357</v>
      </c>
      <c r="B192" t="s">
        <v>63</v>
      </c>
      <c r="C192">
        <v>141</v>
      </c>
      <c r="D192" t="str">
        <f t="shared" si="12"/>
        <v>UPS</v>
      </c>
    </row>
    <row r="193" spans="1:4" x14ac:dyDescent="0.2">
      <c r="A193">
        <v>11105</v>
      </c>
      <c r="B193" t="s">
        <v>63</v>
      </c>
      <c r="C193">
        <v>41595</v>
      </c>
      <c r="D193" t="str">
        <f t="shared" si="12"/>
        <v>UPS</v>
      </c>
    </row>
    <row r="194" spans="1:4" x14ac:dyDescent="0.2">
      <c r="A194">
        <v>10166249</v>
      </c>
      <c r="B194" t="s">
        <v>63</v>
      </c>
      <c r="C194">
        <v>6808</v>
      </c>
      <c r="D194" t="str">
        <f t="shared" si="12"/>
        <v>UPS</v>
      </c>
    </row>
    <row r="195" spans="1:4" x14ac:dyDescent="0.2">
      <c r="A195">
        <v>11106</v>
      </c>
      <c r="B195" t="s">
        <v>63</v>
      </c>
      <c r="C195">
        <v>77</v>
      </c>
      <c r="D195" t="str">
        <f t="shared" ref="D195:D258" si="13">LEFT(B195,3)</f>
        <v>UPS</v>
      </c>
    </row>
    <row r="196" spans="1:4" x14ac:dyDescent="0.2">
      <c r="A196">
        <v>10192742</v>
      </c>
      <c r="B196" t="s">
        <v>63</v>
      </c>
      <c r="C196">
        <v>1422</v>
      </c>
      <c r="D196" t="str">
        <f t="shared" si="13"/>
        <v>UPS</v>
      </c>
    </row>
    <row r="197" spans="1:4" x14ac:dyDescent="0.2">
      <c r="A197">
        <v>10170967</v>
      </c>
      <c r="B197" t="s">
        <v>63</v>
      </c>
      <c r="C197">
        <v>36264</v>
      </c>
      <c r="D197" t="str">
        <f t="shared" si="13"/>
        <v>UPS</v>
      </c>
    </row>
    <row r="198" spans="1:4" x14ac:dyDescent="0.2">
      <c r="A198">
        <v>10170969</v>
      </c>
      <c r="B198" t="s">
        <v>63</v>
      </c>
      <c r="C198">
        <v>13547</v>
      </c>
      <c r="D198" t="str">
        <f t="shared" si="13"/>
        <v>UPS</v>
      </c>
    </row>
    <row r="199" spans="1:4" x14ac:dyDescent="0.2">
      <c r="A199">
        <v>10170968</v>
      </c>
      <c r="B199" t="s">
        <v>63</v>
      </c>
      <c r="C199">
        <v>25211</v>
      </c>
      <c r="D199" t="str">
        <f t="shared" si="13"/>
        <v>UPS</v>
      </c>
    </row>
    <row r="200" spans="1:4" x14ac:dyDescent="0.2">
      <c r="A200">
        <v>10250464</v>
      </c>
      <c r="B200" t="s">
        <v>63</v>
      </c>
      <c r="C200">
        <v>4959</v>
      </c>
      <c r="D200" t="str">
        <f t="shared" si="13"/>
        <v>UPS</v>
      </c>
    </row>
    <row r="201" spans="1:4" x14ac:dyDescent="0.2">
      <c r="A201">
        <v>11003059</v>
      </c>
      <c r="B201" t="s">
        <v>63</v>
      </c>
      <c r="C201">
        <v>8022</v>
      </c>
      <c r="D201" t="str">
        <f t="shared" si="13"/>
        <v>UPS</v>
      </c>
    </row>
    <row r="202" spans="1:4" x14ac:dyDescent="0.2">
      <c r="A202">
        <v>10215080</v>
      </c>
      <c r="B202" t="s">
        <v>63</v>
      </c>
      <c r="C202">
        <v>133</v>
      </c>
      <c r="D202" t="str">
        <f t="shared" si="13"/>
        <v>UPS</v>
      </c>
    </row>
    <row r="203" spans="1:4" x14ac:dyDescent="0.2">
      <c r="A203">
        <v>10215082</v>
      </c>
      <c r="B203" t="s">
        <v>63</v>
      </c>
      <c r="C203">
        <v>1897</v>
      </c>
      <c r="D203" t="str">
        <f t="shared" si="13"/>
        <v>UPS</v>
      </c>
    </row>
    <row r="204" spans="1:4" x14ac:dyDescent="0.2">
      <c r="A204">
        <v>10213870</v>
      </c>
      <c r="B204" t="s">
        <v>63</v>
      </c>
      <c r="C204">
        <v>6629</v>
      </c>
      <c r="D204" t="str">
        <f t="shared" si="13"/>
        <v>UPS</v>
      </c>
    </row>
    <row r="205" spans="1:4" x14ac:dyDescent="0.2">
      <c r="A205">
        <v>10203082</v>
      </c>
      <c r="B205" t="s">
        <v>63</v>
      </c>
      <c r="C205">
        <v>1602</v>
      </c>
      <c r="D205" t="str">
        <f t="shared" si="13"/>
        <v>UPS</v>
      </c>
    </row>
    <row r="206" spans="1:4" x14ac:dyDescent="0.2">
      <c r="A206">
        <v>10226039</v>
      </c>
      <c r="B206" t="s">
        <v>63</v>
      </c>
      <c r="C206">
        <v>111381</v>
      </c>
      <c r="D206" t="str">
        <f t="shared" si="13"/>
        <v>UPS</v>
      </c>
    </row>
    <row r="207" spans="1:4" x14ac:dyDescent="0.2">
      <c r="A207">
        <v>10230900</v>
      </c>
      <c r="B207" t="s">
        <v>62</v>
      </c>
      <c r="C207">
        <v>611</v>
      </c>
      <c r="D207" t="str">
        <f t="shared" si="13"/>
        <v>UPS</v>
      </c>
    </row>
    <row r="208" spans="1:4" x14ac:dyDescent="0.2">
      <c r="A208">
        <v>10127583</v>
      </c>
      <c r="B208" t="s">
        <v>62</v>
      </c>
      <c r="C208">
        <v>84480</v>
      </c>
      <c r="D208" t="str">
        <f t="shared" si="13"/>
        <v>UPS</v>
      </c>
    </row>
    <row r="209" spans="1:4" x14ac:dyDescent="0.2">
      <c r="A209">
        <v>10210044</v>
      </c>
      <c r="B209" t="s">
        <v>63</v>
      </c>
      <c r="C209">
        <v>10920</v>
      </c>
      <c r="D209" t="str">
        <f t="shared" si="13"/>
        <v>UPS</v>
      </c>
    </row>
    <row r="210" spans="1:4" x14ac:dyDescent="0.2">
      <c r="A210">
        <v>10210048</v>
      </c>
      <c r="B210" t="s">
        <v>63</v>
      </c>
      <c r="C210">
        <v>4712</v>
      </c>
      <c r="D210" t="str">
        <f t="shared" si="13"/>
        <v>UPS</v>
      </c>
    </row>
    <row r="211" spans="1:4" x14ac:dyDescent="0.2">
      <c r="A211">
        <v>10223975</v>
      </c>
      <c r="B211" t="s">
        <v>63</v>
      </c>
      <c r="C211">
        <v>51756</v>
      </c>
      <c r="D211" t="str">
        <f t="shared" si="13"/>
        <v>UPS</v>
      </c>
    </row>
    <row r="212" spans="1:4" x14ac:dyDescent="0.2">
      <c r="A212">
        <v>10242459</v>
      </c>
      <c r="B212" t="s">
        <v>63</v>
      </c>
      <c r="C212">
        <v>36792</v>
      </c>
      <c r="D212" t="str">
        <f t="shared" si="13"/>
        <v>UPS</v>
      </c>
    </row>
    <row r="213" spans="1:4" x14ac:dyDescent="0.2">
      <c r="A213">
        <v>10202719</v>
      </c>
      <c r="B213" t="s">
        <v>62</v>
      </c>
      <c r="C213">
        <v>41040</v>
      </c>
      <c r="D213" t="str">
        <f t="shared" si="13"/>
        <v>UPS</v>
      </c>
    </row>
    <row r="214" spans="1:4" x14ac:dyDescent="0.2">
      <c r="A214">
        <v>10215579</v>
      </c>
      <c r="B214" t="s">
        <v>62</v>
      </c>
      <c r="C214">
        <v>19152</v>
      </c>
      <c r="D214" t="str">
        <f t="shared" si="13"/>
        <v>UPS</v>
      </c>
    </row>
    <row r="215" spans="1:4" x14ac:dyDescent="0.2">
      <c r="A215">
        <v>10196713</v>
      </c>
      <c r="B215" t="s">
        <v>63</v>
      </c>
      <c r="C215">
        <v>19563</v>
      </c>
      <c r="D215" t="str">
        <f t="shared" si="13"/>
        <v>UPS</v>
      </c>
    </row>
    <row r="216" spans="1:4" x14ac:dyDescent="0.2">
      <c r="A216">
        <v>10225861</v>
      </c>
      <c r="B216" t="s">
        <v>63</v>
      </c>
      <c r="C216">
        <v>12175</v>
      </c>
      <c r="D216" t="str">
        <f t="shared" si="13"/>
        <v>UPS</v>
      </c>
    </row>
    <row r="217" spans="1:4" x14ac:dyDescent="0.2">
      <c r="A217">
        <v>10240140</v>
      </c>
      <c r="B217" t="s">
        <v>63</v>
      </c>
      <c r="C217">
        <v>7216</v>
      </c>
      <c r="D217" t="str">
        <f t="shared" si="13"/>
        <v>UPS</v>
      </c>
    </row>
    <row r="218" spans="1:4" x14ac:dyDescent="0.2">
      <c r="A218">
        <v>10225862</v>
      </c>
      <c r="B218" t="s">
        <v>63</v>
      </c>
      <c r="C218">
        <v>10502</v>
      </c>
      <c r="D218" t="str">
        <f t="shared" si="13"/>
        <v>UPS</v>
      </c>
    </row>
    <row r="219" spans="1:4" x14ac:dyDescent="0.2">
      <c r="A219">
        <v>10240181</v>
      </c>
      <c r="B219" t="s">
        <v>63</v>
      </c>
      <c r="C219">
        <v>29692</v>
      </c>
      <c r="D219" t="str">
        <f t="shared" si="13"/>
        <v>UPS</v>
      </c>
    </row>
    <row r="220" spans="1:4" x14ac:dyDescent="0.2">
      <c r="A220">
        <v>10240187</v>
      </c>
      <c r="B220" t="s">
        <v>63</v>
      </c>
      <c r="C220">
        <v>99707</v>
      </c>
      <c r="D220" t="str">
        <f t="shared" si="13"/>
        <v>UPS</v>
      </c>
    </row>
    <row r="221" spans="1:4" x14ac:dyDescent="0.2">
      <c r="A221">
        <v>10240151</v>
      </c>
      <c r="B221" t="s">
        <v>63</v>
      </c>
      <c r="C221">
        <v>10049</v>
      </c>
      <c r="D221" t="str">
        <f t="shared" si="13"/>
        <v>UPS</v>
      </c>
    </row>
    <row r="222" spans="1:4" x14ac:dyDescent="0.2">
      <c r="A222">
        <v>10206065</v>
      </c>
      <c r="B222" t="s">
        <v>62</v>
      </c>
      <c r="C222">
        <v>805</v>
      </c>
      <c r="D222" t="str">
        <f t="shared" si="13"/>
        <v>UPS</v>
      </c>
    </row>
    <row r="223" spans="1:4" x14ac:dyDescent="0.2">
      <c r="D223" t="str">
        <f t="shared" si="13"/>
        <v/>
      </c>
    </row>
    <row r="224" spans="1:4" x14ac:dyDescent="0.2">
      <c r="D224" t="str">
        <f t="shared" si="13"/>
        <v/>
      </c>
    </row>
    <row r="225" spans="4:4" x14ac:dyDescent="0.2">
      <c r="D225" t="str">
        <f t="shared" si="13"/>
        <v/>
      </c>
    </row>
    <row r="226" spans="4:4" x14ac:dyDescent="0.2">
      <c r="D226" t="str">
        <f t="shared" si="13"/>
        <v/>
      </c>
    </row>
    <row r="227" spans="4:4" x14ac:dyDescent="0.2">
      <c r="D227" t="str">
        <f t="shared" si="13"/>
        <v/>
      </c>
    </row>
    <row r="228" spans="4:4" x14ac:dyDescent="0.2">
      <c r="D228" t="str">
        <f t="shared" si="13"/>
        <v/>
      </c>
    </row>
    <row r="229" spans="4:4" x14ac:dyDescent="0.2">
      <c r="D229" t="str">
        <f t="shared" si="13"/>
        <v/>
      </c>
    </row>
    <row r="230" spans="4:4" x14ac:dyDescent="0.2">
      <c r="D230" t="str">
        <f t="shared" si="13"/>
        <v/>
      </c>
    </row>
    <row r="231" spans="4:4" x14ac:dyDescent="0.2">
      <c r="D231" t="str">
        <f t="shared" si="13"/>
        <v/>
      </c>
    </row>
    <row r="232" spans="4:4" x14ac:dyDescent="0.2">
      <c r="D232" t="str">
        <f t="shared" si="13"/>
        <v/>
      </c>
    </row>
    <row r="233" spans="4:4" x14ac:dyDescent="0.2">
      <c r="D233" t="str">
        <f t="shared" si="13"/>
        <v/>
      </c>
    </row>
    <row r="234" spans="4:4" x14ac:dyDescent="0.2">
      <c r="D234" t="str">
        <f t="shared" si="13"/>
        <v/>
      </c>
    </row>
    <row r="235" spans="4:4" x14ac:dyDescent="0.2">
      <c r="D235" t="str">
        <f t="shared" si="13"/>
        <v/>
      </c>
    </row>
    <row r="236" spans="4:4" x14ac:dyDescent="0.2">
      <c r="D236" t="str">
        <f t="shared" si="13"/>
        <v/>
      </c>
    </row>
    <row r="237" spans="4:4" x14ac:dyDescent="0.2">
      <c r="D237" t="str">
        <f t="shared" si="13"/>
        <v/>
      </c>
    </row>
    <row r="238" spans="4:4" x14ac:dyDescent="0.2">
      <c r="D238" t="str">
        <f t="shared" si="13"/>
        <v/>
      </c>
    </row>
    <row r="239" spans="4:4" x14ac:dyDescent="0.2">
      <c r="D239" t="str">
        <f t="shared" si="13"/>
        <v/>
      </c>
    </row>
    <row r="240" spans="4:4" x14ac:dyDescent="0.2">
      <c r="D240" t="str">
        <f t="shared" si="13"/>
        <v/>
      </c>
    </row>
    <row r="241" spans="4:4" x14ac:dyDescent="0.2">
      <c r="D241" t="str">
        <f t="shared" si="13"/>
        <v/>
      </c>
    </row>
    <row r="242" spans="4:4" x14ac:dyDescent="0.2">
      <c r="D242" t="str">
        <f t="shared" si="13"/>
        <v/>
      </c>
    </row>
    <row r="243" spans="4:4" x14ac:dyDescent="0.2">
      <c r="D243" t="str">
        <f t="shared" si="13"/>
        <v/>
      </c>
    </row>
    <row r="244" spans="4:4" x14ac:dyDescent="0.2">
      <c r="D244" t="str">
        <f t="shared" si="13"/>
        <v/>
      </c>
    </row>
    <row r="245" spans="4:4" x14ac:dyDescent="0.2">
      <c r="D245" t="str">
        <f t="shared" si="13"/>
        <v/>
      </c>
    </row>
    <row r="246" spans="4:4" x14ac:dyDescent="0.2">
      <c r="D246" t="str">
        <f t="shared" si="13"/>
        <v/>
      </c>
    </row>
    <row r="247" spans="4:4" x14ac:dyDescent="0.2">
      <c r="D247" t="str">
        <f t="shared" si="13"/>
        <v/>
      </c>
    </row>
    <row r="248" spans="4:4" x14ac:dyDescent="0.2">
      <c r="D248" t="str">
        <f t="shared" si="13"/>
        <v/>
      </c>
    </row>
    <row r="249" spans="4:4" x14ac:dyDescent="0.2">
      <c r="D249" t="str">
        <f t="shared" si="13"/>
        <v/>
      </c>
    </row>
    <row r="250" spans="4:4" x14ac:dyDescent="0.2">
      <c r="D250" t="str">
        <f t="shared" si="13"/>
        <v/>
      </c>
    </row>
    <row r="251" spans="4:4" x14ac:dyDescent="0.2">
      <c r="D251" t="str">
        <f t="shared" si="13"/>
        <v/>
      </c>
    </row>
    <row r="252" spans="4:4" x14ac:dyDescent="0.2">
      <c r="D252" t="str">
        <f t="shared" si="13"/>
        <v/>
      </c>
    </row>
    <row r="253" spans="4:4" x14ac:dyDescent="0.2">
      <c r="D253" t="str">
        <f t="shared" si="13"/>
        <v/>
      </c>
    </row>
    <row r="254" spans="4:4" x14ac:dyDescent="0.2">
      <c r="D254" t="str">
        <f t="shared" si="13"/>
        <v/>
      </c>
    </row>
    <row r="255" spans="4:4" x14ac:dyDescent="0.2">
      <c r="D255" t="str">
        <f t="shared" si="13"/>
        <v/>
      </c>
    </row>
    <row r="256" spans="4:4" x14ac:dyDescent="0.2">
      <c r="D256" t="str">
        <f t="shared" si="13"/>
        <v/>
      </c>
    </row>
    <row r="257" spans="4:4" x14ac:dyDescent="0.2">
      <c r="D257" t="str">
        <f t="shared" si="13"/>
        <v/>
      </c>
    </row>
    <row r="258" spans="4:4" x14ac:dyDescent="0.2">
      <c r="D258" t="str">
        <f t="shared" si="13"/>
        <v/>
      </c>
    </row>
    <row r="259" spans="4:4" x14ac:dyDescent="0.2">
      <c r="D259" t="str">
        <f t="shared" ref="D259:D309" si="14">LEFT(B259,3)</f>
        <v/>
      </c>
    </row>
    <row r="260" spans="4:4" x14ac:dyDescent="0.2">
      <c r="D260" t="str">
        <f t="shared" si="14"/>
        <v/>
      </c>
    </row>
    <row r="261" spans="4:4" x14ac:dyDescent="0.2">
      <c r="D261" t="str">
        <f t="shared" si="14"/>
        <v/>
      </c>
    </row>
    <row r="262" spans="4:4" x14ac:dyDescent="0.2">
      <c r="D262" t="str">
        <f t="shared" si="14"/>
        <v/>
      </c>
    </row>
    <row r="263" spans="4:4" x14ac:dyDescent="0.2">
      <c r="D263" t="str">
        <f t="shared" si="14"/>
        <v/>
      </c>
    </row>
    <row r="264" spans="4:4" x14ac:dyDescent="0.2">
      <c r="D264" t="str">
        <f t="shared" si="14"/>
        <v/>
      </c>
    </row>
    <row r="265" spans="4:4" x14ac:dyDescent="0.2">
      <c r="D265" t="str">
        <f t="shared" si="14"/>
        <v/>
      </c>
    </row>
    <row r="266" spans="4:4" x14ac:dyDescent="0.2">
      <c r="D266" t="str">
        <f t="shared" si="14"/>
        <v/>
      </c>
    </row>
    <row r="267" spans="4:4" x14ac:dyDescent="0.2">
      <c r="D267" t="str">
        <f t="shared" si="14"/>
        <v/>
      </c>
    </row>
    <row r="268" spans="4:4" x14ac:dyDescent="0.2">
      <c r="D268" t="str">
        <f t="shared" si="14"/>
        <v/>
      </c>
    </row>
    <row r="269" spans="4:4" x14ac:dyDescent="0.2">
      <c r="D269" t="str">
        <f t="shared" si="14"/>
        <v/>
      </c>
    </row>
    <row r="270" spans="4:4" x14ac:dyDescent="0.2">
      <c r="D270" t="str">
        <f t="shared" si="14"/>
        <v/>
      </c>
    </row>
    <row r="271" spans="4:4" x14ac:dyDescent="0.2">
      <c r="D271" t="str">
        <f t="shared" si="14"/>
        <v/>
      </c>
    </row>
    <row r="272" spans="4:4" x14ac:dyDescent="0.2">
      <c r="D272" t="str">
        <f t="shared" si="14"/>
        <v/>
      </c>
    </row>
    <row r="273" spans="4:4" x14ac:dyDescent="0.2">
      <c r="D273" t="str">
        <f t="shared" si="14"/>
        <v/>
      </c>
    </row>
    <row r="274" spans="4:4" x14ac:dyDescent="0.2">
      <c r="D274" t="str">
        <f t="shared" si="14"/>
        <v/>
      </c>
    </row>
    <row r="275" spans="4:4" x14ac:dyDescent="0.2">
      <c r="D275" t="str">
        <f t="shared" si="14"/>
        <v/>
      </c>
    </row>
    <row r="276" spans="4:4" x14ac:dyDescent="0.2">
      <c r="D276" t="str">
        <f t="shared" si="14"/>
        <v/>
      </c>
    </row>
    <row r="277" spans="4:4" x14ac:dyDescent="0.2">
      <c r="D277" t="str">
        <f t="shared" si="14"/>
        <v/>
      </c>
    </row>
    <row r="278" spans="4:4" x14ac:dyDescent="0.2">
      <c r="D278" t="str">
        <f t="shared" si="14"/>
        <v/>
      </c>
    </row>
    <row r="279" spans="4:4" x14ac:dyDescent="0.2">
      <c r="D279" t="str">
        <f t="shared" si="14"/>
        <v/>
      </c>
    </row>
    <row r="280" spans="4:4" x14ac:dyDescent="0.2">
      <c r="D280" t="str">
        <f t="shared" si="14"/>
        <v/>
      </c>
    </row>
    <row r="281" spans="4:4" x14ac:dyDescent="0.2">
      <c r="D281" t="str">
        <f t="shared" si="14"/>
        <v/>
      </c>
    </row>
    <row r="282" spans="4:4" x14ac:dyDescent="0.2">
      <c r="D282" t="str">
        <f t="shared" si="14"/>
        <v/>
      </c>
    </row>
    <row r="283" spans="4:4" x14ac:dyDescent="0.2">
      <c r="D283" t="str">
        <f t="shared" si="14"/>
        <v/>
      </c>
    </row>
    <row r="284" spans="4:4" x14ac:dyDescent="0.2">
      <c r="D284" t="str">
        <f t="shared" si="14"/>
        <v/>
      </c>
    </row>
    <row r="285" spans="4:4" x14ac:dyDescent="0.2">
      <c r="D285" t="str">
        <f t="shared" si="14"/>
        <v/>
      </c>
    </row>
    <row r="286" spans="4:4" x14ac:dyDescent="0.2">
      <c r="D286" t="str">
        <f t="shared" si="14"/>
        <v/>
      </c>
    </row>
    <row r="287" spans="4:4" x14ac:dyDescent="0.2">
      <c r="D287" t="str">
        <f t="shared" si="14"/>
        <v/>
      </c>
    </row>
    <row r="288" spans="4:4" x14ac:dyDescent="0.2">
      <c r="D288" t="str">
        <f t="shared" si="14"/>
        <v/>
      </c>
    </row>
    <row r="289" spans="4:4" x14ac:dyDescent="0.2">
      <c r="D289" t="str">
        <f t="shared" si="14"/>
        <v/>
      </c>
    </row>
    <row r="290" spans="4:4" x14ac:dyDescent="0.2">
      <c r="D290" t="str">
        <f t="shared" si="14"/>
        <v/>
      </c>
    </row>
    <row r="291" spans="4:4" x14ac:dyDescent="0.2">
      <c r="D291" t="str">
        <f t="shared" si="14"/>
        <v/>
      </c>
    </row>
    <row r="292" spans="4:4" x14ac:dyDescent="0.2">
      <c r="D292" t="str">
        <f t="shared" si="14"/>
        <v/>
      </c>
    </row>
    <row r="293" spans="4:4" x14ac:dyDescent="0.2">
      <c r="D293" t="str">
        <f t="shared" si="14"/>
        <v/>
      </c>
    </row>
    <row r="294" spans="4:4" x14ac:dyDescent="0.2">
      <c r="D294" t="str">
        <f t="shared" si="14"/>
        <v/>
      </c>
    </row>
    <row r="295" spans="4:4" x14ac:dyDescent="0.2">
      <c r="D295" t="str">
        <f t="shared" si="14"/>
        <v/>
      </c>
    </row>
    <row r="296" spans="4:4" x14ac:dyDescent="0.2">
      <c r="D296" t="str">
        <f t="shared" si="14"/>
        <v/>
      </c>
    </row>
    <row r="297" spans="4:4" x14ac:dyDescent="0.2">
      <c r="D297" t="str">
        <f t="shared" si="14"/>
        <v/>
      </c>
    </row>
    <row r="298" spans="4:4" x14ac:dyDescent="0.2">
      <c r="D298" t="str">
        <f t="shared" si="14"/>
        <v/>
      </c>
    </row>
    <row r="299" spans="4:4" x14ac:dyDescent="0.2">
      <c r="D299" t="str">
        <f t="shared" si="14"/>
        <v/>
      </c>
    </row>
    <row r="300" spans="4:4" x14ac:dyDescent="0.2">
      <c r="D300" t="str">
        <f t="shared" si="14"/>
        <v/>
      </c>
    </row>
    <row r="301" spans="4:4" x14ac:dyDescent="0.2">
      <c r="D301" t="str">
        <f t="shared" si="14"/>
        <v/>
      </c>
    </row>
    <row r="302" spans="4:4" x14ac:dyDescent="0.2">
      <c r="D302" t="str">
        <f t="shared" si="14"/>
        <v/>
      </c>
    </row>
    <row r="303" spans="4:4" x14ac:dyDescent="0.2">
      <c r="D303" t="str">
        <f t="shared" si="14"/>
        <v/>
      </c>
    </row>
    <row r="304" spans="4:4" x14ac:dyDescent="0.2">
      <c r="D304" t="str">
        <f t="shared" si="14"/>
        <v/>
      </c>
    </row>
    <row r="305" spans="4:4" x14ac:dyDescent="0.2">
      <c r="D305" t="str">
        <f t="shared" si="14"/>
        <v/>
      </c>
    </row>
    <row r="306" spans="4:4" x14ac:dyDescent="0.2">
      <c r="D306" t="str">
        <f t="shared" si="14"/>
        <v/>
      </c>
    </row>
    <row r="307" spans="4:4" x14ac:dyDescent="0.2">
      <c r="D307" t="str">
        <f t="shared" si="14"/>
        <v/>
      </c>
    </row>
    <row r="308" spans="4:4" x14ac:dyDescent="0.2">
      <c r="D308" t="str">
        <f t="shared" si="14"/>
        <v/>
      </c>
    </row>
    <row r="309" spans="4:4" x14ac:dyDescent="0.2">
      <c r="D309" t="str">
        <f t="shared" si="14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FAD6-A057-9842-88DA-D83A0EF96F9D}">
  <dimension ref="A1:K309"/>
  <sheetViews>
    <sheetView workbookViewId="0">
      <selection activeCell="D1" sqref="D1:K1048576"/>
    </sheetView>
  </sheetViews>
  <sheetFormatPr baseColWidth="10" defaultRowHeight="16" x14ac:dyDescent="0.2"/>
  <sheetData>
    <row r="1" spans="1:11" x14ac:dyDescent="0.2">
      <c r="A1" t="s">
        <v>55</v>
      </c>
      <c r="B1" t="s">
        <v>56</v>
      </c>
      <c r="C1" t="s">
        <v>57</v>
      </c>
      <c r="D1" t="s">
        <v>55</v>
      </c>
      <c r="G1" t="str" cm="1">
        <f t="array" ref="G1:G105">_xlfn.UNIQUE(B:B)</f>
        <v>Material</v>
      </c>
      <c r="H1" t="s">
        <v>51</v>
      </c>
      <c r="I1" t="s">
        <v>53</v>
      </c>
      <c r="J1" t="s">
        <v>64</v>
      </c>
      <c r="K1" t="s">
        <v>52</v>
      </c>
    </row>
    <row r="2" spans="1:11" x14ac:dyDescent="0.2">
      <c r="A2" t="s">
        <v>58</v>
      </c>
      <c r="B2">
        <v>4413</v>
      </c>
      <c r="C2">
        <v>282</v>
      </c>
      <c r="D2" t="str">
        <f>LEFT(A2,3)</f>
        <v>HDC</v>
      </c>
      <c r="G2">
        <v>4413</v>
      </c>
      <c r="H2">
        <f>SUMIFS($C:$C,$D:$D,H$1,$B:$B,$G2)</f>
        <v>1760.5</v>
      </c>
      <c r="I2">
        <f t="shared" ref="I2:K21" si="0">SUMIFS($C:$C,$D:$D,I$1,$B:$B,$G2)</f>
        <v>227</v>
      </c>
      <c r="J2">
        <f>H2+I2</f>
        <v>1987.5</v>
      </c>
      <c r="K2">
        <f t="shared" si="0"/>
        <v>282</v>
      </c>
    </row>
    <row r="3" spans="1:11" x14ac:dyDescent="0.2">
      <c r="A3" t="s">
        <v>58</v>
      </c>
      <c r="B3">
        <v>8527</v>
      </c>
      <c r="C3">
        <v>258.5</v>
      </c>
      <c r="D3" t="str">
        <f t="shared" ref="D3:D66" si="1">LEFT(A3,3)</f>
        <v>HDC</v>
      </c>
      <c r="G3">
        <v>8527</v>
      </c>
      <c r="H3">
        <f t="shared" ref="H3:K66" si="2">SUMIFS($C:$C,$D:$D,H$1,$B:$B,$G3)</f>
        <v>2371.5</v>
      </c>
      <c r="I3">
        <f t="shared" si="0"/>
        <v>1324.5</v>
      </c>
      <c r="J3">
        <f t="shared" ref="J3:J66" si="3">H3+I3</f>
        <v>3696</v>
      </c>
      <c r="K3">
        <f t="shared" si="0"/>
        <v>258.5</v>
      </c>
    </row>
    <row r="4" spans="1:11" x14ac:dyDescent="0.2">
      <c r="A4" t="s">
        <v>58</v>
      </c>
      <c r="B4">
        <v>10127533</v>
      </c>
      <c r="C4">
        <v>258.5</v>
      </c>
      <c r="D4" t="str">
        <f t="shared" si="1"/>
        <v>HDC</v>
      </c>
      <c r="G4">
        <v>10127533</v>
      </c>
      <c r="H4">
        <f t="shared" si="2"/>
        <v>1496</v>
      </c>
      <c r="I4">
        <f t="shared" si="0"/>
        <v>506.5</v>
      </c>
      <c r="J4">
        <f t="shared" si="3"/>
        <v>2002.5</v>
      </c>
      <c r="K4">
        <f t="shared" si="0"/>
        <v>258.5</v>
      </c>
    </row>
    <row r="5" spans="1:11" x14ac:dyDescent="0.2">
      <c r="A5" t="s">
        <v>58</v>
      </c>
      <c r="B5">
        <v>10127583</v>
      </c>
      <c r="C5">
        <v>258.5</v>
      </c>
      <c r="D5" t="str">
        <f t="shared" si="1"/>
        <v>HDC</v>
      </c>
      <c r="G5">
        <v>10127583</v>
      </c>
      <c r="H5">
        <f t="shared" si="2"/>
        <v>661.5</v>
      </c>
      <c r="I5">
        <f t="shared" si="0"/>
        <v>230.5</v>
      </c>
      <c r="J5">
        <f t="shared" si="3"/>
        <v>892</v>
      </c>
      <c r="K5">
        <f t="shared" si="0"/>
        <v>258.5</v>
      </c>
    </row>
    <row r="6" spans="1:11" x14ac:dyDescent="0.2">
      <c r="A6" t="s">
        <v>58</v>
      </c>
      <c r="B6">
        <v>10128530</v>
      </c>
      <c r="C6">
        <v>258.5</v>
      </c>
      <c r="D6" t="str">
        <f t="shared" si="1"/>
        <v>HDC</v>
      </c>
      <c r="G6">
        <v>10128530</v>
      </c>
      <c r="H6">
        <f t="shared" si="2"/>
        <v>661.5</v>
      </c>
      <c r="I6">
        <f t="shared" si="0"/>
        <v>227</v>
      </c>
      <c r="J6">
        <f t="shared" si="3"/>
        <v>888.5</v>
      </c>
      <c r="K6">
        <f t="shared" si="0"/>
        <v>258.5</v>
      </c>
    </row>
    <row r="7" spans="1:11" x14ac:dyDescent="0.2">
      <c r="A7" t="s">
        <v>58</v>
      </c>
      <c r="B7">
        <v>10169762</v>
      </c>
      <c r="C7">
        <v>392.5</v>
      </c>
      <c r="D7" t="str">
        <f t="shared" si="1"/>
        <v>HDC</v>
      </c>
      <c r="G7">
        <v>10169762</v>
      </c>
      <c r="H7">
        <f t="shared" si="2"/>
        <v>2389</v>
      </c>
      <c r="I7">
        <f t="shared" si="0"/>
        <v>542</v>
      </c>
      <c r="J7">
        <f t="shared" si="3"/>
        <v>2931</v>
      </c>
      <c r="K7">
        <f t="shared" si="0"/>
        <v>392.5</v>
      </c>
    </row>
    <row r="8" spans="1:11" x14ac:dyDescent="0.2">
      <c r="A8" t="s">
        <v>58</v>
      </c>
      <c r="B8">
        <v>10193224</v>
      </c>
      <c r="C8">
        <v>312</v>
      </c>
      <c r="D8" t="str">
        <f t="shared" si="1"/>
        <v>HDC</v>
      </c>
      <c r="G8">
        <v>10193224</v>
      </c>
      <c r="H8">
        <f t="shared" si="2"/>
        <v>968.5</v>
      </c>
      <c r="I8">
        <f t="shared" si="0"/>
        <v>993</v>
      </c>
      <c r="J8">
        <f t="shared" si="3"/>
        <v>1961.5</v>
      </c>
      <c r="K8">
        <f t="shared" si="0"/>
        <v>312</v>
      </c>
    </row>
    <row r="9" spans="1:11" x14ac:dyDescent="0.2">
      <c r="A9" t="s">
        <v>58</v>
      </c>
      <c r="B9">
        <v>10193329</v>
      </c>
      <c r="C9">
        <v>312.5</v>
      </c>
      <c r="D9" t="str">
        <f t="shared" si="1"/>
        <v>HDC</v>
      </c>
      <c r="G9">
        <v>10193329</v>
      </c>
      <c r="H9">
        <f t="shared" si="2"/>
        <v>891</v>
      </c>
      <c r="I9">
        <f t="shared" si="0"/>
        <v>929.5</v>
      </c>
      <c r="J9">
        <f t="shared" si="3"/>
        <v>1820.5</v>
      </c>
      <c r="K9">
        <f t="shared" si="0"/>
        <v>312.5</v>
      </c>
    </row>
    <row r="10" spans="1:11" x14ac:dyDescent="0.2">
      <c r="A10" t="s">
        <v>58</v>
      </c>
      <c r="B10">
        <v>10199637</v>
      </c>
      <c r="C10">
        <v>269.5</v>
      </c>
      <c r="D10" t="str">
        <f t="shared" si="1"/>
        <v>HDC</v>
      </c>
      <c r="G10">
        <v>10199637</v>
      </c>
      <c r="H10">
        <f t="shared" si="2"/>
        <v>7268</v>
      </c>
      <c r="I10">
        <f t="shared" si="0"/>
        <v>5229</v>
      </c>
      <c r="J10">
        <f t="shared" si="3"/>
        <v>12497</v>
      </c>
      <c r="K10">
        <f t="shared" si="0"/>
        <v>269.5</v>
      </c>
    </row>
    <row r="11" spans="1:11" x14ac:dyDescent="0.2">
      <c r="A11" t="s">
        <v>58</v>
      </c>
      <c r="B11">
        <v>10202719</v>
      </c>
      <c r="C11">
        <v>258.5</v>
      </c>
      <c r="D11" t="str">
        <f t="shared" si="1"/>
        <v>HDC</v>
      </c>
      <c r="G11">
        <v>10202719</v>
      </c>
      <c r="H11">
        <f t="shared" si="2"/>
        <v>12179</v>
      </c>
      <c r="I11">
        <f t="shared" si="0"/>
        <v>13618.5</v>
      </c>
      <c r="J11">
        <f t="shared" si="3"/>
        <v>25797.5</v>
      </c>
      <c r="K11">
        <f t="shared" si="0"/>
        <v>258.5</v>
      </c>
    </row>
    <row r="12" spans="1:11" x14ac:dyDescent="0.2">
      <c r="A12" t="s">
        <v>58</v>
      </c>
      <c r="B12">
        <v>10202777</v>
      </c>
      <c r="C12">
        <v>258.5</v>
      </c>
      <c r="D12" t="str">
        <f t="shared" si="1"/>
        <v>HDC</v>
      </c>
      <c r="G12">
        <v>10202777</v>
      </c>
      <c r="H12">
        <f t="shared" si="2"/>
        <v>1447.5</v>
      </c>
      <c r="I12">
        <f t="shared" si="0"/>
        <v>808</v>
      </c>
      <c r="J12">
        <f t="shared" si="3"/>
        <v>2255.5</v>
      </c>
      <c r="K12">
        <f t="shared" si="0"/>
        <v>258.5</v>
      </c>
    </row>
    <row r="13" spans="1:11" x14ac:dyDescent="0.2">
      <c r="A13" t="s">
        <v>58</v>
      </c>
      <c r="B13">
        <v>10202938</v>
      </c>
      <c r="C13">
        <v>258.5</v>
      </c>
      <c r="D13" t="str">
        <f t="shared" si="1"/>
        <v>HDC</v>
      </c>
      <c r="G13">
        <v>10202938</v>
      </c>
      <c r="H13">
        <f t="shared" si="2"/>
        <v>4184</v>
      </c>
      <c r="I13">
        <f t="shared" si="0"/>
        <v>2670</v>
      </c>
      <c r="J13">
        <f t="shared" si="3"/>
        <v>6854</v>
      </c>
      <c r="K13">
        <f t="shared" si="0"/>
        <v>258.5</v>
      </c>
    </row>
    <row r="14" spans="1:11" x14ac:dyDescent="0.2">
      <c r="A14" t="s">
        <v>58</v>
      </c>
      <c r="B14">
        <v>10206065</v>
      </c>
      <c r="C14">
        <v>419</v>
      </c>
      <c r="D14" t="str">
        <f t="shared" si="1"/>
        <v>HDC</v>
      </c>
      <c r="G14">
        <v>10206065</v>
      </c>
      <c r="H14">
        <f t="shared" si="2"/>
        <v>1495.5</v>
      </c>
      <c r="I14">
        <f t="shared" si="0"/>
        <v>346.5</v>
      </c>
      <c r="J14">
        <f t="shared" si="3"/>
        <v>1842</v>
      </c>
      <c r="K14">
        <f t="shared" si="0"/>
        <v>419</v>
      </c>
    </row>
    <row r="15" spans="1:11" x14ac:dyDescent="0.2">
      <c r="A15" t="s">
        <v>58</v>
      </c>
      <c r="B15">
        <v>10206187</v>
      </c>
      <c r="C15">
        <v>278</v>
      </c>
      <c r="D15" t="str">
        <f t="shared" si="1"/>
        <v>HDC</v>
      </c>
      <c r="G15">
        <v>10206187</v>
      </c>
      <c r="H15">
        <f t="shared" si="2"/>
        <v>754</v>
      </c>
      <c r="I15">
        <f t="shared" si="0"/>
        <v>236</v>
      </c>
      <c r="J15">
        <f t="shared" si="3"/>
        <v>990</v>
      </c>
      <c r="K15">
        <f t="shared" si="0"/>
        <v>278</v>
      </c>
    </row>
    <row r="16" spans="1:11" x14ac:dyDescent="0.2">
      <c r="A16" t="s">
        <v>58</v>
      </c>
      <c r="B16">
        <v>10207835</v>
      </c>
      <c r="C16">
        <v>258.5</v>
      </c>
      <c r="D16" t="str">
        <f t="shared" si="1"/>
        <v>HDC</v>
      </c>
      <c r="G16">
        <v>10207835</v>
      </c>
      <c r="H16">
        <f t="shared" si="2"/>
        <v>1737.5</v>
      </c>
      <c r="I16">
        <f t="shared" si="0"/>
        <v>1066.5</v>
      </c>
      <c r="J16">
        <f t="shared" si="3"/>
        <v>2804</v>
      </c>
      <c r="K16">
        <f t="shared" si="0"/>
        <v>258.5</v>
      </c>
    </row>
    <row r="17" spans="1:11" x14ac:dyDescent="0.2">
      <c r="A17" t="s">
        <v>58</v>
      </c>
      <c r="B17">
        <v>10207836</v>
      </c>
      <c r="C17">
        <v>258.5</v>
      </c>
      <c r="D17" t="str">
        <f t="shared" si="1"/>
        <v>HDC</v>
      </c>
      <c r="G17">
        <v>10207836</v>
      </c>
      <c r="H17">
        <f t="shared" si="2"/>
        <v>661.5</v>
      </c>
      <c r="I17">
        <f t="shared" si="0"/>
        <v>436.5</v>
      </c>
      <c r="J17">
        <f t="shared" si="3"/>
        <v>1098</v>
      </c>
      <c r="K17">
        <f t="shared" si="0"/>
        <v>258.5</v>
      </c>
    </row>
    <row r="18" spans="1:11" x14ac:dyDescent="0.2">
      <c r="A18" t="s">
        <v>58</v>
      </c>
      <c r="B18">
        <v>10210896</v>
      </c>
      <c r="C18">
        <v>327.5</v>
      </c>
      <c r="D18" t="str">
        <f t="shared" si="1"/>
        <v>HDC</v>
      </c>
      <c r="G18">
        <v>10210896</v>
      </c>
      <c r="H18">
        <f t="shared" si="2"/>
        <v>1485</v>
      </c>
      <c r="I18">
        <f t="shared" si="0"/>
        <v>391</v>
      </c>
      <c r="J18">
        <f t="shared" si="3"/>
        <v>1876</v>
      </c>
      <c r="K18">
        <f t="shared" si="0"/>
        <v>327.5</v>
      </c>
    </row>
    <row r="19" spans="1:11" x14ac:dyDescent="0.2">
      <c r="A19" t="s">
        <v>58</v>
      </c>
      <c r="B19">
        <v>10213162</v>
      </c>
      <c r="C19">
        <v>322</v>
      </c>
      <c r="D19" t="str">
        <f t="shared" si="1"/>
        <v>HDC</v>
      </c>
      <c r="G19">
        <v>10213162</v>
      </c>
      <c r="H19">
        <f t="shared" si="2"/>
        <v>1060.5</v>
      </c>
      <c r="I19">
        <f t="shared" si="0"/>
        <v>269.5</v>
      </c>
      <c r="J19">
        <f t="shared" si="3"/>
        <v>1330</v>
      </c>
      <c r="K19">
        <f t="shared" si="0"/>
        <v>322</v>
      </c>
    </row>
    <row r="20" spans="1:11" x14ac:dyDescent="0.2">
      <c r="A20" t="s">
        <v>58</v>
      </c>
      <c r="B20">
        <v>10213754</v>
      </c>
      <c r="C20">
        <v>258.5</v>
      </c>
      <c r="D20" t="str">
        <f t="shared" si="1"/>
        <v>HDC</v>
      </c>
      <c r="G20">
        <v>10213754</v>
      </c>
      <c r="H20">
        <f t="shared" si="2"/>
        <v>1111</v>
      </c>
      <c r="I20">
        <f t="shared" si="0"/>
        <v>251.5</v>
      </c>
      <c r="J20">
        <f t="shared" si="3"/>
        <v>1362.5</v>
      </c>
      <c r="K20">
        <f t="shared" si="0"/>
        <v>258.5</v>
      </c>
    </row>
    <row r="21" spans="1:11" x14ac:dyDescent="0.2">
      <c r="A21" t="s">
        <v>58</v>
      </c>
      <c r="B21">
        <v>10215579</v>
      </c>
      <c r="C21">
        <v>258.5</v>
      </c>
      <c r="D21" t="str">
        <f t="shared" si="1"/>
        <v>HDC</v>
      </c>
      <c r="G21">
        <v>10215579</v>
      </c>
      <c r="H21">
        <f t="shared" si="2"/>
        <v>12644</v>
      </c>
      <c r="I21">
        <f t="shared" si="0"/>
        <v>16450.5</v>
      </c>
      <c r="J21">
        <f t="shared" si="3"/>
        <v>29094.5</v>
      </c>
      <c r="K21">
        <f t="shared" si="0"/>
        <v>258.5</v>
      </c>
    </row>
    <row r="22" spans="1:11" x14ac:dyDescent="0.2">
      <c r="A22" t="s">
        <v>58</v>
      </c>
      <c r="B22">
        <v>10219994</v>
      </c>
      <c r="C22">
        <v>275.5</v>
      </c>
      <c r="D22" t="str">
        <f t="shared" si="1"/>
        <v>HDC</v>
      </c>
      <c r="G22">
        <v>10219994</v>
      </c>
      <c r="H22">
        <f t="shared" si="2"/>
        <v>806.5</v>
      </c>
      <c r="I22">
        <f t="shared" si="2"/>
        <v>480</v>
      </c>
      <c r="J22">
        <f t="shared" si="3"/>
        <v>1286.5</v>
      </c>
      <c r="K22">
        <f t="shared" si="2"/>
        <v>275.5</v>
      </c>
    </row>
    <row r="23" spans="1:11" x14ac:dyDescent="0.2">
      <c r="A23" t="s">
        <v>58</v>
      </c>
      <c r="B23">
        <v>10227547</v>
      </c>
      <c r="C23">
        <v>1888.5</v>
      </c>
      <c r="D23" t="str">
        <f t="shared" si="1"/>
        <v>HDC</v>
      </c>
      <c r="G23">
        <v>10227547</v>
      </c>
      <c r="H23">
        <f t="shared" si="2"/>
        <v>2466</v>
      </c>
      <c r="I23">
        <f t="shared" si="2"/>
        <v>6273.5</v>
      </c>
      <c r="J23">
        <f t="shared" si="3"/>
        <v>8739.5</v>
      </c>
      <c r="K23">
        <f t="shared" si="2"/>
        <v>1888.5</v>
      </c>
    </row>
    <row r="24" spans="1:11" x14ac:dyDescent="0.2">
      <c r="A24" t="s">
        <v>58</v>
      </c>
      <c r="B24">
        <v>10230900</v>
      </c>
      <c r="C24">
        <v>316.5</v>
      </c>
      <c r="D24" t="str">
        <f t="shared" si="1"/>
        <v>HDC</v>
      </c>
      <c r="G24">
        <v>10230900</v>
      </c>
      <c r="H24">
        <f t="shared" si="2"/>
        <v>1064.5</v>
      </c>
      <c r="I24">
        <f t="shared" si="2"/>
        <v>256</v>
      </c>
      <c r="J24">
        <f t="shared" si="3"/>
        <v>1320.5</v>
      </c>
      <c r="K24">
        <f t="shared" si="2"/>
        <v>316.5</v>
      </c>
    </row>
    <row r="25" spans="1:11" x14ac:dyDescent="0.2">
      <c r="A25" t="s">
        <v>58</v>
      </c>
      <c r="B25">
        <v>10233000</v>
      </c>
      <c r="C25">
        <v>270</v>
      </c>
      <c r="D25" t="str">
        <f t="shared" si="1"/>
        <v>HDC</v>
      </c>
      <c r="G25">
        <v>10233000</v>
      </c>
      <c r="H25">
        <f t="shared" si="2"/>
        <v>671</v>
      </c>
      <c r="I25">
        <f t="shared" si="2"/>
        <v>227</v>
      </c>
      <c r="J25">
        <f t="shared" si="3"/>
        <v>898</v>
      </c>
      <c r="K25">
        <f t="shared" si="2"/>
        <v>270</v>
      </c>
    </row>
    <row r="26" spans="1:11" x14ac:dyDescent="0.2">
      <c r="A26" t="s">
        <v>58</v>
      </c>
      <c r="B26">
        <v>10238111</v>
      </c>
      <c r="C26">
        <v>1037.5</v>
      </c>
      <c r="D26" t="str">
        <f t="shared" si="1"/>
        <v>HDC</v>
      </c>
      <c r="G26">
        <v>10238111</v>
      </c>
      <c r="H26">
        <f t="shared" si="2"/>
        <v>5929.5</v>
      </c>
      <c r="I26">
        <f t="shared" si="2"/>
        <v>1136.5</v>
      </c>
      <c r="J26">
        <f t="shared" si="3"/>
        <v>7066</v>
      </c>
      <c r="K26">
        <f t="shared" si="2"/>
        <v>1037.5</v>
      </c>
    </row>
    <row r="27" spans="1:11" x14ac:dyDescent="0.2">
      <c r="A27" t="s">
        <v>58</v>
      </c>
      <c r="B27">
        <v>10238766</v>
      </c>
      <c r="C27">
        <v>258.5</v>
      </c>
      <c r="D27" t="str">
        <f t="shared" si="1"/>
        <v>HDC</v>
      </c>
      <c r="G27">
        <v>10238766</v>
      </c>
      <c r="H27">
        <f t="shared" si="2"/>
        <v>661.5</v>
      </c>
      <c r="I27">
        <f t="shared" si="2"/>
        <v>227</v>
      </c>
      <c r="J27">
        <f t="shared" si="3"/>
        <v>888.5</v>
      </c>
      <c r="K27">
        <f t="shared" si="2"/>
        <v>258.5</v>
      </c>
    </row>
    <row r="28" spans="1:11" x14ac:dyDescent="0.2">
      <c r="A28" t="s">
        <v>58</v>
      </c>
      <c r="B28">
        <v>10252222</v>
      </c>
      <c r="C28">
        <v>258.5</v>
      </c>
      <c r="D28" t="str">
        <f t="shared" si="1"/>
        <v>HDC</v>
      </c>
      <c r="G28">
        <v>10252222</v>
      </c>
      <c r="H28">
        <f t="shared" si="2"/>
        <v>1345</v>
      </c>
      <c r="I28">
        <f t="shared" si="2"/>
        <v>506.5</v>
      </c>
      <c r="J28">
        <f t="shared" si="3"/>
        <v>1851.5</v>
      </c>
      <c r="K28">
        <f t="shared" si="2"/>
        <v>258.5</v>
      </c>
    </row>
    <row r="29" spans="1:11" x14ac:dyDescent="0.2">
      <c r="A29" t="s">
        <v>58</v>
      </c>
      <c r="B29">
        <v>10252223</v>
      </c>
      <c r="C29">
        <v>258.5</v>
      </c>
      <c r="D29" t="str">
        <f t="shared" si="1"/>
        <v>HDC</v>
      </c>
      <c r="G29">
        <v>10252223</v>
      </c>
      <c r="H29">
        <f t="shared" si="2"/>
        <v>712</v>
      </c>
      <c r="I29">
        <f t="shared" si="2"/>
        <v>346.5</v>
      </c>
      <c r="J29">
        <f t="shared" si="3"/>
        <v>1058.5</v>
      </c>
      <c r="K29">
        <f t="shared" si="2"/>
        <v>258.5</v>
      </c>
    </row>
    <row r="30" spans="1:11" x14ac:dyDescent="0.2">
      <c r="A30" t="s">
        <v>58</v>
      </c>
      <c r="B30">
        <v>11005154</v>
      </c>
      <c r="C30">
        <v>258.5</v>
      </c>
      <c r="D30" t="str">
        <f t="shared" si="1"/>
        <v>HDC</v>
      </c>
      <c r="G30">
        <v>11005154</v>
      </c>
      <c r="H30">
        <f t="shared" si="2"/>
        <v>661.5</v>
      </c>
      <c r="I30">
        <f t="shared" si="2"/>
        <v>227</v>
      </c>
      <c r="J30">
        <f t="shared" si="3"/>
        <v>888.5</v>
      </c>
      <c r="K30">
        <f t="shared" si="2"/>
        <v>258.5</v>
      </c>
    </row>
    <row r="31" spans="1:11" x14ac:dyDescent="0.2">
      <c r="A31" t="s">
        <v>58</v>
      </c>
      <c r="B31">
        <v>11007471</v>
      </c>
      <c r="C31">
        <v>258.5</v>
      </c>
      <c r="D31" t="str">
        <f t="shared" si="1"/>
        <v>HDC</v>
      </c>
      <c r="G31">
        <v>11007471</v>
      </c>
      <c r="H31">
        <f t="shared" si="2"/>
        <v>661.5</v>
      </c>
      <c r="I31">
        <f t="shared" si="2"/>
        <v>241.5</v>
      </c>
      <c r="J31">
        <f t="shared" si="3"/>
        <v>903</v>
      </c>
      <c r="K31">
        <f t="shared" si="2"/>
        <v>258.5</v>
      </c>
    </row>
    <row r="32" spans="1:11" x14ac:dyDescent="0.2">
      <c r="A32" t="s">
        <v>58</v>
      </c>
      <c r="B32">
        <v>11021224</v>
      </c>
      <c r="C32">
        <v>258.5</v>
      </c>
      <c r="D32" t="str">
        <f t="shared" si="1"/>
        <v>HDC</v>
      </c>
      <c r="G32">
        <v>11021224</v>
      </c>
      <c r="H32">
        <f t="shared" si="2"/>
        <v>661.5</v>
      </c>
      <c r="I32">
        <f t="shared" si="2"/>
        <v>227</v>
      </c>
      <c r="J32">
        <f t="shared" si="3"/>
        <v>888.5</v>
      </c>
      <c r="K32">
        <f t="shared" si="2"/>
        <v>258.5</v>
      </c>
    </row>
    <row r="33" spans="1:11" x14ac:dyDescent="0.2">
      <c r="A33" t="s">
        <v>59</v>
      </c>
      <c r="B33">
        <v>11105</v>
      </c>
      <c r="C33">
        <v>1841.5</v>
      </c>
      <c r="D33" t="str">
        <f t="shared" si="1"/>
        <v>HDC</v>
      </c>
      <c r="G33">
        <v>11105</v>
      </c>
      <c r="H33">
        <f t="shared" si="2"/>
        <v>24248</v>
      </c>
      <c r="I33">
        <f t="shared" si="2"/>
        <v>697</v>
      </c>
      <c r="J33">
        <f t="shared" si="3"/>
        <v>24945</v>
      </c>
      <c r="K33">
        <f t="shared" si="2"/>
        <v>1841.5</v>
      </c>
    </row>
    <row r="34" spans="1:11" x14ac:dyDescent="0.2">
      <c r="A34" t="s">
        <v>59</v>
      </c>
      <c r="B34">
        <v>11106</v>
      </c>
      <c r="C34">
        <v>977</v>
      </c>
      <c r="D34" t="str">
        <f t="shared" si="1"/>
        <v>HDC</v>
      </c>
      <c r="G34">
        <v>11106</v>
      </c>
      <c r="H34">
        <f t="shared" si="2"/>
        <v>20315</v>
      </c>
      <c r="I34">
        <f t="shared" si="2"/>
        <v>3024</v>
      </c>
      <c r="J34">
        <f t="shared" si="3"/>
        <v>23339</v>
      </c>
      <c r="K34">
        <f t="shared" si="2"/>
        <v>977</v>
      </c>
    </row>
    <row r="35" spans="1:11" x14ac:dyDescent="0.2">
      <c r="A35" t="s">
        <v>59</v>
      </c>
      <c r="B35">
        <v>13057</v>
      </c>
      <c r="C35">
        <v>5699.5</v>
      </c>
      <c r="D35" t="str">
        <f t="shared" si="1"/>
        <v>HDC</v>
      </c>
      <c r="G35">
        <v>13057</v>
      </c>
      <c r="H35">
        <f t="shared" si="2"/>
        <v>204398</v>
      </c>
      <c r="I35">
        <f t="shared" si="2"/>
        <v>93956</v>
      </c>
      <c r="J35">
        <f t="shared" si="3"/>
        <v>298354</v>
      </c>
      <c r="K35">
        <f t="shared" si="2"/>
        <v>5699.5</v>
      </c>
    </row>
    <row r="36" spans="1:11" x14ac:dyDescent="0.2">
      <c r="A36" t="s">
        <v>59</v>
      </c>
      <c r="B36">
        <v>16482</v>
      </c>
      <c r="C36">
        <v>1433.5</v>
      </c>
      <c r="D36" t="str">
        <f t="shared" si="1"/>
        <v>HDC</v>
      </c>
      <c r="G36">
        <v>16482</v>
      </c>
      <c r="H36">
        <f t="shared" si="2"/>
        <v>16910.5</v>
      </c>
      <c r="I36">
        <f t="shared" si="2"/>
        <v>658</v>
      </c>
      <c r="J36">
        <f t="shared" si="3"/>
        <v>17568.5</v>
      </c>
      <c r="K36">
        <f t="shared" si="2"/>
        <v>1433.5</v>
      </c>
    </row>
    <row r="37" spans="1:11" x14ac:dyDescent="0.2">
      <c r="A37" t="s">
        <v>59</v>
      </c>
      <c r="B37">
        <v>10144955</v>
      </c>
      <c r="C37">
        <v>259</v>
      </c>
      <c r="D37" t="str">
        <f t="shared" si="1"/>
        <v>HDC</v>
      </c>
      <c r="G37">
        <v>10144955</v>
      </c>
      <c r="H37">
        <f t="shared" si="2"/>
        <v>661.5</v>
      </c>
      <c r="I37">
        <f t="shared" si="2"/>
        <v>227</v>
      </c>
      <c r="J37">
        <f t="shared" si="3"/>
        <v>888.5</v>
      </c>
      <c r="K37">
        <f t="shared" si="2"/>
        <v>259</v>
      </c>
    </row>
    <row r="38" spans="1:11" x14ac:dyDescent="0.2">
      <c r="A38" t="s">
        <v>59</v>
      </c>
      <c r="B38">
        <v>10152865</v>
      </c>
      <c r="C38">
        <v>1220.5</v>
      </c>
      <c r="D38" t="str">
        <f t="shared" si="1"/>
        <v>HDC</v>
      </c>
      <c r="G38">
        <v>10152865</v>
      </c>
      <c r="H38">
        <f t="shared" si="2"/>
        <v>10646.5</v>
      </c>
      <c r="I38">
        <f t="shared" si="2"/>
        <v>243.5</v>
      </c>
      <c r="J38">
        <f t="shared" si="3"/>
        <v>10890</v>
      </c>
      <c r="K38">
        <f t="shared" si="2"/>
        <v>1220.5</v>
      </c>
    </row>
    <row r="39" spans="1:11" x14ac:dyDescent="0.2">
      <c r="A39" t="s">
        <v>59</v>
      </c>
      <c r="B39">
        <v>10152866</v>
      </c>
      <c r="C39">
        <v>798.5</v>
      </c>
      <c r="D39" t="str">
        <f t="shared" si="1"/>
        <v>HDC</v>
      </c>
      <c r="G39">
        <v>10152866</v>
      </c>
      <c r="H39">
        <f t="shared" si="2"/>
        <v>6548</v>
      </c>
      <c r="I39">
        <f t="shared" si="2"/>
        <v>257.5</v>
      </c>
      <c r="J39">
        <f t="shared" si="3"/>
        <v>6805.5</v>
      </c>
      <c r="K39">
        <f t="shared" si="2"/>
        <v>798.5</v>
      </c>
    </row>
    <row r="40" spans="1:11" x14ac:dyDescent="0.2">
      <c r="A40" t="s">
        <v>59</v>
      </c>
      <c r="B40">
        <v>10165920</v>
      </c>
      <c r="C40">
        <v>258.5</v>
      </c>
      <c r="D40" t="str">
        <f t="shared" si="1"/>
        <v>HDC</v>
      </c>
      <c r="G40">
        <v>10165920</v>
      </c>
      <c r="H40">
        <f t="shared" si="2"/>
        <v>7750</v>
      </c>
      <c r="I40">
        <f t="shared" si="2"/>
        <v>1666</v>
      </c>
      <c r="J40">
        <f t="shared" si="3"/>
        <v>9416</v>
      </c>
      <c r="K40">
        <f t="shared" si="2"/>
        <v>258.5</v>
      </c>
    </row>
    <row r="41" spans="1:11" x14ac:dyDescent="0.2">
      <c r="A41" t="s">
        <v>59</v>
      </c>
      <c r="B41">
        <v>10166249</v>
      </c>
      <c r="C41">
        <v>3041</v>
      </c>
      <c r="D41" t="str">
        <f t="shared" si="1"/>
        <v>HDC</v>
      </c>
      <c r="G41">
        <v>10166249</v>
      </c>
      <c r="H41">
        <f t="shared" si="2"/>
        <v>15233</v>
      </c>
      <c r="I41">
        <f t="shared" si="2"/>
        <v>2689</v>
      </c>
      <c r="J41">
        <f t="shared" si="3"/>
        <v>17922</v>
      </c>
      <c r="K41">
        <f t="shared" si="2"/>
        <v>3041</v>
      </c>
    </row>
    <row r="42" spans="1:11" x14ac:dyDescent="0.2">
      <c r="A42" t="s">
        <v>59</v>
      </c>
      <c r="B42">
        <v>10168622</v>
      </c>
      <c r="C42">
        <v>437.5</v>
      </c>
      <c r="D42" t="str">
        <f t="shared" si="1"/>
        <v>HDC</v>
      </c>
      <c r="G42">
        <v>10168622</v>
      </c>
      <c r="H42">
        <f t="shared" si="2"/>
        <v>28416.5</v>
      </c>
      <c r="I42">
        <f t="shared" si="2"/>
        <v>10225.5</v>
      </c>
      <c r="J42">
        <f t="shared" si="3"/>
        <v>38642</v>
      </c>
      <c r="K42">
        <f t="shared" si="2"/>
        <v>437.5</v>
      </c>
    </row>
    <row r="43" spans="1:11" x14ac:dyDescent="0.2">
      <c r="A43" t="s">
        <v>59</v>
      </c>
      <c r="B43">
        <v>10168623</v>
      </c>
      <c r="C43">
        <v>697.5</v>
      </c>
      <c r="D43" t="str">
        <f t="shared" si="1"/>
        <v>HDC</v>
      </c>
      <c r="G43">
        <v>10168623</v>
      </c>
      <c r="H43">
        <f t="shared" si="2"/>
        <v>9579</v>
      </c>
      <c r="I43">
        <f t="shared" si="2"/>
        <v>3614.5</v>
      </c>
      <c r="J43">
        <f t="shared" si="3"/>
        <v>13193.5</v>
      </c>
      <c r="K43">
        <f t="shared" si="2"/>
        <v>697.5</v>
      </c>
    </row>
    <row r="44" spans="1:11" x14ac:dyDescent="0.2">
      <c r="A44" t="s">
        <v>59</v>
      </c>
      <c r="B44">
        <v>10170967</v>
      </c>
      <c r="C44">
        <v>683.5</v>
      </c>
      <c r="D44" t="str">
        <f t="shared" si="1"/>
        <v>HDC</v>
      </c>
      <c r="G44">
        <v>10170967</v>
      </c>
      <c r="H44">
        <f t="shared" si="2"/>
        <v>6246</v>
      </c>
      <c r="I44">
        <f t="shared" si="2"/>
        <v>1599</v>
      </c>
      <c r="J44">
        <f t="shared" si="3"/>
        <v>7845</v>
      </c>
      <c r="K44">
        <f t="shared" si="2"/>
        <v>683.5</v>
      </c>
    </row>
    <row r="45" spans="1:11" x14ac:dyDescent="0.2">
      <c r="A45" t="s">
        <v>59</v>
      </c>
      <c r="B45">
        <v>10170968</v>
      </c>
      <c r="C45">
        <v>308</v>
      </c>
      <c r="D45" t="str">
        <f t="shared" si="1"/>
        <v>HDC</v>
      </c>
      <c r="G45">
        <v>10170968</v>
      </c>
      <c r="H45">
        <f t="shared" si="2"/>
        <v>2316.5</v>
      </c>
      <c r="I45">
        <f t="shared" si="2"/>
        <v>406</v>
      </c>
      <c r="J45">
        <f t="shared" si="3"/>
        <v>2722.5</v>
      </c>
      <c r="K45">
        <f t="shared" si="2"/>
        <v>308</v>
      </c>
    </row>
    <row r="46" spans="1:11" x14ac:dyDescent="0.2">
      <c r="A46" t="s">
        <v>59</v>
      </c>
      <c r="B46">
        <v>10170969</v>
      </c>
      <c r="C46">
        <v>258.5</v>
      </c>
      <c r="D46" t="str">
        <f t="shared" si="1"/>
        <v>HDC</v>
      </c>
      <c r="G46">
        <v>10170969</v>
      </c>
      <c r="H46">
        <f t="shared" si="2"/>
        <v>1285.5</v>
      </c>
      <c r="I46">
        <f t="shared" si="2"/>
        <v>248</v>
      </c>
      <c r="J46">
        <f t="shared" si="3"/>
        <v>1533.5</v>
      </c>
      <c r="K46">
        <f t="shared" si="2"/>
        <v>258.5</v>
      </c>
    </row>
    <row r="47" spans="1:11" x14ac:dyDescent="0.2">
      <c r="A47" t="s">
        <v>59</v>
      </c>
      <c r="B47">
        <v>10172336</v>
      </c>
      <c r="C47">
        <v>1910.5</v>
      </c>
      <c r="D47" t="str">
        <f t="shared" si="1"/>
        <v>HDC</v>
      </c>
      <c r="G47">
        <v>10172336</v>
      </c>
      <c r="H47">
        <f t="shared" si="2"/>
        <v>37139.5</v>
      </c>
      <c r="I47">
        <f t="shared" si="2"/>
        <v>845</v>
      </c>
      <c r="J47">
        <f t="shared" si="3"/>
        <v>37984.5</v>
      </c>
      <c r="K47">
        <f t="shared" si="2"/>
        <v>1910.5</v>
      </c>
    </row>
    <row r="48" spans="1:11" x14ac:dyDescent="0.2">
      <c r="A48" t="s">
        <v>59</v>
      </c>
      <c r="B48">
        <v>10172917</v>
      </c>
      <c r="C48">
        <v>260</v>
      </c>
      <c r="D48" t="str">
        <f t="shared" si="1"/>
        <v>HDC</v>
      </c>
      <c r="G48">
        <v>10172917</v>
      </c>
      <c r="H48">
        <f t="shared" si="2"/>
        <v>756</v>
      </c>
      <c r="I48">
        <f t="shared" si="2"/>
        <v>227</v>
      </c>
      <c r="J48">
        <f t="shared" si="3"/>
        <v>983</v>
      </c>
      <c r="K48">
        <f t="shared" si="2"/>
        <v>260</v>
      </c>
    </row>
    <row r="49" spans="1:11" x14ac:dyDescent="0.2">
      <c r="A49" t="s">
        <v>59</v>
      </c>
      <c r="B49">
        <v>10182112</v>
      </c>
      <c r="C49">
        <v>258.5</v>
      </c>
      <c r="D49" t="str">
        <f t="shared" si="1"/>
        <v>HDC</v>
      </c>
      <c r="G49">
        <v>10182112</v>
      </c>
      <c r="H49">
        <f t="shared" si="2"/>
        <v>687.5</v>
      </c>
      <c r="I49">
        <f t="shared" si="2"/>
        <v>227</v>
      </c>
      <c r="J49">
        <f t="shared" si="3"/>
        <v>914.5</v>
      </c>
      <c r="K49">
        <f t="shared" si="2"/>
        <v>258.5</v>
      </c>
    </row>
    <row r="50" spans="1:11" x14ac:dyDescent="0.2">
      <c r="A50" t="s">
        <v>59</v>
      </c>
      <c r="B50">
        <v>10191864</v>
      </c>
      <c r="C50">
        <v>407.5</v>
      </c>
      <c r="D50" t="str">
        <f t="shared" si="1"/>
        <v>HDC</v>
      </c>
      <c r="G50">
        <v>10191864</v>
      </c>
      <c r="H50">
        <f t="shared" si="2"/>
        <v>3954</v>
      </c>
      <c r="I50">
        <f t="shared" si="2"/>
        <v>243</v>
      </c>
      <c r="J50">
        <f t="shared" si="3"/>
        <v>4197</v>
      </c>
      <c r="K50">
        <f t="shared" si="2"/>
        <v>407.5</v>
      </c>
    </row>
    <row r="51" spans="1:11" x14ac:dyDescent="0.2">
      <c r="A51" t="s">
        <v>59</v>
      </c>
      <c r="B51">
        <v>10192742</v>
      </c>
      <c r="C51">
        <v>389.5</v>
      </c>
      <c r="D51" t="str">
        <f t="shared" si="1"/>
        <v>HDC</v>
      </c>
      <c r="G51">
        <v>10192742</v>
      </c>
      <c r="H51">
        <f t="shared" si="2"/>
        <v>3706.5</v>
      </c>
      <c r="I51">
        <f t="shared" si="2"/>
        <v>227.5</v>
      </c>
      <c r="J51">
        <f t="shared" si="3"/>
        <v>3934</v>
      </c>
      <c r="K51">
        <f t="shared" si="2"/>
        <v>389.5</v>
      </c>
    </row>
    <row r="52" spans="1:11" x14ac:dyDescent="0.2">
      <c r="A52" t="s">
        <v>59</v>
      </c>
      <c r="B52">
        <v>10196713</v>
      </c>
      <c r="C52">
        <v>2324.5</v>
      </c>
      <c r="D52" t="str">
        <f t="shared" si="1"/>
        <v>HDC</v>
      </c>
      <c r="G52">
        <v>10196713</v>
      </c>
      <c r="H52">
        <f t="shared" si="2"/>
        <v>24640.5</v>
      </c>
      <c r="I52">
        <f t="shared" si="2"/>
        <v>4620.5</v>
      </c>
      <c r="J52">
        <f t="shared" si="3"/>
        <v>29261</v>
      </c>
      <c r="K52">
        <f t="shared" si="2"/>
        <v>2324.5</v>
      </c>
    </row>
    <row r="53" spans="1:11" x14ac:dyDescent="0.2">
      <c r="A53" t="s">
        <v>59</v>
      </c>
      <c r="B53">
        <v>10202843</v>
      </c>
      <c r="C53">
        <v>3257.5</v>
      </c>
      <c r="D53" t="str">
        <f t="shared" si="1"/>
        <v>HDC</v>
      </c>
      <c r="G53">
        <v>10202843</v>
      </c>
      <c r="H53">
        <f t="shared" si="2"/>
        <v>53898.5</v>
      </c>
      <c r="I53">
        <f t="shared" si="2"/>
        <v>15048.5</v>
      </c>
      <c r="J53">
        <f t="shared" si="3"/>
        <v>68947</v>
      </c>
      <c r="K53">
        <f t="shared" si="2"/>
        <v>3257.5</v>
      </c>
    </row>
    <row r="54" spans="1:11" x14ac:dyDescent="0.2">
      <c r="A54" t="s">
        <v>59</v>
      </c>
      <c r="B54">
        <v>10203082</v>
      </c>
      <c r="C54">
        <v>429</v>
      </c>
      <c r="D54" t="str">
        <f t="shared" si="1"/>
        <v>HDC</v>
      </c>
      <c r="G54">
        <v>10203082</v>
      </c>
      <c r="H54">
        <f t="shared" si="2"/>
        <v>4733</v>
      </c>
      <c r="I54">
        <f t="shared" si="2"/>
        <v>227</v>
      </c>
      <c r="J54">
        <f t="shared" si="3"/>
        <v>4960</v>
      </c>
      <c r="K54">
        <f t="shared" si="2"/>
        <v>429</v>
      </c>
    </row>
    <row r="55" spans="1:11" x14ac:dyDescent="0.2">
      <c r="A55" t="s">
        <v>59</v>
      </c>
      <c r="B55">
        <v>10205067</v>
      </c>
      <c r="C55">
        <v>2793</v>
      </c>
      <c r="D55" t="str">
        <f t="shared" si="1"/>
        <v>HDC</v>
      </c>
      <c r="G55">
        <v>10205067</v>
      </c>
      <c r="H55">
        <f t="shared" si="2"/>
        <v>14616.5</v>
      </c>
      <c r="I55">
        <f t="shared" si="2"/>
        <v>15028.5</v>
      </c>
      <c r="J55">
        <f t="shared" si="3"/>
        <v>29645</v>
      </c>
      <c r="K55">
        <f t="shared" si="2"/>
        <v>2793</v>
      </c>
    </row>
    <row r="56" spans="1:11" x14ac:dyDescent="0.2">
      <c r="A56" t="s">
        <v>59</v>
      </c>
      <c r="B56">
        <v>10205282</v>
      </c>
      <c r="C56">
        <v>1809</v>
      </c>
      <c r="D56" t="str">
        <f t="shared" si="1"/>
        <v>HDC</v>
      </c>
      <c r="G56">
        <v>10205282</v>
      </c>
      <c r="H56">
        <f t="shared" si="2"/>
        <v>6793</v>
      </c>
      <c r="I56">
        <f t="shared" si="2"/>
        <v>9107</v>
      </c>
      <c r="J56">
        <f t="shared" si="3"/>
        <v>15900</v>
      </c>
      <c r="K56">
        <f t="shared" si="2"/>
        <v>1809</v>
      </c>
    </row>
    <row r="57" spans="1:11" x14ac:dyDescent="0.2">
      <c r="A57" t="s">
        <v>59</v>
      </c>
      <c r="B57">
        <v>10206804</v>
      </c>
      <c r="C57">
        <v>332.5</v>
      </c>
      <c r="D57" t="str">
        <f t="shared" si="1"/>
        <v>HDC</v>
      </c>
      <c r="G57">
        <v>10206804</v>
      </c>
      <c r="H57">
        <f t="shared" si="2"/>
        <v>1597.5</v>
      </c>
      <c r="I57">
        <f t="shared" si="2"/>
        <v>349.5</v>
      </c>
      <c r="J57">
        <f t="shared" si="3"/>
        <v>1947</v>
      </c>
      <c r="K57">
        <f t="shared" si="2"/>
        <v>332.5</v>
      </c>
    </row>
    <row r="58" spans="1:11" x14ac:dyDescent="0.2">
      <c r="A58" t="s">
        <v>59</v>
      </c>
      <c r="B58">
        <v>10207683</v>
      </c>
      <c r="C58">
        <v>258.5</v>
      </c>
      <c r="D58" t="str">
        <f t="shared" si="1"/>
        <v>HDC</v>
      </c>
      <c r="G58">
        <v>10207683</v>
      </c>
      <c r="H58">
        <f t="shared" si="2"/>
        <v>5145</v>
      </c>
      <c r="I58">
        <f t="shared" si="2"/>
        <v>2542.5</v>
      </c>
      <c r="J58">
        <f t="shared" si="3"/>
        <v>7687.5</v>
      </c>
      <c r="K58">
        <f t="shared" si="2"/>
        <v>258.5</v>
      </c>
    </row>
    <row r="59" spans="1:11" x14ac:dyDescent="0.2">
      <c r="A59" t="s">
        <v>59</v>
      </c>
      <c r="B59">
        <v>10208357</v>
      </c>
      <c r="C59">
        <v>280</v>
      </c>
      <c r="D59" t="str">
        <f t="shared" si="1"/>
        <v>HDC</v>
      </c>
      <c r="G59">
        <v>10208357</v>
      </c>
      <c r="H59">
        <f t="shared" si="2"/>
        <v>849</v>
      </c>
      <c r="I59">
        <f t="shared" si="2"/>
        <v>232.5</v>
      </c>
      <c r="J59">
        <f t="shared" si="3"/>
        <v>1081.5</v>
      </c>
      <c r="K59">
        <f t="shared" si="2"/>
        <v>280</v>
      </c>
    </row>
    <row r="60" spans="1:11" x14ac:dyDescent="0.2">
      <c r="A60" t="s">
        <v>59</v>
      </c>
      <c r="B60">
        <v>10210044</v>
      </c>
      <c r="C60">
        <v>1729</v>
      </c>
      <c r="D60" t="str">
        <f t="shared" si="1"/>
        <v>HDC</v>
      </c>
      <c r="G60">
        <v>10210044</v>
      </c>
      <c r="H60">
        <f t="shared" si="2"/>
        <v>30118.5</v>
      </c>
      <c r="I60">
        <f t="shared" si="2"/>
        <v>304.5</v>
      </c>
      <c r="J60">
        <f t="shared" si="3"/>
        <v>30423</v>
      </c>
      <c r="K60">
        <f t="shared" si="2"/>
        <v>1729</v>
      </c>
    </row>
    <row r="61" spans="1:11" x14ac:dyDescent="0.2">
      <c r="A61" t="s">
        <v>59</v>
      </c>
      <c r="B61">
        <v>10210048</v>
      </c>
      <c r="C61">
        <v>443.5</v>
      </c>
      <c r="D61" t="str">
        <f t="shared" si="1"/>
        <v>HDC</v>
      </c>
      <c r="G61">
        <v>10210048</v>
      </c>
      <c r="H61">
        <f t="shared" si="2"/>
        <v>7560.5</v>
      </c>
      <c r="I61">
        <f t="shared" si="2"/>
        <v>260</v>
      </c>
      <c r="J61">
        <f t="shared" si="3"/>
        <v>7820.5</v>
      </c>
      <c r="K61">
        <f t="shared" si="2"/>
        <v>443.5</v>
      </c>
    </row>
    <row r="62" spans="1:11" x14ac:dyDescent="0.2">
      <c r="A62" t="s">
        <v>59</v>
      </c>
      <c r="B62">
        <v>10213717</v>
      </c>
      <c r="C62">
        <v>1975.5</v>
      </c>
      <c r="D62" t="str">
        <f t="shared" si="1"/>
        <v>HDC</v>
      </c>
      <c r="G62">
        <v>10213717</v>
      </c>
      <c r="H62">
        <f t="shared" si="2"/>
        <v>29130</v>
      </c>
      <c r="I62">
        <f t="shared" si="2"/>
        <v>6706</v>
      </c>
      <c r="J62">
        <f t="shared" si="3"/>
        <v>35836</v>
      </c>
      <c r="K62">
        <f t="shared" si="2"/>
        <v>1975.5</v>
      </c>
    </row>
    <row r="63" spans="1:11" x14ac:dyDescent="0.2">
      <c r="A63" t="s">
        <v>59</v>
      </c>
      <c r="B63">
        <v>10213870</v>
      </c>
      <c r="C63">
        <v>745</v>
      </c>
      <c r="D63" t="str">
        <f t="shared" si="1"/>
        <v>HDC</v>
      </c>
      <c r="G63">
        <v>10213870</v>
      </c>
      <c r="H63">
        <f t="shared" si="2"/>
        <v>12832</v>
      </c>
      <c r="I63">
        <f t="shared" si="2"/>
        <v>254.5</v>
      </c>
      <c r="J63">
        <f t="shared" si="3"/>
        <v>13086.5</v>
      </c>
      <c r="K63">
        <f t="shared" si="2"/>
        <v>745</v>
      </c>
    </row>
    <row r="64" spans="1:11" x14ac:dyDescent="0.2">
      <c r="A64" t="s">
        <v>59</v>
      </c>
      <c r="B64">
        <v>10215080</v>
      </c>
      <c r="C64">
        <v>309</v>
      </c>
      <c r="D64" t="str">
        <f t="shared" si="1"/>
        <v>HDC</v>
      </c>
      <c r="G64">
        <v>10215080</v>
      </c>
      <c r="H64">
        <f t="shared" si="2"/>
        <v>2003.5</v>
      </c>
      <c r="I64">
        <f t="shared" si="2"/>
        <v>227</v>
      </c>
      <c r="J64">
        <f t="shared" si="3"/>
        <v>2230.5</v>
      </c>
      <c r="K64">
        <f t="shared" si="2"/>
        <v>309</v>
      </c>
    </row>
    <row r="65" spans="1:11" x14ac:dyDescent="0.2">
      <c r="A65" t="s">
        <v>59</v>
      </c>
      <c r="B65">
        <v>10215082</v>
      </c>
      <c r="C65">
        <v>831</v>
      </c>
      <c r="D65" t="str">
        <f t="shared" si="1"/>
        <v>HDC</v>
      </c>
      <c r="G65">
        <v>10215082</v>
      </c>
      <c r="H65">
        <f t="shared" si="2"/>
        <v>16450</v>
      </c>
      <c r="I65">
        <f t="shared" si="2"/>
        <v>284</v>
      </c>
      <c r="J65">
        <f t="shared" si="3"/>
        <v>16734</v>
      </c>
      <c r="K65">
        <f t="shared" si="2"/>
        <v>831</v>
      </c>
    </row>
    <row r="66" spans="1:11" x14ac:dyDescent="0.2">
      <c r="A66" t="s">
        <v>59</v>
      </c>
      <c r="B66">
        <v>10216200</v>
      </c>
      <c r="C66">
        <v>1937.5</v>
      </c>
      <c r="D66" t="str">
        <f t="shared" si="1"/>
        <v>HDC</v>
      </c>
      <c r="G66">
        <v>10216200</v>
      </c>
      <c r="H66">
        <f t="shared" si="2"/>
        <v>26885.5</v>
      </c>
      <c r="I66">
        <f t="shared" si="2"/>
        <v>11242.5</v>
      </c>
      <c r="J66">
        <f t="shared" si="3"/>
        <v>38128</v>
      </c>
      <c r="K66">
        <f t="shared" si="2"/>
        <v>1937.5</v>
      </c>
    </row>
    <row r="67" spans="1:11" x14ac:dyDescent="0.2">
      <c r="A67" t="s">
        <v>59</v>
      </c>
      <c r="B67">
        <v>10223975</v>
      </c>
      <c r="C67">
        <v>4217.5</v>
      </c>
      <c r="D67" t="str">
        <f t="shared" ref="D67:D130" si="4">LEFT(A67,3)</f>
        <v>HDC</v>
      </c>
      <c r="G67">
        <v>10223975</v>
      </c>
      <c r="H67">
        <f t="shared" ref="H67:K105" si="5">SUMIFS($C:$C,$D:$D,H$1,$B:$B,$G67)</f>
        <v>39477.5</v>
      </c>
      <c r="I67">
        <f t="shared" si="5"/>
        <v>38937.5</v>
      </c>
      <c r="J67">
        <f t="shared" ref="J67:J105" si="6">H67+I67</f>
        <v>78415</v>
      </c>
      <c r="K67">
        <f t="shared" si="5"/>
        <v>4217.5</v>
      </c>
    </row>
    <row r="68" spans="1:11" x14ac:dyDescent="0.2">
      <c r="A68" t="s">
        <v>59</v>
      </c>
      <c r="B68">
        <v>10224493</v>
      </c>
      <c r="C68">
        <v>5594.5</v>
      </c>
      <c r="D68" t="str">
        <f t="shared" si="4"/>
        <v>HDC</v>
      </c>
      <c r="G68">
        <v>10224493</v>
      </c>
      <c r="H68">
        <f t="shared" si="5"/>
        <v>19067.5</v>
      </c>
      <c r="I68">
        <f t="shared" si="5"/>
        <v>4572</v>
      </c>
      <c r="J68">
        <f t="shared" si="6"/>
        <v>23639.5</v>
      </c>
      <c r="K68">
        <f t="shared" si="5"/>
        <v>5594.5</v>
      </c>
    </row>
    <row r="69" spans="1:11" x14ac:dyDescent="0.2">
      <c r="A69" t="s">
        <v>59</v>
      </c>
      <c r="B69">
        <v>10224526</v>
      </c>
      <c r="C69">
        <v>632</v>
      </c>
      <c r="D69" t="str">
        <f t="shared" si="4"/>
        <v>HDC</v>
      </c>
      <c r="G69">
        <v>10224526</v>
      </c>
      <c r="H69">
        <f t="shared" si="5"/>
        <v>2551.5</v>
      </c>
      <c r="I69">
        <f t="shared" si="5"/>
        <v>691.5</v>
      </c>
      <c r="J69">
        <f t="shared" si="6"/>
        <v>3243</v>
      </c>
      <c r="K69">
        <f t="shared" si="5"/>
        <v>632</v>
      </c>
    </row>
    <row r="70" spans="1:11" x14ac:dyDescent="0.2">
      <c r="A70" t="s">
        <v>59</v>
      </c>
      <c r="B70">
        <v>10224564</v>
      </c>
      <c r="C70">
        <v>650.5</v>
      </c>
      <c r="D70" t="str">
        <f t="shared" si="4"/>
        <v>HDC</v>
      </c>
      <c r="G70">
        <v>10224564</v>
      </c>
      <c r="H70">
        <f t="shared" si="5"/>
        <v>2277</v>
      </c>
      <c r="I70">
        <f t="shared" si="5"/>
        <v>455.5</v>
      </c>
      <c r="J70">
        <f t="shared" si="6"/>
        <v>2732.5</v>
      </c>
      <c r="K70">
        <f t="shared" si="5"/>
        <v>650.5</v>
      </c>
    </row>
    <row r="71" spans="1:11" x14ac:dyDescent="0.2">
      <c r="A71" t="s">
        <v>59</v>
      </c>
      <c r="B71">
        <v>10224590</v>
      </c>
      <c r="C71">
        <v>4034.5</v>
      </c>
      <c r="D71" t="str">
        <f t="shared" si="4"/>
        <v>HDC</v>
      </c>
      <c r="G71">
        <v>10224590</v>
      </c>
      <c r="H71">
        <f t="shared" si="5"/>
        <v>13268</v>
      </c>
      <c r="I71">
        <f t="shared" si="5"/>
        <v>3411.5</v>
      </c>
      <c r="J71">
        <f t="shared" si="6"/>
        <v>16679.5</v>
      </c>
      <c r="K71">
        <f t="shared" si="5"/>
        <v>4034.5</v>
      </c>
    </row>
    <row r="72" spans="1:11" x14ac:dyDescent="0.2">
      <c r="A72" t="s">
        <v>59</v>
      </c>
      <c r="B72">
        <v>10224626</v>
      </c>
      <c r="C72">
        <v>2704</v>
      </c>
      <c r="D72" t="str">
        <f t="shared" si="4"/>
        <v>HDC</v>
      </c>
      <c r="G72">
        <v>10224626</v>
      </c>
      <c r="H72">
        <f t="shared" si="5"/>
        <v>8480</v>
      </c>
      <c r="I72">
        <f t="shared" si="5"/>
        <v>2020.5</v>
      </c>
      <c r="J72">
        <f t="shared" si="6"/>
        <v>10500.5</v>
      </c>
      <c r="K72">
        <f t="shared" si="5"/>
        <v>2704</v>
      </c>
    </row>
    <row r="73" spans="1:11" x14ac:dyDescent="0.2">
      <c r="A73" t="s">
        <v>59</v>
      </c>
      <c r="B73">
        <v>10225098</v>
      </c>
      <c r="C73">
        <v>307</v>
      </c>
      <c r="D73" t="str">
        <f t="shared" si="4"/>
        <v>HDC</v>
      </c>
      <c r="G73">
        <v>10225098</v>
      </c>
      <c r="H73">
        <f t="shared" si="5"/>
        <v>1135</v>
      </c>
      <c r="I73">
        <f t="shared" si="5"/>
        <v>238</v>
      </c>
      <c r="J73">
        <f t="shared" si="6"/>
        <v>1373</v>
      </c>
      <c r="K73">
        <f t="shared" si="5"/>
        <v>307</v>
      </c>
    </row>
    <row r="74" spans="1:11" x14ac:dyDescent="0.2">
      <c r="A74" t="s">
        <v>59</v>
      </c>
      <c r="B74">
        <v>10225861</v>
      </c>
      <c r="C74">
        <v>3102</v>
      </c>
      <c r="D74" t="str">
        <f t="shared" si="4"/>
        <v>HDC</v>
      </c>
      <c r="G74">
        <v>10225861</v>
      </c>
      <c r="H74">
        <f t="shared" si="5"/>
        <v>30339</v>
      </c>
      <c r="I74">
        <f t="shared" si="5"/>
        <v>8375</v>
      </c>
      <c r="J74">
        <f t="shared" si="6"/>
        <v>38714</v>
      </c>
      <c r="K74">
        <f t="shared" si="5"/>
        <v>3102</v>
      </c>
    </row>
    <row r="75" spans="1:11" x14ac:dyDescent="0.2">
      <c r="A75" t="s">
        <v>59</v>
      </c>
      <c r="B75">
        <v>10225862</v>
      </c>
      <c r="C75">
        <v>31550</v>
      </c>
      <c r="D75" t="str">
        <f t="shared" si="4"/>
        <v>HDC</v>
      </c>
      <c r="G75">
        <v>10225862</v>
      </c>
      <c r="H75">
        <f t="shared" si="5"/>
        <v>235594.5</v>
      </c>
      <c r="I75">
        <f t="shared" si="5"/>
        <v>56462</v>
      </c>
      <c r="J75">
        <f t="shared" si="6"/>
        <v>292056.5</v>
      </c>
      <c r="K75">
        <f t="shared" si="5"/>
        <v>31550</v>
      </c>
    </row>
    <row r="76" spans="1:11" x14ac:dyDescent="0.2">
      <c r="A76" t="s">
        <v>59</v>
      </c>
      <c r="B76">
        <v>10226039</v>
      </c>
      <c r="C76">
        <v>258.5</v>
      </c>
      <c r="D76" t="str">
        <f t="shared" si="4"/>
        <v>HDC</v>
      </c>
      <c r="G76">
        <v>10226039</v>
      </c>
      <c r="H76">
        <f t="shared" si="5"/>
        <v>17341</v>
      </c>
      <c r="I76">
        <f t="shared" si="5"/>
        <v>12513</v>
      </c>
      <c r="J76">
        <f t="shared" si="6"/>
        <v>29854</v>
      </c>
      <c r="K76">
        <f t="shared" si="5"/>
        <v>258.5</v>
      </c>
    </row>
    <row r="77" spans="1:11" x14ac:dyDescent="0.2">
      <c r="A77" t="s">
        <v>59</v>
      </c>
      <c r="B77">
        <v>10231583</v>
      </c>
      <c r="C77">
        <v>3234.5</v>
      </c>
      <c r="D77" t="str">
        <f t="shared" si="4"/>
        <v>HDC</v>
      </c>
      <c r="G77">
        <v>10231583</v>
      </c>
      <c r="H77">
        <f t="shared" si="5"/>
        <v>30666</v>
      </c>
      <c r="I77">
        <f t="shared" si="5"/>
        <v>44278.5</v>
      </c>
      <c r="J77">
        <f t="shared" si="6"/>
        <v>74944.5</v>
      </c>
      <c r="K77">
        <f t="shared" si="5"/>
        <v>3234.5</v>
      </c>
    </row>
    <row r="78" spans="1:11" x14ac:dyDescent="0.2">
      <c r="A78" t="s">
        <v>59</v>
      </c>
      <c r="B78">
        <v>10231651</v>
      </c>
      <c r="C78">
        <v>924</v>
      </c>
      <c r="D78" t="str">
        <f t="shared" si="4"/>
        <v>HDC</v>
      </c>
      <c r="G78">
        <v>10231651</v>
      </c>
      <c r="H78">
        <f t="shared" si="5"/>
        <v>14230</v>
      </c>
      <c r="I78">
        <f t="shared" si="5"/>
        <v>16165.5</v>
      </c>
      <c r="J78">
        <f t="shared" si="6"/>
        <v>30395.5</v>
      </c>
      <c r="K78">
        <f t="shared" si="5"/>
        <v>924</v>
      </c>
    </row>
    <row r="79" spans="1:11" x14ac:dyDescent="0.2">
      <c r="A79" t="s">
        <v>59</v>
      </c>
      <c r="B79">
        <v>10235845</v>
      </c>
      <c r="C79">
        <v>780.5</v>
      </c>
      <c r="D79" t="str">
        <f t="shared" si="4"/>
        <v>HDC</v>
      </c>
      <c r="G79">
        <v>10235845</v>
      </c>
      <c r="H79">
        <f t="shared" si="5"/>
        <v>13735.5</v>
      </c>
      <c r="I79">
        <f t="shared" si="5"/>
        <v>303.5</v>
      </c>
      <c r="J79">
        <f t="shared" si="6"/>
        <v>14039</v>
      </c>
      <c r="K79">
        <f t="shared" si="5"/>
        <v>780.5</v>
      </c>
    </row>
    <row r="80" spans="1:11" x14ac:dyDescent="0.2">
      <c r="A80" t="s">
        <v>59</v>
      </c>
      <c r="B80">
        <v>10235846</v>
      </c>
      <c r="C80">
        <v>258.5</v>
      </c>
      <c r="D80" t="str">
        <f t="shared" si="4"/>
        <v>HDC</v>
      </c>
      <c r="G80">
        <v>10235846</v>
      </c>
      <c r="H80">
        <f t="shared" si="5"/>
        <v>3815</v>
      </c>
      <c r="I80">
        <f t="shared" si="5"/>
        <v>228.5</v>
      </c>
      <c r="J80">
        <f t="shared" si="6"/>
        <v>4043.5</v>
      </c>
      <c r="K80">
        <f t="shared" si="5"/>
        <v>258.5</v>
      </c>
    </row>
    <row r="81" spans="1:11" x14ac:dyDescent="0.2">
      <c r="A81" t="s">
        <v>59</v>
      </c>
      <c r="B81">
        <v>10236901</v>
      </c>
      <c r="C81">
        <v>258.5</v>
      </c>
      <c r="D81" t="str">
        <f t="shared" si="4"/>
        <v>HDC</v>
      </c>
      <c r="G81">
        <v>10236901</v>
      </c>
      <c r="H81">
        <f t="shared" si="5"/>
        <v>661.5</v>
      </c>
      <c r="I81">
        <f t="shared" si="5"/>
        <v>227</v>
      </c>
      <c r="J81">
        <f t="shared" si="6"/>
        <v>888.5</v>
      </c>
      <c r="K81">
        <f t="shared" si="5"/>
        <v>258.5</v>
      </c>
    </row>
    <row r="82" spans="1:11" x14ac:dyDescent="0.2">
      <c r="A82" t="s">
        <v>59</v>
      </c>
      <c r="B82">
        <v>10240140</v>
      </c>
      <c r="C82">
        <v>398</v>
      </c>
      <c r="D82" t="str">
        <f t="shared" si="4"/>
        <v>HDC</v>
      </c>
      <c r="G82">
        <v>10240140</v>
      </c>
      <c r="H82">
        <f t="shared" si="5"/>
        <v>4357</v>
      </c>
      <c r="I82">
        <f t="shared" si="5"/>
        <v>1010.5</v>
      </c>
      <c r="J82">
        <f t="shared" si="6"/>
        <v>5367.5</v>
      </c>
      <c r="K82">
        <f t="shared" si="5"/>
        <v>398</v>
      </c>
    </row>
    <row r="83" spans="1:11" x14ac:dyDescent="0.2">
      <c r="A83" t="s">
        <v>59</v>
      </c>
      <c r="B83">
        <v>10240151</v>
      </c>
      <c r="C83">
        <v>1564.5</v>
      </c>
      <c r="D83" t="str">
        <f t="shared" si="4"/>
        <v>HDC</v>
      </c>
      <c r="G83">
        <v>10240151</v>
      </c>
      <c r="H83">
        <f t="shared" si="5"/>
        <v>17736</v>
      </c>
      <c r="I83">
        <f t="shared" si="5"/>
        <v>3929</v>
      </c>
      <c r="J83">
        <f t="shared" si="6"/>
        <v>21665</v>
      </c>
      <c r="K83">
        <f t="shared" si="5"/>
        <v>1564.5</v>
      </c>
    </row>
    <row r="84" spans="1:11" x14ac:dyDescent="0.2">
      <c r="A84" t="s">
        <v>59</v>
      </c>
      <c r="B84">
        <v>10240181</v>
      </c>
      <c r="C84">
        <v>691.5</v>
      </c>
      <c r="D84" t="str">
        <f t="shared" si="4"/>
        <v>HDC</v>
      </c>
      <c r="G84">
        <v>10240181</v>
      </c>
      <c r="H84">
        <f t="shared" si="5"/>
        <v>7231.5</v>
      </c>
      <c r="I84">
        <f t="shared" si="5"/>
        <v>1749</v>
      </c>
      <c r="J84">
        <f t="shared" si="6"/>
        <v>8980.5</v>
      </c>
      <c r="K84">
        <f t="shared" si="5"/>
        <v>691.5</v>
      </c>
    </row>
    <row r="85" spans="1:11" x14ac:dyDescent="0.2">
      <c r="A85" t="s">
        <v>59</v>
      </c>
      <c r="B85">
        <v>10240187</v>
      </c>
      <c r="C85">
        <v>3709.5</v>
      </c>
      <c r="D85" t="str">
        <f t="shared" si="4"/>
        <v>HDC</v>
      </c>
      <c r="G85">
        <v>10240187</v>
      </c>
      <c r="H85">
        <f t="shared" si="5"/>
        <v>31611.5</v>
      </c>
      <c r="I85">
        <f t="shared" si="5"/>
        <v>7268.5</v>
      </c>
      <c r="J85">
        <f t="shared" si="6"/>
        <v>38880</v>
      </c>
      <c r="K85">
        <f t="shared" si="5"/>
        <v>3709.5</v>
      </c>
    </row>
    <row r="86" spans="1:11" x14ac:dyDescent="0.2">
      <c r="A86" t="s">
        <v>59</v>
      </c>
      <c r="B86">
        <v>10240591</v>
      </c>
      <c r="C86">
        <v>266</v>
      </c>
      <c r="D86" t="str">
        <f t="shared" si="4"/>
        <v>HDC</v>
      </c>
      <c r="G86">
        <v>10240591</v>
      </c>
      <c r="H86">
        <f t="shared" si="5"/>
        <v>877.5</v>
      </c>
      <c r="I86">
        <f t="shared" si="5"/>
        <v>229.5</v>
      </c>
      <c r="J86">
        <f t="shared" si="6"/>
        <v>1107</v>
      </c>
      <c r="K86">
        <f t="shared" si="5"/>
        <v>266</v>
      </c>
    </row>
    <row r="87" spans="1:11" x14ac:dyDescent="0.2">
      <c r="A87" t="s">
        <v>59</v>
      </c>
      <c r="B87">
        <v>10240596</v>
      </c>
      <c r="C87">
        <v>489</v>
      </c>
      <c r="D87" t="str">
        <f t="shared" si="4"/>
        <v>HDC</v>
      </c>
      <c r="G87">
        <v>10240596</v>
      </c>
      <c r="H87">
        <f t="shared" si="5"/>
        <v>2616</v>
      </c>
      <c r="I87">
        <f t="shared" si="5"/>
        <v>232.5</v>
      </c>
      <c r="J87">
        <f t="shared" si="6"/>
        <v>2848.5</v>
      </c>
      <c r="K87">
        <f t="shared" si="5"/>
        <v>489</v>
      </c>
    </row>
    <row r="88" spans="1:11" x14ac:dyDescent="0.2">
      <c r="A88" t="s">
        <v>59</v>
      </c>
      <c r="B88">
        <v>10242244</v>
      </c>
      <c r="C88">
        <v>258.5</v>
      </c>
      <c r="D88" t="str">
        <f t="shared" si="4"/>
        <v>HDC</v>
      </c>
      <c r="G88">
        <v>10242244</v>
      </c>
      <c r="H88">
        <f t="shared" si="5"/>
        <v>684</v>
      </c>
      <c r="I88">
        <f t="shared" si="5"/>
        <v>227</v>
      </c>
      <c r="J88">
        <f t="shared" si="6"/>
        <v>911</v>
      </c>
      <c r="K88">
        <f t="shared" si="5"/>
        <v>258.5</v>
      </c>
    </row>
    <row r="89" spans="1:11" x14ac:dyDescent="0.2">
      <c r="A89" t="s">
        <v>59</v>
      </c>
      <c r="B89">
        <v>10242259</v>
      </c>
      <c r="C89">
        <v>316</v>
      </c>
      <c r="D89" t="str">
        <f t="shared" si="4"/>
        <v>HDC</v>
      </c>
      <c r="G89">
        <v>10242259</v>
      </c>
      <c r="H89">
        <f t="shared" si="5"/>
        <v>661.5</v>
      </c>
      <c r="I89">
        <f t="shared" si="5"/>
        <v>227</v>
      </c>
      <c r="J89">
        <f t="shared" si="6"/>
        <v>888.5</v>
      </c>
      <c r="K89">
        <f t="shared" si="5"/>
        <v>316</v>
      </c>
    </row>
    <row r="90" spans="1:11" x14ac:dyDescent="0.2">
      <c r="A90" t="s">
        <v>59</v>
      </c>
      <c r="B90">
        <v>10242459</v>
      </c>
      <c r="C90">
        <v>18401.5</v>
      </c>
      <c r="D90" t="str">
        <f t="shared" si="4"/>
        <v>HDC</v>
      </c>
      <c r="G90">
        <v>10242459</v>
      </c>
      <c r="H90">
        <f t="shared" si="5"/>
        <v>118771</v>
      </c>
      <c r="I90">
        <f t="shared" si="5"/>
        <v>124428.5</v>
      </c>
      <c r="J90">
        <f t="shared" si="6"/>
        <v>243199.5</v>
      </c>
      <c r="K90">
        <f t="shared" si="5"/>
        <v>18401.5</v>
      </c>
    </row>
    <row r="91" spans="1:11" x14ac:dyDescent="0.2">
      <c r="A91" t="s">
        <v>59</v>
      </c>
      <c r="B91">
        <v>10242662</v>
      </c>
      <c r="C91">
        <v>258.5</v>
      </c>
      <c r="D91" t="str">
        <f t="shared" si="4"/>
        <v>HDC</v>
      </c>
      <c r="G91">
        <v>10242662</v>
      </c>
      <c r="H91">
        <f t="shared" si="5"/>
        <v>847.5</v>
      </c>
      <c r="I91">
        <f t="shared" si="5"/>
        <v>242</v>
      </c>
      <c r="J91">
        <f t="shared" si="6"/>
        <v>1089.5</v>
      </c>
      <c r="K91">
        <f t="shared" si="5"/>
        <v>258.5</v>
      </c>
    </row>
    <row r="92" spans="1:11" x14ac:dyDescent="0.2">
      <c r="A92" t="s">
        <v>59</v>
      </c>
      <c r="B92">
        <v>10242679</v>
      </c>
      <c r="C92">
        <v>258.5</v>
      </c>
      <c r="D92" t="str">
        <f t="shared" si="4"/>
        <v>HDC</v>
      </c>
      <c r="G92">
        <v>10242679</v>
      </c>
      <c r="H92">
        <f t="shared" si="5"/>
        <v>661.5</v>
      </c>
      <c r="I92">
        <f t="shared" si="5"/>
        <v>227</v>
      </c>
      <c r="J92">
        <f t="shared" si="6"/>
        <v>888.5</v>
      </c>
      <c r="K92">
        <f t="shared" si="5"/>
        <v>258.5</v>
      </c>
    </row>
    <row r="93" spans="1:11" x14ac:dyDescent="0.2">
      <c r="A93" t="s">
        <v>59</v>
      </c>
      <c r="B93">
        <v>10246447</v>
      </c>
      <c r="C93">
        <v>258.5</v>
      </c>
      <c r="D93" t="str">
        <f t="shared" si="4"/>
        <v>HDC</v>
      </c>
      <c r="G93">
        <v>10246447</v>
      </c>
      <c r="H93">
        <f t="shared" si="5"/>
        <v>661.5</v>
      </c>
      <c r="I93">
        <f t="shared" si="5"/>
        <v>227</v>
      </c>
      <c r="J93">
        <f t="shared" si="6"/>
        <v>888.5</v>
      </c>
      <c r="K93">
        <f t="shared" si="5"/>
        <v>258.5</v>
      </c>
    </row>
    <row r="94" spans="1:11" x14ac:dyDescent="0.2">
      <c r="A94" t="s">
        <v>59</v>
      </c>
      <c r="B94">
        <v>10247692</v>
      </c>
      <c r="C94">
        <v>3353.5</v>
      </c>
      <c r="D94" t="str">
        <f t="shared" si="4"/>
        <v>HDC</v>
      </c>
      <c r="G94">
        <v>10247692</v>
      </c>
      <c r="H94">
        <f t="shared" si="5"/>
        <v>38654</v>
      </c>
      <c r="I94">
        <f t="shared" si="5"/>
        <v>679.5</v>
      </c>
      <c r="J94">
        <f t="shared" si="6"/>
        <v>39333.5</v>
      </c>
      <c r="K94">
        <f t="shared" si="5"/>
        <v>3353.5</v>
      </c>
    </row>
    <row r="95" spans="1:11" x14ac:dyDescent="0.2">
      <c r="A95" t="s">
        <v>59</v>
      </c>
      <c r="B95">
        <v>10248405</v>
      </c>
      <c r="C95">
        <v>479</v>
      </c>
      <c r="D95" t="str">
        <f t="shared" si="4"/>
        <v>HDC</v>
      </c>
      <c r="G95">
        <v>10248405</v>
      </c>
      <c r="H95">
        <f t="shared" si="5"/>
        <v>1713.5</v>
      </c>
      <c r="I95">
        <f t="shared" si="5"/>
        <v>471.5</v>
      </c>
      <c r="J95">
        <f t="shared" si="6"/>
        <v>2185</v>
      </c>
      <c r="K95">
        <f t="shared" si="5"/>
        <v>479</v>
      </c>
    </row>
    <row r="96" spans="1:11" x14ac:dyDescent="0.2">
      <c r="A96" t="s">
        <v>59</v>
      </c>
      <c r="B96">
        <v>10250464</v>
      </c>
      <c r="C96">
        <v>3722</v>
      </c>
      <c r="D96" t="str">
        <f t="shared" si="4"/>
        <v>HDC</v>
      </c>
      <c r="G96">
        <v>10250464</v>
      </c>
      <c r="H96">
        <f t="shared" si="5"/>
        <v>54619</v>
      </c>
      <c r="I96">
        <f t="shared" si="5"/>
        <v>4977.5</v>
      </c>
      <c r="J96">
        <f t="shared" si="6"/>
        <v>59596.5</v>
      </c>
      <c r="K96">
        <f t="shared" si="5"/>
        <v>3722</v>
      </c>
    </row>
    <row r="97" spans="1:11" x14ac:dyDescent="0.2">
      <c r="A97" t="s">
        <v>59</v>
      </c>
      <c r="B97">
        <v>10252750</v>
      </c>
      <c r="C97">
        <v>1014</v>
      </c>
      <c r="D97" t="str">
        <f t="shared" si="4"/>
        <v>HDC</v>
      </c>
      <c r="G97">
        <v>10252750</v>
      </c>
      <c r="H97">
        <f t="shared" si="5"/>
        <v>13530.5</v>
      </c>
      <c r="I97">
        <f t="shared" si="5"/>
        <v>256</v>
      </c>
      <c r="J97">
        <f t="shared" si="6"/>
        <v>13786.5</v>
      </c>
      <c r="K97">
        <f t="shared" si="5"/>
        <v>1014</v>
      </c>
    </row>
    <row r="98" spans="1:11" x14ac:dyDescent="0.2">
      <c r="A98" t="s">
        <v>59</v>
      </c>
      <c r="B98">
        <v>10252926</v>
      </c>
      <c r="C98">
        <v>258.5</v>
      </c>
      <c r="D98" t="str">
        <f t="shared" si="4"/>
        <v>HDC</v>
      </c>
      <c r="G98">
        <v>10252926</v>
      </c>
      <c r="H98">
        <f t="shared" si="5"/>
        <v>661.5</v>
      </c>
      <c r="I98">
        <f t="shared" si="5"/>
        <v>227</v>
      </c>
      <c r="J98">
        <f t="shared" si="6"/>
        <v>888.5</v>
      </c>
      <c r="K98">
        <f t="shared" si="5"/>
        <v>258.5</v>
      </c>
    </row>
    <row r="99" spans="1:11" x14ac:dyDescent="0.2">
      <c r="A99" t="s">
        <v>59</v>
      </c>
      <c r="B99">
        <v>11003059</v>
      </c>
      <c r="C99">
        <v>4095.5</v>
      </c>
      <c r="D99" t="str">
        <f t="shared" si="4"/>
        <v>HDC</v>
      </c>
      <c r="G99">
        <v>11003059</v>
      </c>
      <c r="H99">
        <f t="shared" si="5"/>
        <v>42962.5</v>
      </c>
      <c r="I99">
        <f t="shared" si="5"/>
        <v>373</v>
      </c>
      <c r="J99">
        <f t="shared" si="6"/>
        <v>43335.5</v>
      </c>
      <c r="K99">
        <f t="shared" si="5"/>
        <v>4095.5</v>
      </c>
    </row>
    <row r="100" spans="1:11" x14ac:dyDescent="0.2">
      <c r="A100" t="s">
        <v>59</v>
      </c>
      <c r="B100">
        <v>11004892</v>
      </c>
      <c r="C100">
        <v>258.5</v>
      </c>
      <c r="D100" t="str">
        <f t="shared" si="4"/>
        <v>HDC</v>
      </c>
      <c r="G100">
        <v>11004892</v>
      </c>
      <c r="H100">
        <f t="shared" si="5"/>
        <v>724.5</v>
      </c>
      <c r="I100">
        <f t="shared" si="5"/>
        <v>246.5</v>
      </c>
      <c r="J100">
        <f t="shared" si="6"/>
        <v>971</v>
      </c>
      <c r="K100">
        <f t="shared" si="5"/>
        <v>258.5</v>
      </c>
    </row>
    <row r="101" spans="1:11" x14ac:dyDescent="0.2">
      <c r="A101" t="s">
        <v>59</v>
      </c>
      <c r="B101">
        <v>11005596</v>
      </c>
      <c r="C101">
        <v>258.5</v>
      </c>
      <c r="D101" t="str">
        <f t="shared" si="4"/>
        <v>HDC</v>
      </c>
      <c r="G101">
        <v>11005596</v>
      </c>
      <c r="H101">
        <f t="shared" si="5"/>
        <v>721</v>
      </c>
      <c r="I101">
        <f t="shared" si="5"/>
        <v>230.5</v>
      </c>
      <c r="J101">
        <f t="shared" si="6"/>
        <v>951.5</v>
      </c>
      <c r="K101">
        <f t="shared" si="5"/>
        <v>258.5</v>
      </c>
    </row>
    <row r="102" spans="1:11" x14ac:dyDescent="0.2">
      <c r="A102" t="s">
        <v>59</v>
      </c>
      <c r="B102">
        <v>11008082</v>
      </c>
      <c r="C102">
        <v>258.5</v>
      </c>
      <c r="D102" t="str">
        <f t="shared" si="4"/>
        <v>HDC</v>
      </c>
      <c r="G102">
        <v>11008082</v>
      </c>
      <c r="H102">
        <f t="shared" si="5"/>
        <v>734</v>
      </c>
      <c r="I102">
        <f t="shared" si="5"/>
        <v>241</v>
      </c>
      <c r="J102">
        <f t="shared" si="6"/>
        <v>975</v>
      </c>
      <c r="K102">
        <f t="shared" si="5"/>
        <v>258.5</v>
      </c>
    </row>
    <row r="103" spans="1:11" x14ac:dyDescent="0.2">
      <c r="A103" t="s">
        <v>59</v>
      </c>
      <c r="B103">
        <v>11008092</v>
      </c>
      <c r="C103">
        <v>258.5</v>
      </c>
      <c r="D103" t="str">
        <f t="shared" si="4"/>
        <v>HDC</v>
      </c>
      <c r="G103">
        <v>11008092</v>
      </c>
      <c r="H103">
        <f t="shared" si="5"/>
        <v>661.5</v>
      </c>
      <c r="I103">
        <f t="shared" si="5"/>
        <v>241.5</v>
      </c>
      <c r="J103">
        <f t="shared" si="6"/>
        <v>903</v>
      </c>
      <c r="K103">
        <f t="shared" si="5"/>
        <v>258.5</v>
      </c>
    </row>
    <row r="104" spans="1:11" x14ac:dyDescent="0.2">
      <c r="A104" t="s">
        <v>59</v>
      </c>
      <c r="B104">
        <v>11020776</v>
      </c>
      <c r="C104">
        <v>258.5</v>
      </c>
      <c r="D104" t="str">
        <f t="shared" si="4"/>
        <v>HDC</v>
      </c>
      <c r="G104">
        <v>11020776</v>
      </c>
      <c r="H104">
        <f t="shared" si="5"/>
        <v>888.5</v>
      </c>
      <c r="I104">
        <f t="shared" si="5"/>
        <v>0</v>
      </c>
      <c r="J104">
        <f t="shared" si="6"/>
        <v>888.5</v>
      </c>
      <c r="K104">
        <f t="shared" si="5"/>
        <v>258.5</v>
      </c>
    </row>
    <row r="105" spans="1:11" x14ac:dyDescent="0.2">
      <c r="A105" t="s">
        <v>60</v>
      </c>
      <c r="B105">
        <v>4413</v>
      </c>
      <c r="C105">
        <v>1760.5</v>
      </c>
      <c r="D105" t="str">
        <f t="shared" si="4"/>
        <v>KDC</v>
      </c>
      <c r="G105">
        <v>0</v>
      </c>
      <c r="H105">
        <f t="shared" si="5"/>
        <v>0</v>
      </c>
      <c r="I105">
        <f t="shared" si="5"/>
        <v>0</v>
      </c>
      <c r="J105">
        <f t="shared" si="6"/>
        <v>0</v>
      </c>
      <c r="K105">
        <f t="shared" si="5"/>
        <v>0</v>
      </c>
    </row>
    <row r="106" spans="1:11" x14ac:dyDescent="0.2">
      <c r="A106" t="s">
        <v>60</v>
      </c>
      <c r="B106">
        <v>8527</v>
      </c>
      <c r="C106">
        <v>2371.5</v>
      </c>
      <c r="D106" t="str">
        <f t="shared" si="4"/>
        <v>KDC</v>
      </c>
    </row>
    <row r="107" spans="1:11" x14ac:dyDescent="0.2">
      <c r="A107" t="s">
        <v>60</v>
      </c>
      <c r="B107">
        <v>10127533</v>
      </c>
      <c r="C107">
        <v>1496</v>
      </c>
      <c r="D107" t="str">
        <f t="shared" si="4"/>
        <v>KDC</v>
      </c>
    </row>
    <row r="108" spans="1:11" x14ac:dyDescent="0.2">
      <c r="A108" t="s">
        <v>60</v>
      </c>
      <c r="B108">
        <v>10127583</v>
      </c>
      <c r="C108">
        <v>661.5</v>
      </c>
      <c r="D108" t="str">
        <f t="shared" si="4"/>
        <v>KDC</v>
      </c>
    </row>
    <row r="109" spans="1:11" x14ac:dyDescent="0.2">
      <c r="A109" t="s">
        <v>60</v>
      </c>
      <c r="B109">
        <v>10128530</v>
      </c>
      <c r="C109">
        <v>661.5</v>
      </c>
      <c r="D109" t="str">
        <f t="shared" si="4"/>
        <v>KDC</v>
      </c>
    </row>
    <row r="110" spans="1:11" x14ac:dyDescent="0.2">
      <c r="A110" t="s">
        <v>60</v>
      </c>
      <c r="B110">
        <v>10169762</v>
      </c>
      <c r="C110">
        <v>2389</v>
      </c>
      <c r="D110" t="str">
        <f t="shared" si="4"/>
        <v>KDC</v>
      </c>
    </row>
    <row r="111" spans="1:11" x14ac:dyDescent="0.2">
      <c r="A111" t="s">
        <v>60</v>
      </c>
      <c r="B111">
        <v>10193224</v>
      </c>
      <c r="C111">
        <v>968.5</v>
      </c>
      <c r="D111" t="str">
        <f t="shared" si="4"/>
        <v>KDC</v>
      </c>
    </row>
    <row r="112" spans="1:11" x14ac:dyDescent="0.2">
      <c r="A112" t="s">
        <v>60</v>
      </c>
      <c r="B112">
        <v>10193329</v>
      </c>
      <c r="C112">
        <v>891</v>
      </c>
      <c r="D112" t="str">
        <f t="shared" si="4"/>
        <v>KDC</v>
      </c>
    </row>
    <row r="113" spans="1:4" x14ac:dyDescent="0.2">
      <c r="A113" t="s">
        <v>60</v>
      </c>
      <c r="B113">
        <v>10199637</v>
      </c>
      <c r="C113">
        <v>7268</v>
      </c>
      <c r="D113" t="str">
        <f t="shared" si="4"/>
        <v>KDC</v>
      </c>
    </row>
    <row r="114" spans="1:4" x14ac:dyDescent="0.2">
      <c r="A114" t="s">
        <v>60</v>
      </c>
      <c r="B114">
        <v>10202719</v>
      </c>
      <c r="C114">
        <v>12179</v>
      </c>
      <c r="D114" t="str">
        <f t="shared" si="4"/>
        <v>KDC</v>
      </c>
    </row>
    <row r="115" spans="1:4" x14ac:dyDescent="0.2">
      <c r="A115" t="s">
        <v>60</v>
      </c>
      <c r="B115">
        <v>10202777</v>
      </c>
      <c r="C115">
        <v>1447.5</v>
      </c>
      <c r="D115" t="str">
        <f t="shared" si="4"/>
        <v>KDC</v>
      </c>
    </row>
    <row r="116" spans="1:4" x14ac:dyDescent="0.2">
      <c r="A116" t="s">
        <v>60</v>
      </c>
      <c r="B116">
        <v>10202938</v>
      </c>
      <c r="C116">
        <v>4184</v>
      </c>
      <c r="D116" t="str">
        <f t="shared" si="4"/>
        <v>KDC</v>
      </c>
    </row>
    <row r="117" spans="1:4" x14ac:dyDescent="0.2">
      <c r="A117" t="s">
        <v>60</v>
      </c>
      <c r="B117">
        <v>10206065</v>
      </c>
      <c r="C117">
        <v>1495.5</v>
      </c>
      <c r="D117" t="str">
        <f t="shared" si="4"/>
        <v>KDC</v>
      </c>
    </row>
    <row r="118" spans="1:4" x14ac:dyDescent="0.2">
      <c r="A118" t="s">
        <v>60</v>
      </c>
      <c r="B118">
        <v>10206187</v>
      </c>
      <c r="C118">
        <v>754</v>
      </c>
      <c r="D118" t="str">
        <f t="shared" si="4"/>
        <v>KDC</v>
      </c>
    </row>
    <row r="119" spans="1:4" x14ac:dyDescent="0.2">
      <c r="A119" t="s">
        <v>60</v>
      </c>
      <c r="B119">
        <v>10207835</v>
      </c>
      <c r="C119">
        <v>1737.5</v>
      </c>
      <c r="D119" t="str">
        <f t="shared" si="4"/>
        <v>KDC</v>
      </c>
    </row>
    <row r="120" spans="1:4" x14ac:dyDescent="0.2">
      <c r="A120" t="s">
        <v>60</v>
      </c>
      <c r="B120">
        <v>10207836</v>
      </c>
      <c r="C120">
        <v>661.5</v>
      </c>
      <c r="D120" t="str">
        <f t="shared" si="4"/>
        <v>KDC</v>
      </c>
    </row>
    <row r="121" spans="1:4" x14ac:dyDescent="0.2">
      <c r="A121" t="s">
        <v>60</v>
      </c>
      <c r="B121">
        <v>10210896</v>
      </c>
      <c r="C121">
        <v>1485</v>
      </c>
      <c r="D121" t="str">
        <f t="shared" si="4"/>
        <v>KDC</v>
      </c>
    </row>
    <row r="122" spans="1:4" x14ac:dyDescent="0.2">
      <c r="A122" t="s">
        <v>60</v>
      </c>
      <c r="B122">
        <v>10213162</v>
      </c>
      <c r="C122">
        <v>1060.5</v>
      </c>
      <c r="D122" t="str">
        <f t="shared" si="4"/>
        <v>KDC</v>
      </c>
    </row>
    <row r="123" spans="1:4" x14ac:dyDescent="0.2">
      <c r="A123" t="s">
        <v>60</v>
      </c>
      <c r="B123">
        <v>10213754</v>
      </c>
      <c r="C123">
        <v>1111</v>
      </c>
      <c r="D123" t="str">
        <f t="shared" si="4"/>
        <v>KDC</v>
      </c>
    </row>
    <row r="124" spans="1:4" x14ac:dyDescent="0.2">
      <c r="A124" t="s">
        <v>60</v>
      </c>
      <c r="B124">
        <v>10215579</v>
      </c>
      <c r="C124">
        <v>12644</v>
      </c>
      <c r="D124" t="str">
        <f t="shared" si="4"/>
        <v>KDC</v>
      </c>
    </row>
    <row r="125" spans="1:4" x14ac:dyDescent="0.2">
      <c r="A125" t="s">
        <v>60</v>
      </c>
      <c r="B125">
        <v>10219994</v>
      </c>
      <c r="C125">
        <v>806.5</v>
      </c>
      <c r="D125" t="str">
        <f t="shared" si="4"/>
        <v>KDC</v>
      </c>
    </row>
    <row r="126" spans="1:4" x14ac:dyDescent="0.2">
      <c r="A126" t="s">
        <v>60</v>
      </c>
      <c r="B126">
        <v>10227547</v>
      </c>
      <c r="C126">
        <v>2466</v>
      </c>
      <c r="D126" t="str">
        <f t="shared" si="4"/>
        <v>KDC</v>
      </c>
    </row>
    <row r="127" spans="1:4" x14ac:dyDescent="0.2">
      <c r="A127" t="s">
        <v>60</v>
      </c>
      <c r="B127">
        <v>10230900</v>
      </c>
      <c r="C127">
        <v>1064.5</v>
      </c>
      <c r="D127" t="str">
        <f t="shared" si="4"/>
        <v>KDC</v>
      </c>
    </row>
    <row r="128" spans="1:4" x14ac:dyDescent="0.2">
      <c r="A128" t="s">
        <v>60</v>
      </c>
      <c r="B128">
        <v>10233000</v>
      </c>
      <c r="C128">
        <v>671</v>
      </c>
      <c r="D128" t="str">
        <f t="shared" si="4"/>
        <v>KDC</v>
      </c>
    </row>
    <row r="129" spans="1:4" x14ac:dyDescent="0.2">
      <c r="A129" t="s">
        <v>60</v>
      </c>
      <c r="B129">
        <v>10238111</v>
      </c>
      <c r="C129">
        <v>5929.5</v>
      </c>
      <c r="D129" t="str">
        <f t="shared" si="4"/>
        <v>KDC</v>
      </c>
    </row>
    <row r="130" spans="1:4" x14ac:dyDescent="0.2">
      <c r="A130" t="s">
        <v>60</v>
      </c>
      <c r="B130">
        <v>10238766</v>
      </c>
      <c r="C130">
        <v>661.5</v>
      </c>
      <c r="D130" t="str">
        <f t="shared" si="4"/>
        <v>KDC</v>
      </c>
    </row>
    <row r="131" spans="1:4" x14ac:dyDescent="0.2">
      <c r="A131" t="s">
        <v>60</v>
      </c>
      <c r="B131">
        <v>10252222</v>
      </c>
      <c r="C131">
        <v>1345</v>
      </c>
      <c r="D131" t="str">
        <f t="shared" ref="D131:D194" si="7">LEFT(A131,3)</f>
        <v>KDC</v>
      </c>
    </row>
    <row r="132" spans="1:4" x14ac:dyDescent="0.2">
      <c r="A132" t="s">
        <v>60</v>
      </c>
      <c r="B132">
        <v>10252223</v>
      </c>
      <c r="C132">
        <v>712</v>
      </c>
      <c r="D132" t="str">
        <f t="shared" si="7"/>
        <v>KDC</v>
      </c>
    </row>
    <row r="133" spans="1:4" x14ac:dyDescent="0.2">
      <c r="A133" t="s">
        <v>60</v>
      </c>
      <c r="B133">
        <v>11005154</v>
      </c>
      <c r="C133">
        <v>661.5</v>
      </c>
      <c r="D133" t="str">
        <f t="shared" si="7"/>
        <v>KDC</v>
      </c>
    </row>
    <row r="134" spans="1:4" x14ac:dyDescent="0.2">
      <c r="A134" t="s">
        <v>60</v>
      </c>
      <c r="B134">
        <v>11007471</v>
      </c>
      <c r="C134">
        <v>661.5</v>
      </c>
      <c r="D134" t="str">
        <f t="shared" si="7"/>
        <v>KDC</v>
      </c>
    </row>
    <row r="135" spans="1:4" x14ac:dyDescent="0.2">
      <c r="A135" t="s">
        <v>60</v>
      </c>
      <c r="B135">
        <v>11021224</v>
      </c>
      <c r="C135">
        <v>661.5</v>
      </c>
      <c r="D135" t="str">
        <f t="shared" si="7"/>
        <v>KDC</v>
      </c>
    </row>
    <row r="136" spans="1:4" x14ac:dyDescent="0.2">
      <c r="A136" t="s">
        <v>61</v>
      </c>
      <c r="B136">
        <v>11105</v>
      </c>
      <c r="C136">
        <v>24248</v>
      </c>
      <c r="D136" t="str">
        <f t="shared" si="7"/>
        <v>KDC</v>
      </c>
    </row>
    <row r="137" spans="1:4" x14ac:dyDescent="0.2">
      <c r="A137" t="s">
        <v>61</v>
      </c>
      <c r="B137">
        <v>11106</v>
      </c>
      <c r="C137">
        <v>20315</v>
      </c>
      <c r="D137" t="str">
        <f t="shared" si="7"/>
        <v>KDC</v>
      </c>
    </row>
    <row r="138" spans="1:4" x14ac:dyDescent="0.2">
      <c r="A138" t="s">
        <v>61</v>
      </c>
      <c r="B138">
        <v>13057</v>
      </c>
      <c r="C138">
        <v>204398</v>
      </c>
      <c r="D138" t="str">
        <f t="shared" si="7"/>
        <v>KDC</v>
      </c>
    </row>
    <row r="139" spans="1:4" x14ac:dyDescent="0.2">
      <c r="A139" t="s">
        <v>61</v>
      </c>
      <c r="B139">
        <v>16482</v>
      </c>
      <c r="C139">
        <v>16910.5</v>
      </c>
      <c r="D139" t="str">
        <f t="shared" si="7"/>
        <v>KDC</v>
      </c>
    </row>
    <row r="140" spans="1:4" x14ac:dyDescent="0.2">
      <c r="A140" t="s">
        <v>61</v>
      </c>
      <c r="B140">
        <v>10144955</v>
      </c>
      <c r="C140">
        <v>661.5</v>
      </c>
      <c r="D140" t="str">
        <f t="shared" si="7"/>
        <v>KDC</v>
      </c>
    </row>
    <row r="141" spans="1:4" x14ac:dyDescent="0.2">
      <c r="A141" t="s">
        <v>61</v>
      </c>
      <c r="B141">
        <v>10152865</v>
      </c>
      <c r="C141">
        <v>10646.5</v>
      </c>
      <c r="D141" t="str">
        <f t="shared" si="7"/>
        <v>KDC</v>
      </c>
    </row>
    <row r="142" spans="1:4" x14ac:dyDescent="0.2">
      <c r="A142" t="s">
        <v>61</v>
      </c>
      <c r="B142">
        <v>10152866</v>
      </c>
      <c r="C142">
        <v>6548</v>
      </c>
      <c r="D142" t="str">
        <f t="shared" si="7"/>
        <v>KDC</v>
      </c>
    </row>
    <row r="143" spans="1:4" x14ac:dyDescent="0.2">
      <c r="A143" t="s">
        <v>61</v>
      </c>
      <c r="B143">
        <v>10165920</v>
      </c>
      <c r="C143">
        <v>7750</v>
      </c>
      <c r="D143" t="str">
        <f t="shared" si="7"/>
        <v>KDC</v>
      </c>
    </row>
    <row r="144" spans="1:4" x14ac:dyDescent="0.2">
      <c r="A144" t="s">
        <v>61</v>
      </c>
      <c r="B144">
        <v>10166249</v>
      </c>
      <c r="C144">
        <v>15233</v>
      </c>
      <c r="D144" t="str">
        <f t="shared" si="7"/>
        <v>KDC</v>
      </c>
    </row>
    <row r="145" spans="1:4" x14ac:dyDescent="0.2">
      <c r="A145" t="s">
        <v>61</v>
      </c>
      <c r="B145">
        <v>10168622</v>
      </c>
      <c r="C145">
        <v>28416.5</v>
      </c>
      <c r="D145" t="str">
        <f t="shared" si="7"/>
        <v>KDC</v>
      </c>
    </row>
    <row r="146" spans="1:4" x14ac:dyDescent="0.2">
      <c r="A146" t="s">
        <v>61</v>
      </c>
      <c r="B146">
        <v>10168623</v>
      </c>
      <c r="C146">
        <v>9579</v>
      </c>
      <c r="D146" t="str">
        <f t="shared" si="7"/>
        <v>KDC</v>
      </c>
    </row>
    <row r="147" spans="1:4" x14ac:dyDescent="0.2">
      <c r="A147" t="s">
        <v>61</v>
      </c>
      <c r="B147">
        <v>10170967</v>
      </c>
      <c r="C147">
        <v>6246</v>
      </c>
      <c r="D147" t="str">
        <f t="shared" si="7"/>
        <v>KDC</v>
      </c>
    </row>
    <row r="148" spans="1:4" x14ac:dyDescent="0.2">
      <c r="A148" t="s">
        <v>61</v>
      </c>
      <c r="B148">
        <v>10170968</v>
      </c>
      <c r="C148">
        <v>2316.5</v>
      </c>
      <c r="D148" t="str">
        <f t="shared" si="7"/>
        <v>KDC</v>
      </c>
    </row>
    <row r="149" spans="1:4" x14ac:dyDescent="0.2">
      <c r="A149" t="s">
        <v>61</v>
      </c>
      <c r="B149">
        <v>10170969</v>
      </c>
      <c r="C149">
        <v>1285.5</v>
      </c>
      <c r="D149" t="str">
        <f t="shared" si="7"/>
        <v>KDC</v>
      </c>
    </row>
    <row r="150" spans="1:4" x14ac:dyDescent="0.2">
      <c r="A150" t="s">
        <v>61</v>
      </c>
      <c r="B150">
        <v>10172336</v>
      </c>
      <c r="C150">
        <v>37139.5</v>
      </c>
      <c r="D150" t="str">
        <f t="shared" si="7"/>
        <v>KDC</v>
      </c>
    </row>
    <row r="151" spans="1:4" x14ac:dyDescent="0.2">
      <c r="A151" t="s">
        <v>61</v>
      </c>
      <c r="B151">
        <v>10172917</v>
      </c>
      <c r="C151">
        <v>756</v>
      </c>
      <c r="D151" t="str">
        <f t="shared" si="7"/>
        <v>KDC</v>
      </c>
    </row>
    <row r="152" spans="1:4" x14ac:dyDescent="0.2">
      <c r="A152" t="s">
        <v>61</v>
      </c>
      <c r="B152">
        <v>10182112</v>
      </c>
      <c r="C152">
        <v>687.5</v>
      </c>
      <c r="D152" t="str">
        <f t="shared" si="7"/>
        <v>KDC</v>
      </c>
    </row>
    <row r="153" spans="1:4" x14ac:dyDescent="0.2">
      <c r="A153" t="s">
        <v>61</v>
      </c>
      <c r="B153">
        <v>10191864</v>
      </c>
      <c r="C153">
        <v>3954</v>
      </c>
      <c r="D153" t="str">
        <f t="shared" si="7"/>
        <v>KDC</v>
      </c>
    </row>
    <row r="154" spans="1:4" x14ac:dyDescent="0.2">
      <c r="A154" t="s">
        <v>61</v>
      </c>
      <c r="B154">
        <v>10192742</v>
      </c>
      <c r="C154">
        <v>3706.5</v>
      </c>
      <c r="D154" t="str">
        <f t="shared" si="7"/>
        <v>KDC</v>
      </c>
    </row>
    <row r="155" spans="1:4" x14ac:dyDescent="0.2">
      <c r="A155" t="s">
        <v>61</v>
      </c>
      <c r="B155">
        <v>10196713</v>
      </c>
      <c r="C155">
        <v>24640.5</v>
      </c>
      <c r="D155" t="str">
        <f t="shared" si="7"/>
        <v>KDC</v>
      </c>
    </row>
    <row r="156" spans="1:4" x14ac:dyDescent="0.2">
      <c r="A156" t="s">
        <v>61</v>
      </c>
      <c r="B156">
        <v>10202843</v>
      </c>
      <c r="C156">
        <v>53898.5</v>
      </c>
      <c r="D156" t="str">
        <f t="shared" si="7"/>
        <v>KDC</v>
      </c>
    </row>
    <row r="157" spans="1:4" x14ac:dyDescent="0.2">
      <c r="A157" t="s">
        <v>61</v>
      </c>
      <c r="B157">
        <v>10203082</v>
      </c>
      <c r="C157">
        <v>4733</v>
      </c>
      <c r="D157" t="str">
        <f t="shared" si="7"/>
        <v>KDC</v>
      </c>
    </row>
    <row r="158" spans="1:4" x14ac:dyDescent="0.2">
      <c r="A158" t="s">
        <v>61</v>
      </c>
      <c r="B158">
        <v>10205067</v>
      </c>
      <c r="C158">
        <v>14616.5</v>
      </c>
      <c r="D158" t="str">
        <f t="shared" si="7"/>
        <v>KDC</v>
      </c>
    </row>
    <row r="159" spans="1:4" x14ac:dyDescent="0.2">
      <c r="A159" t="s">
        <v>61</v>
      </c>
      <c r="B159">
        <v>10205282</v>
      </c>
      <c r="C159">
        <v>6793</v>
      </c>
      <c r="D159" t="str">
        <f t="shared" si="7"/>
        <v>KDC</v>
      </c>
    </row>
    <row r="160" spans="1:4" x14ac:dyDescent="0.2">
      <c r="A160" t="s">
        <v>61</v>
      </c>
      <c r="B160">
        <v>10206804</v>
      </c>
      <c r="C160">
        <v>1597.5</v>
      </c>
      <c r="D160" t="str">
        <f t="shared" si="7"/>
        <v>KDC</v>
      </c>
    </row>
    <row r="161" spans="1:4" x14ac:dyDescent="0.2">
      <c r="A161" t="s">
        <v>61</v>
      </c>
      <c r="B161">
        <v>10207683</v>
      </c>
      <c r="C161">
        <v>5145</v>
      </c>
      <c r="D161" t="str">
        <f t="shared" si="7"/>
        <v>KDC</v>
      </c>
    </row>
    <row r="162" spans="1:4" x14ac:dyDescent="0.2">
      <c r="A162" t="s">
        <v>61</v>
      </c>
      <c r="B162">
        <v>10208357</v>
      </c>
      <c r="C162">
        <v>849</v>
      </c>
      <c r="D162" t="str">
        <f t="shared" si="7"/>
        <v>KDC</v>
      </c>
    </row>
    <row r="163" spans="1:4" x14ac:dyDescent="0.2">
      <c r="A163" t="s">
        <v>61</v>
      </c>
      <c r="B163">
        <v>10210044</v>
      </c>
      <c r="C163">
        <v>30118.5</v>
      </c>
      <c r="D163" t="str">
        <f t="shared" si="7"/>
        <v>KDC</v>
      </c>
    </row>
    <row r="164" spans="1:4" x14ac:dyDescent="0.2">
      <c r="A164" t="s">
        <v>61</v>
      </c>
      <c r="B164">
        <v>10210048</v>
      </c>
      <c r="C164">
        <v>7560.5</v>
      </c>
      <c r="D164" t="str">
        <f t="shared" si="7"/>
        <v>KDC</v>
      </c>
    </row>
    <row r="165" spans="1:4" x14ac:dyDescent="0.2">
      <c r="A165" t="s">
        <v>61</v>
      </c>
      <c r="B165">
        <v>10213717</v>
      </c>
      <c r="C165">
        <v>29130</v>
      </c>
      <c r="D165" t="str">
        <f t="shared" si="7"/>
        <v>KDC</v>
      </c>
    </row>
    <row r="166" spans="1:4" x14ac:dyDescent="0.2">
      <c r="A166" t="s">
        <v>61</v>
      </c>
      <c r="B166">
        <v>10213870</v>
      </c>
      <c r="C166">
        <v>12832</v>
      </c>
      <c r="D166" t="str">
        <f t="shared" si="7"/>
        <v>KDC</v>
      </c>
    </row>
    <row r="167" spans="1:4" x14ac:dyDescent="0.2">
      <c r="A167" t="s">
        <v>61</v>
      </c>
      <c r="B167">
        <v>10215080</v>
      </c>
      <c r="C167">
        <v>2003.5</v>
      </c>
      <c r="D167" t="str">
        <f t="shared" si="7"/>
        <v>KDC</v>
      </c>
    </row>
    <row r="168" spans="1:4" x14ac:dyDescent="0.2">
      <c r="A168" t="s">
        <v>61</v>
      </c>
      <c r="B168">
        <v>10215082</v>
      </c>
      <c r="C168">
        <v>16450</v>
      </c>
      <c r="D168" t="str">
        <f t="shared" si="7"/>
        <v>KDC</v>
      </c>
    </row>
    <row r="169" spans="1:4" x14ac:dyDescent="0.2">
      <c r="A169" t="s">
        <v>61</v>
      </c>
      <c r="B169">
        <v>10216200</v>
      </c>
      <c r="C169">
        <v>26885.5</v>
      </c>
      <c r="D169" t="str">
        <f t="shared" si="7"/>
        <v>KDC</v>
      </c>
    </row>
    <row r="170" spans="1:4" x14ac:dyDescent="0.2">
      <c r="A170" t="s">
        <v>61</v>
      </c>
      <c r="B170">
        <v>10223975</v>
      </c>
      <c r="C170">
        <v>39477.5</v>
      </c>
      <c r="D170" t="str">
        <f t="shared" si="7"/>
        <v>KDC</v>
      </c>
    </row>
    <row r="171" spans="1:4" x14ac:dyDescent="0.2">
      <c r="A171" t="s">
        <v>61</v>
      </c>
      <c r="B171">
        <v>10224493</v>
      </c>
      <c r="C171">
        <v>19067.5</v>
      </c>
      <c r="D171" t="str">
        <f t="shared" si="7"/>
        <v>KDC</v>
      </c>
    </row>
    <row r="172" spans="1:4" x14ac:dyDescent="0.2">
      <c r="A172" t="s">
        <v>61</v>
      </c>
      <c r="B172">
        <v>10224526</v>
      </c>
      <c r="C172">
        <v>2551.5</v>
      </c>
      <c r="D172" t="str">
        <f t="shared" si="7"/>
        <v>KDC</v>
      </c>
    </row>
    <row r="173" spans="1:4" x14ac:dyDescent="0.2">
      <c r="A173" t="s">
        <v>61</v>
      </c>
      <c r="B173">
        <v>10224564</v>
      </c>
      <c r="C173">
        <v>2277</v>
      </c>
      <c r="D173" t="str">
        <f t="shared" si="7"/>
        <v>KDC</v>
      </c>
    </row>
    <row r="174" spans="1:4" x14ac:dyDescent="0.2">
      <c r="A174" t="s">
        <v>61</v>
      </c>
      <c r="B174">
        <v>10224590</v>
      </c>
      <c r="C174">
        <v>13268</v>
      </c>
      <c r="D174" t="str">
        <f t="shared" si="7"/>
        <v>KDC</v>
      </c>
    </row>
    <row r="175" spans="1:4" x14ac:dyDescent="0.2">
      <c r="A175" t="s">
        <v>61</v>
      </c>
      <c r="B175">
        <v>10224626</v>
      </c>
      <c r="C175">
        <v>8480</v>
      </c>
      <c r="D175" t="str">
        <f t="shared" si="7"/>
        <v>KDC</v>
      </c>
    </row>
    <row r="176" spans="1:4" x14ac:dyDescent="0.2">
      <c r="A176" t="s">
        <v>61</v>
      </c>
      <c r="B176">
        <v>10225098</v>
      </c>
      <c r="C176">
        <v>1135</v>
      </c>
      <c r="D176" t="str">
        <f t="shared" si="7"/>
        <v>KDC</v>
      </c>
    </row>
    <row r="177" spans="1:4" x14ac:dyDescent="0.2">
      <c r="A177" t="s">
        <v>61</v>
      </c>
      <c r="B177">
        <v>10225861</v>
      </c>
      <c r="C177">
        <v>30339</v>
      </c>
      <c r="D177" t="str">
        <f t="shared" si="7"/>
        <v>KDC</v>
      </c>
    </row>
    <row r="178" spans="1:4" x14ac:dyDescent="0.2">
      <c r="A178" t="s">
        <v>61</v>
      </c>
      <c r="B178">
        <v>10225862</v>
      </c>
      <c r="C178">
        <v>235594.5</v>
      </c>
      <c r="D178" t="str">
        <f t="shared" si="7"/>
        <v>KDC</v>
      </c>
    </row>
    <row r="179" spans="1:4" x14ac:dyDescent="0.2">
      <c r="A179" t="s">
        <v>61</v>
      </c>
      <c r="B179">
        <v>10226039</v>
      </c>
      <c r="C179">
        <v>17341</v>
      </c>
      <c r="D179" t="str">
        <f t="shared" si="7"/>
        <v>KDC</v>
      </c>
    </row>
    <row r="180" spans="1:4" x14ac:dyDescent="0.2">
      <c r="A180" t="s">
        <v>61</v>
      </c>
      <c r="B180">
        <v>10231583</v>
      </c>
      <c r="C180">
        <v>30666</v>
      </c>
      <c r="D180" t="str">
        <f t="shared" si="7"/>
        <v>KDC</v>
      </c>
    </row>
    <row r="181" spans="1:4" x14ac:dyDescent="0.2">
      <c r="A181" t="s">
        <v>61</v>
      </c>
      <c r="B181">
        <v>10231651</v>
      </c>
      <c r="C181">
        <v>14230</v>
      </c>
      <c r="D181" t="str">
        <f t="shared" si="7"/>
        <v>KDC</v>
      </c>
    </row>
    <row r="182" spans="1:4" x14ac:dyDescent="0.2">
      <c r="A182" t="s">
        <v>61</v>
      </c>
      <c r="B182">
        <v>10235845</v>
      </c>
      <c r="C182">
        <v>13735.5</v>
      </c>
      <c r="D182" t="str">
        <f t="shared" si="7"/>
        <v>KDC</v>
      </c>
    </row>
    <row r="183" spans="1:4" x14ac:dyDescent="0.2">
      <c r="A183" t="s">
        <v>61</v>
      </c>
      <c r="B183">
        <v>10235846</v>
      </c>
      <c r="C183">
        <v>3815</v>
      </c>
      <c r="D183" t="str">
        <f t="shared" si="7"/>
        <v>KDC</v>
      </c>
    </row>
    <row r="184" spans="1:4" x14ac:dyDescent="0.2">
      <c r="A184" t="s">
        <v>61</v>
      </c>
      <c r="B184">
        <v>10236901</v>
      </c>
      <c r="C184">
        <v>661.5</v>
      </c>
      <c r="D184" t="str">
        <f t="shared" si="7"/>
        <v>KDC</v>
      </c>
    </row>
    <row r="185" spans="1:4" x14ac:dyDescent="0.2">
      <c r="A185" t="s">
        <v>61</v>
      </c>
      <c r="B185">
        <v>10240140</v>
      </c>
      <c r="C185">
        <v>4357</v>
      </c>
      <c r="D185" t="str">
        <f t="shared" si="7"/>
        <v>KDC</v>
      </c>
    </row>
    <row r="186" spans="1:4" x14ac:dyDescent="0.2">
      <c r="A186" t="s">
        <v>61</v>
      </c>
      <c r="B186">
        <v>10240151</v>
      </c>
      <c r="C186">
        <v>17736</v>
      </c>
      <c r="D186" t="str">
        <f t="shared" si="7"/>
        <v>KDC</v>
      </c>
    </row>
    <row r="187" spans="1:4" x14ac:dyDescent="0.2">
      <c r="A187" t="s">
        <v>61</v>
      </c>
      <c r="B187">
        <v>10240181</v>
      </c>
      <c r="C187">
        <v>7231.5</v>
      </c>
      <c r="D187" t="str">
        <f t="shared" si="7"/>
        <v>KDC</v>
      </c>
    </row>
    <row r="188" spans="1:4" x14ac:dyDescent="0.2">
      <c r="A188" t="s">
        <v>61</v>
      </c>
      <c r="B188">
        <v>10240187</v>
      </c>
      <c r="C188">
        <v>31611.5</v>
      </c>
      <c r="D188" t="str">
        <f t="shared" si="7"/>
        <v>KDC</v>
      </c>
    </row>
    <row r="189" spans="1:4" x14ac:dyDescent="0.2">
      <c r="A189" t="s">
        <v>61</v>
      </c>
      <c r="B189">
        <v>10240591</v>
      </c>
      <c r="C189">
        <v>877.5</v>
      </c>
      <c r="D189" t="str">
        <f t="shared" si="7"/>
        <v>KDC</v>
      </c>
    </row>
    <row r="190" spans="1:4" x14ac:dyDescent="0.2">
      <c r="A190" t="s">
        <v>61</v>
      </c>
      <c r="B190">
        <v>10240596</v>
      </c>
      <c r="C190">
        <v>2616</v>
      </c>
      <c r="D190" t="str">
        <f t="shared" si="7"/>
        <v>KDC</v>
      </c>
    </row>
    <row r="191" spans="1:4" x14ac:dyDescent="0.2">
      <c r="A191" t="s">
        <v>61</v>
      </c>
      <c r="B191">
        <v>10242244</v>
      </c>
      <c r="C191">
        <v>684</v>
      </c>
      <c r="D191" t="str">
        <f t="shared" si="7"/>
        <v>KDC</v>
      </c>
    </row>
    <row r="192" spans="1:4" x14ac:dyDescent="0.2">
      <c r="A192" t="s">
        <v>61</v>
      </c>
      <c r="B192">
        <v>10242259</v>
      </c>
      <c r="C192">
        <v>661.5</v>
      </c>
      <c r="D192" t="str">
        <f t="shared" si="7"/>
        <v>KDC</v>
      </c>
    </row>
    <row r="193" spans="1:4" x14ac:dyDescent="0.2">
      <c r="A193" t="s">
        <v>61</v>
      </c>
      <c r="B193">
        <v>10242459</v>
      </c>
      <c r="C193">
        <v>118771</v>
      </c>
      <c r="D193" t="str">
        <f t="shared" si="7"/>
        <v>KDC</v>
      </c>
    </row>
    <row r="194" spans="1:4" x14ac:dyDescent="0.2">
      <c r="A194" t="s">
        <v>61</v>
      </c>
      <c r="B194">
        <v>10242662</v>
      </c>
      <c r="C194">
        <v>847.5</v>
      </c>
      <c r="D194" t="str">
        <f t="shared" si="7"/>
        <v>KDC</v>
      </c>
    </row>
    <row r="195" spans="1:4" x14ac:dyDescent="0.2">
      <c r="A195" t="s">
        <v>61</v>
      </c>
      <c r="B195">
        <v>10242679</v>
      </c>
      <c r="C195">
        <v>661.5</v>
      </c>
      <c r="D195" t="str">
        <f t="shared" ref="D195:D258" si="8">LEFT(A195,3)</f>
        <v>KDC</v>
      </c>
    </row>
    <row r="196" spans="1:4" x14ac:dyDescent="0.2">
      <c r="A196" t="s">
        <v>61</v>
      </c>
      <c r="B196">
        <v>10246447</v>
      </c>
      <c r="C196">
        <v>661.5</v>
      </c>
      <c r="D196" t="str">
        <f t="shared" si="8"/>
        <v>KDC</v>
      </c>
    </row>
    <row r="197" spans="1:4" x14ac:dyDescent="0.2">
      <c r="A197" t="s">
        <v>61</v>
      </c>
      <c r="B197">
        <v>10247692</v>
      </c>
      <c r="C197">
        <v>38654</v>
      </c>
      <c r="D197" t="str">
        <f t="shared" si="8"/>
        <v>KDC</v>
      </c>
    </row>
    <row r="198" spans="1:4" x14ac:dyDescent="0.2">
      <c r="A198" t="s">
        <v>61</v>
      </c>
      <c r="B198">
        <v>10248405</v>
      </c>
      <c r="C198">
        <v>1713.5</v>
      </c>
      <c r="D198" t="str">
        <f t="shared" si="8"/>
        <v>KDC</v>
      </c>
    </row>
    <row r="199" spans="1:4" x14ac:dyDescent="0.2">
      <c r="A199" t="s">
        <v>61</v>
      </c>
      <c r="B199">
        <v>10250464</v>
      </c>
      <c r="C199">
        <v>54619</v>
      </c>
      <c r="D199" t="str">
        <f t="shared" si="8"/>
        <v>KDC</v>
      </c>
    </row>
    <row r="200" spans="1:4" x14ac:dyDescent="0.2">
      <c r="A200" t="s">
        <v>61</v>
      </c>
      <c r="B200">
        <v>10252750</v>
      </c>
      <c r="C200">
        <v>13530.5</v>
      </c>
      <c r="D200" t="str">
        <f t="shared" si="8"/>
        <v>KDC</v>
      </c>
    </row>
    <row r="201" spans="1:4" x14ac:dyDescent="0.2">
      <c r="A201" t="s">
        <v>61</v>
      </c>
      <c r="B201">
        <v>10252926</v>
      </c>
      <c r="C201">
        <v>661.5</v>
      </c>
      <c r="D201" t="str">
        <f t="shared" si="8"/>
        <v>KDC</v>
      </c>
    </row>
    <row r="202" spans="1:4" x14ac:dyDescent="0.2">
      <c r="A202" t="s">
        <v>61</v>
      </c>
      <c r="B202">
        <v>11003059</v>
      </c>
      <c r="C202">
        <v>42962.5</v>
      </c>
      <c r="D202" t="str">
        <f t="shared" si="8"/>
        <v>KDC</v>
      </c>
    </row>
    <row r="203" spans="1:4" x14ac:dyDescent="0.2">
      <c r="A203" t="s">
        <v>61</v>
      </c>
      <c r="B203">
        <v>11004892</v>
      </c>
      <c r="C203">
        <v>724.5</v>
      </c>
      <c r="D203" t="str">
        <f t="shared" si="8"/>
        <v>KDC</v>
      </c>
    </row>
    <row r="204" spans="1:4" x14ac:dyDescent="0.2">
      <c r="A204" t="s">
        <v>61</v>
      </c>
      <c r="B204">
        <v>11005596</v>
      </c>
      <c r="C204">
        <v>721</v>
      </c>
      <c r="D204" t="str">
        <f t="shared" si="8"/>
        <v>KDC</v>
      </c>
    </row>
    <row r="205" spans="1:4" x14ac:dyDescent="0.2">
      <c r="A205" t="s">
        <v>61</v>
      </c>
      <c r="B205">
        <v>11008082</v>
      </c>
      <c r="C205">
        <v>734</v>
      </c>
      <c r="D205" t="str">
        <f t="shared" si="8"/>
        <v>KDC</v>
      </c>
    </row>
    <row r="206" spans="1:4" x14ac:dyDescent="0.2">
      <c r="A206" t="s">
        <v>61</v>
      </c>
      <c r="B206">
        <v>11008092</v>
      </c>
      <c r="C206">
        <v>661.5</v>
      </c>
      <c r="D206" t="str">
        <f t="shared" si="8"/>
        <v>KDC</v>
      </c>
    </row>
    <row r="207" spans="1:4" x14ac:dyDescent="0.2">
      <c r="A207" t="s">
        <v>61</v>
      </c>
      <c r="B207">
        <v>11020776</v>
      </c>
      <c r="C207">
        <v>888.5</v>
      </c>
      <c r="D207" t="str">
        <f t="shared" si="8"/>
        <v>KDC</v>
      </c>
    </row>
    <row r="208" spans="1:4" x14ac:dyDescent="0.2">
      <c r="A208" t="s">
        <v>62</v>
      </c>
      <c r="B208">
        <v>4413</v>
      </c>
      <c r="C208">
        <v>227</v>
      </c>
      <c r="D208" t="str">
        <f t="shared" si="8"/>
        <v>UPS</v>
      </c>
    </row>
    <row r="209" spans="1:4" x14ac:dyDescent="0.2">
      <c r="A209" t="s">
        <v>62</v>
      </c>
      <c r="B209">
        <v>8527</v>
      </c>
      <c r="C209">
        <v>1324.5</v>
      </c>
      <c r="D209" t="str">
        <f t="shared" si="8"/>
        <v>UPS</v>
      </c>
    </row>
    <row r="210" spans="1:4" x14ac:dyDescent="0.2">
      <c r="A210" t="s">
        <v>62</v>
      </c>
      <c r="B210">
        <v>10127533</v>
      </c>
      <c r="C210">
        <v>506.5</v>
      </c>
      <c r="D210" t="str">
        <f t="shared" si="8"/>
        <v>UPS</v>
      </c>
    </row>
    <row r="211" spans="1:4" x14ac:dyDescent="0.2">
      <c r="A211" t="s">
        <v>62</v>
      </c>
      <c r="B211">
        <v>10127583</v>
      </c>
      <c r="C211">
        <v>230.5</v>
      </c>
      <c r="D211" t="str">
        <f t="shared" si="8"/>
        <v>UPS</v>
      </c>
    </row>
    <row r="212" spans="1:4" x14ac:dyDescent="0.2">
      <c r="A212" t="s">
        <v>62</v>
      </c>
      <c r="B212">
        <v>10128530</v>
      </c>
      <c r="C212">
        <v>227</v>
      </c>
      <c r="D212" t="str">
        <f t="shared" si="8"/>
        <v>UPS</v>
      </c>
    </row>
    <row r="213" spans="1:4" x14ac:dyDescent="0.2">
      <c r="A213" t="s">
        <v>62</v>
      </c>
      <c r="B213">
        <v>10169762</v>
      </c>
      <c r="C213">
        <v>542</v>
      </c>
      <c r="D213" t="str">
        <f t="shared" si="8"/>
        <v>UPS</v>
      </c>
    </row>
    <row r="214" spans="1:4" x14ac:dyDescent="0.2">
      <c r="A214" t="s">
        <v>62</v>
      </c>
      <c r="B214">
        <v>10193224</v>
      </c>
      <c r="C214">
        <v>993</v>
      </c>
      <c r="D214" t="str">
        <f t="shared" si="8"/>
        <v>UPS</v>
      </c>
    </row>
    <row r="215" spans="1:4" x14ac:dyDescent="0.2">
      <c r="A215" t="s">
        <v>62</v>
      </c>
      <c r="B215">
        <v>10193329</v>
      </c>
      <c r="C215">
        <v>929.5</v>
      </c>
      <c r="D215" t="str">
        <f t="shared" si="8"/>
        <v>UPS</v>
      </c>
    </row>
    <row r="216" spans="1:4" x14ac:dyDescent="0.2">
      <c r="A216" t="s">
        <v>62</v>
      </c>
      <c r="B216">
        <v>10199637</v>
      </c>
      <c r="C216">
        <v>5229</v>
      </c>
      <c r="D216" t="str">
        <f t="shared" si="8"/>
        <v>UPS</v>
      </c>
    </row>
    <row r="217" spans="1:4" x14ac:dyDescent="0.2">
      <c r="A217" t="s">
        <v>62</v>
      </c>
      <c r="B217">
        <v>10202719</v>
      </c>
      <c r="C217">
        <v>13618.5</v>
      </c>
      <c r="D217" t="str">
        <f t="shared" si="8"/>
        <v>UPS</v>
      </c>
    </row>
    <row r="218" spans="1:4" x14ac:dyDescent="0.2">
      <c r="A218" t="s">
        <v>62</v>
      </c>
      <c r="B218">
        <v>10202777</v>
      </c>
      <c r="C218">
        <v>808</v>
      </c>
      <c r="D218" t="str">
        <f t="shared" si="8"/>
        <v>UPS</v>
      </c>
    </row>
    <row r="219" spans="1:4" x14ac:dyDescent="0.2">
      <c r="A219" t="s">
        <v>62</v>
      </c>
      <c r="B219">
        <v>10202938</v>
      </c>
      <c r="C219">
        <v>2670</v>
      </c>
      <c r="D219" t="str">
        <f t="shared" si="8"/>
        <v>UPS</v>
      </c>
    </row>
    <row r="220" spans="1:4" x14ac:dyDescent="0.2">
      <c r="A220" t="s">
        <v>62</v>
      </c>
      <c r="B220">
        <v>10206065</v>
      </c>
      <c r="C220">
        <v>346.5</v>
      </c>
      <c r="D220" t="str">
        <f t="shared" si="8"/>
        <v>UPS</v>
      </c>
    </row>
    <row r="221" spans="1:4" x14ac:dyDescent="0.2">
      <c r="A221" t="s">
        <v>62</v>
      </c>
      <c r="B221">
        <v>10206187</v>
      </c>
      <c r="C221">
        <v>236</v>
      </c>
      <c r="D221" t="str">
        <f t="shared" si="8"/>
        <v>UPS</v>
      </c>
    </row>
    <row r="222" spans="1:4" x14ac:dyDescent="0.2">
      <c r="A222" t="s">
        <v>62</v>
      </c>
      <c r="B222">
        <v>10207835</v>
      </c>
      <c r="C222">
        <v>1066.5</v>
      </c>
      <c r="D222" t="str">
        <f t="shared" si="8"/>
        <v>UPS</v>
      </c>
    </row>
    <row r="223" spans="1:4" x14ac:dyDescent="0.2">
      <c r="A223" t="s">
        <v>62</v>
      </c>
      <c r="B223">
        <v>10207836</v>
      </c>
      <c r="C223">
        <v>436.5</v>
      </c>
      <c r="D223" t="str">
        <f t="shared" si="8"/>
        <v>UPS</v>
      </c>
    </row>
    <row r="224" spans="1:4" x14ac:dyDescent="0.2">
      <c r="A224" t="s">
        <v>62</v>
      </c>
      <c r="B224">
        <v>10210896</v>
      </c>
      <c r="C224">
        <v>391</v>
      </c>
      <c r="D224" t="str">
        <f t="shared" si="8"/>
        <v>UPS</v>
      </c>
    </row>
    <row r="225" spans="1:4" x14ac:dyDescent="0.2">
      <c r="A225" t="s">
        <v>62</v>
      </c>
      <c r="B225">
        <v>10213162</v>
      </c>
      <c r="C225">
        <v>269.5</v>
      </c>
      <c r="D225" t="str">
        <f t="shared" si="8"/>
        <v>UPS</v>
      </c>
    </row>
    <row r="226" spans="1:4" x14ac:dyDescent="0.2">
      <c r="A226" t="s">
        <v>62</v>
      </c>
      <c r="B226">
        <v>10213754</v>
      </c>
      <c r="C226">
        <v>251.5</v>
      </c>
      <c r="D226" t="str">
        <f t="shared" si="8"/>
        <v>UPS</v>
      </c>
    </row>
    <row r="227" spans="1:4" x14ac:dyDescent="0.2">
      <c r="A227" t="s">
        <v>62</v>
      </c>
      <c r="B227">
        <v>10215579</v>
      </c>
      <c r="C227">
        <v>16450.5</v>
      </c>
      <c r="D227" t="str">
        <f t="shared" si="8"/>
        <v>UPS</v>
      </c>
    </row>
    <row r="228" spans="1:4" x14ac:dyDescent="0.2">
      <c r="A228" t="s">
        <v>62</v>
      </c>
      <c r="B228">
        <v>10219994</v>
      </c>
      <c r="C228">
        <v>480</v>
      </c>
      <c r="D228" t="str">
        <f t="shared" si="8"/>
        <v>UPS</v>
      </c>
    </row>
    <row r="229" spans="1:4" x14ac:dyDescent="0.2">
      <c r="A229" t="s">
        <v>62</v>
      </c>
      <c r="B229">
        <v>10227547</v>
      </c>
      <c r="C229">
        <v>6273.5</v>
      </c>
      <c r="D229" t="str">
        <f t="shared" si="8"/>
        <v>UPS</v>
      </c>
    </row>
    <row r="230" spans="1:4" x14ac:dyDescent="0.2">
      <c r="A230" t="s">
        <v>62</v>
      </c>
      <c r="B230">
        <v>10230900</v>
      </c>
      <c r="C230">
        <v>256</v>
      </c>
      <c r="D230" t="str">
        <f t="shared" si="8"/>
        <v>UPS</v>
      </c>
    </row>
    <row r="231" spans="1:4" x14ac:dyDescent="0.2">
      <c r="A231" t="s">
        <v>62</v>
      </c>
      <c r="B231">
        <v>10233000</v>
      </c>
      <c r="C231">
        <v>227</v>
      </c>
      <c r="D231" t="str">
        <f t="shared" si="8"/>
        <v>UPS</v>
      </c>
    </row>
    <row r="232" spans="1:4" x14ac:dyDescent="0.2">
      <c r="A232" t="s">
        <v>62</v>
      </c>
      <c r="B232">
        <v>10238111</v>
      </c>
      <c r="C232">
        <v>1136.5</v>
      </c>
      <c r="D232" t="str">
        <f t="shared" si="8"/>
        <v>UPS</v>
      </c>
    </row>
    <row r="233" spans="1:4" x14ac:dyDescent="0.2">
      <c r="A233" t="s">
        <v>62</v>
      </c>
      <c r="B233">
        <v>10238766</v>
      </c>
      <c r="C233">
        <v>227</v>
      </c>
      <c r="D233" t="str">
        <f t="shared" si="8"/>
        <v>UPS</v>
      </c>
    </row>
    <row r="234" spans="1:4" x14ac:dyDescent="0.2">
      <c r="A234" t="s">
        <v>62</v>
      </c>
      <c r="B234">
        <v>10252222</v>
      </c>
      <c r="C234">
        <v>506.5</v>
      </c>
      <c r="D234" t="str">
        <f t="shared" si="8"/>
        <v>UPS</v>
      </c>
    </row>
    <row r="235" spans="1:4" x14ac:dyDescent="0.2">
      <c r="A235" t="s">
        <v>62</v>
      </c>
      <c r="B235">
        <v>10252223</v>
      </c>
      <c r="C235">
        <v>346.5</v>
      </c>
      <c r="D235" t="str">
        <f t="shared" si="8"/>
        <v>UPS</v>
      </c>
    </row>
    <row r="236" spans="1:4" x14ac:dyDescent="0.2">
      <c r="A236" t="s">
        <v>62</v>
      </c>
      <c r="B236">
        <v>11005154</v>
      </c>
      <c r="C236">
        <v>227</v>
      </c>
      <c r="D236" t="str">
        <f t="shared" si="8"/>
        <v>UPS</v>
      </c>
    </row>
    <row r="237" spans="1:4" x14ac:dyDescent="0.2">
      <c r="A237" t="s">
        <v>62</v>
      </c>
      <c r="B237">
        <v>11007471</v>
      </c>
      <c r="C237">
        <v>241.5</v>
      </c>
      <c r="D237" t="str">
        <f t="shared" si="8"/>
        <v>UPS</v>
      </c>
    </row>
    <row r="238" spans="1:4" x14ac:dyDescent="0.2">
      <c r="A238" t="s">
        <v>62</v>
      </c>
      <c r="B238">
        <v>11021224</v>
      </c>
      <c r="C238">
        <v>227</v>
      </c>
      <c r="D238" t="str">
        <f t="shared" si="8"/>
        <v>UPS</v>
      </c>
    </row>
    <row r="239" spans="1:4" x14ac:dyDescent="0.2">
      <c r="A239" t="s">
        <v>63</v>
      </c>
      <c r="B239">
        <v>11105</v>
      </c>
      <c r="C239">
        <v>697</v>
      </c>
      <c r="D239" t="str">
        <f t="shared" si="8"/>
        <v>UPS</v>
      </c>
    </row>
    <row r="240" spans="1:4" x14ac:dyDescent="0.2">
      <c r="A240" t="s">
        <v>63</v>
      </c>
      <c r="B240">
        <v>11106</v>
      </c>
      <c r="C240">
        <v>3024</v>
      </c>
      <c r="D240" t="str">
        <f t="shared" si="8"/>
        <v>UPS</v>
      </c>
    </row>
    <row r="241" spans="1:4" x14ac:dyDescent="0.2">
      <c r="A241" t="s">
        <v>63</v>
      </c>
      <c r="B241">
        <v>13057</v>
      </c>
      <c r="C241">
        <v>93956</v>
      </c>
      <c r="D241" t="str">
        <f t="shared" si="8"/>
        <v>UPS</v>
      </c>
    </row>
    <row r="242" spans="1:4" x14ac:dyDescent="0.2">
      <c r="A242" t="s">
        <v>63</v>
      </c>
      <c r="B242">
        <v>16482</v>
      </c>
      <c r="C242">
        <v>658</v>
      </c>
      <c r="D242" t="str">
        <f t="shared" si="8"/>
        <v>UPS</v>
      </c>
    </row>
    <row r="243" spans="1:4" x14ac:dyDescent="0.2">
      <c r="A243" t="s">
        <v>63</v>
      </c>
      <c r="B243">
        <v>10144955</v>
      </c>
      <c r="C243">
        <v>227</v>
      </c>
      <c r="D243" t="str">
        <f t="shared" si="8"/>
        <v>UPS</v>
      </c>
    </row>
    <row r="244" spans="1:4" x14ac:dyDescent="0.2">
      <c r="A244" t="s">
        <v>63</v>
      </c>
      <c r="B244">
        <v>10152865</v>
      </c>
      <c r="C244">
        <v>243.5</v>
      </c>
      <c r="D244" t="str">
        <f t="shared" si="8"/>
        <v>UPS</v>
      </c>
    </row>
    <row r="245" spans="1:4" x14ac:dyDescent="0.2">
      <c r="A245" t="s">
        <v>63</v>
      </c>
      <c r="B245">
        <v>10152866</v>
      </c>
      <c r="C245">
        <v>257.5</v>
      </c>
      <c r="D245" t="str">
        <f t="shared" si="8"/>
        <v>UPS</v>
      </c>
    </row>
    <row r="246" spans="1:4" x14ac:dyDescent="0.2">
      <c r="A246" t="s">
        <v>63</v>
      </c>
      <c r="B246">
        <v>10165920</v>
      </c>
      <c r="C246">
        <v>1666</v>
      </c>
      <c r="D246" t="str">
        <f t="shared" si="8"/>
        <v>UPS</v>
      </c>
    </row>
    <row r="247" spans="1:4" x14ac:dyDescent="0.2">
      <c r="A247" t="s">
        <v>63</v>
      </c>
      <c r="B247">
        <v>10166249</v>
      </c>
      <c r="C247">
        <v>2689</v>
      </c>
      <c r="D247" t="str">
        <f t="shared" si="8"/>
        <v>UPS</v>
      </c>
    </row>
    <row r="248" spans="1:4" x14ac:dyDescent="0.2">
      <c r="A248" t="s">
        <v>63</v>
      </c>
      <c r="B248">
        <v>10168622</v>
      </c>
      <c r="C248">
        <v>10225.5</v>
      </c>
      <c r="D248" t="str">
        <f t="shared" si="8"/>
        <v>UPS</v>
      </c>
    </row>
    <row r="249" spans="1:4" x14ac:dyDescent="0.2">
      <c r="A249" t="s">
        <v>63</v>
      </c>
      <c r="B249">
        <v>10168623</v>
      </c>
      <c r="C249">
        <v>3614.5</v>
      </c>
      <c r="D249" t="str">
        <f t="shared" si="8"/>
        <v>UPS</v>
      </c>
    </row>
    <row r="250" spans="1:4" x14ac:dyDescent="0.2">
      <c r="A250" t="s">
        <v>63</v>
      </c>
      <c r="B250">
        <v>10170967</v>
      </c>
      <c r="C250">
        <v>1599</v>
      </c>
      <c r="D250" t="str">
        <f t="shared" si="8"/>
        <v>UPS</v>
      </c>
    </row>
    <row r="251" spans="1:4" x14ac:dyDescent="0.2">
      <c r="A251" t="s">
        <v>63</v>
      </c>
      <c r="B251">
        <v>10170968</v>
      </c>
      <c r="C251">
        <v>406</v>
      </c>
      <c r="D251" t="str">
        <f t="shared" si="8"/>
        <v>UPS</v>
      </c>
    </row>
    <row r="252" spans="1:4" x14ac:dyDescent="0.2">
      <c r="A252" t="s">
        <v>63</v>
      </c>
      <c r="B252">
        <v>10170969</v>
      </c>
      <c r="C252">
        <v>248</v>
      </c>
      <c r="D252" t="str">
        <f t="shared" si="8"/>
        <v>UPS</v>
      </c>
    </row>
    <row r="253" spans="1:4" x14ac:dyDescent="0.2">
      <c r="A253" t="s">
        <v>63</v>
      </c>
      <c r="B253">
        <v>10172336</v>
      </c>
      <c r="C253">
        <v>845</v>
      </c>
      <c r="D253" t="str">
        <f t="shared" si="8"/>
        <v>UPS</v>
      </c>
    </row>
    <row r="254" spans="1:4" x14ac:dyDescent="0.2">
      <c r="A254" t="s">
        <v>63</v>
      </c>
      <c r="B254">
        <v>10172917</v>
      </c>
      <c r="C254">
        <v>227</v>
      </c>
      <c r="D254" t="str">
        <f t="shared" si="8"/>
        <v>UPS</v>
      </c>
    </row>
    <row r="255" spans="1:4" x14ac:dyDescent="0.2">
      <c r="A255" t="s">
        <v>63</v>
      </c>
      <c r="B255">
        <v>10182112</v>
      </c>
      <c r="C255">
        <v>227</v>
      </c>
      <c r="D255" t="str">
        <f t="shared" si="8"/>
        <v>UPS</v>
      </c>
    </row>
    <row r="256" spans="1:4" x14ac:dyDescent="0.2">
      <c r="A256" t="s">
        <v>63</v>
      </c>
      <c r="B256">
        <v>10191864</v>
      </c>
      <c r="C256">
        <v>243</v>
      </c>
      <c r="D256" t="str">
        <f t="shared" si="8"/>
        <v>UPS</v>
      </c>
    </row>
    <row r="257" spans="1:4" x14ac:dyDescent="0.2">
      <c r="A257" t="s">
        <v>63</v>
      </c>
      <c r="B257">
        <v>10192742</v>
      </c>
      <c r="C257">
        <v>227.5</v>
      </c>
      <c r="D257" t="str">
        <f t="shared" si="8"/>
        <v>UPS</v>
      </c>
    </row>
    <row r="258" spans="1:4" x14ac:dyDescent="0.2">
      <c r="A258" t="s">
        <v>63</v>
      </c>
      <c r="B258">
        <v>10196713</v>
      </c>
      <c r="C258">
        <v>4620.5</v>
      </c>
      <c r="D258" t="str">
        <f t="shared" si="8"/>
        <v>UPS</v>
      </c>
    </row>
    <row r="259" spans="1:4" x14ac:dyDescent="0.2">
      <c r="A259" t="s">
        <v>63</v>
      </c>
      <c r="B259">
        <v>10202843</v>
      </c>
      <c r="C259">
        <v>15048.5</v>
      </c>
      <c r="D259" t="str">
        <f t="shared" ref="D259:D309" si="9">LEFT(A259,3)</f>
        <v>UPS</v>
      </c>
    </row>
    <row r="260" spans="1:4" x14ac:dyDescent="0.2">
      <c r="A260" t="s">
        <v>63</v>
      </c>
      <c r="B260">
        <v>10203082</v>
      </c>
      <c r="C260">
        <v>227</v>
      </c>
      <c r="D260" t="str">
        <f t="shared" si="9"/>
        <v>UPS</v>
      </c>
    </row>
    <row r="261" spans="1:4" x14ac:dyDescent="0.2">
      <c r="A261" t="s">
        <v>63</v>
      </c>
      <c r="B261">
        <v>10205067</v>
      </c>
      <c r="C261">
        <v>15028.5</v>
      </c>
      <c r="D261" t="str">
        <f t="shared" si="9"/>
        <v>UPS</v>
      </c>
    </row>
    <row r="262" spans="1:4" x14ac:dyDescent="0.2">
      <c r="A262" t="s">
        <v>63</v>
      </c>
      <c r="B262">
        <v>10205282</v>
      </c>
      <c r="C262">
        <v>9107</v>
      </c>
      <c r="D262" t="str">
        <f t="shared" si="9"/>
        <v>UPS</v>
      </c>
    </row>
    <row r="263" spans="1:4" x14ac:dyDescent="0.2">
      <c r="A263" t="s">
        <v>63</v>
      </c>
      <c r="B263">
        <v>10206804</v>
      </c>
      <c r="C263">
        <v>349.5</v>
      </c>
      <c r="D263" t="str">
        <f t="shared" si="9"/>
        <v>UPS</v>
      </c>
    </row>
    <row r="264" spans="1:4" x14ac:dyDescent="0.2">
      <c r="A264" t="s">
        <v>63</v>
      </c>
      <c r="B264">
        <v>10207683</v>
      </c>
      <c r="C264">
        <v>2542.5</v>
      </c>
      <c r="D264" t="str">
        <f t="shared" si="9"/>
        <v>UPS</v>
      </c>
    </row>
    <row r="265" spans="1:4" x14ac:dyDescent="0.2">
      <c r="A265" t="s">
        <v>63</v>
      </c>
      <c r="B265">
        <v>10208357</v>
      </c>
      <c r="C265">
        <v>232.5</v>
      </c>
      <c r="D265" t="str">
        <f t="shared" si="9"/>
        <v>UPS</v>
      </c>
    </row>
    <row r="266" spans="1:4" x14ac:dyDescent="0.2">
      <c r="A266" t="s">
        <v>63</v>
      </c>
      <c r="B266">
        <v>10210044</v>
      </c>
      <c r="C266">
        <v>304.5</v>
      </c>
      <c r="D266" t="str">
        <f t="shared" si="9"/>
        <v>UPS</v>
      </c>
    </row>
    <row r="267" spans="1:4" x14ac:dyDescent="0.2">
      <c r="A267" t="s">
        <v>63</v>
      </c>
      <c r="B267">
        <v>10210048</v>
      </c>
      <c r="C267">
        <v>260</v>
      </c>
      <c r="D267" t="str">
        <f t="shared" si="9"/>
        <v>UPS</v>
      </c>
    </row>
    <row r="268" spans="1:4" x14ac:dyDescent="0.2">
      <c r="A268" t="s">
        <v>63</v>
      </c>
      <c r="B268">
        <v>10213717</v>
      </c>
      <c r="C268">
        <v>6706</v>
      </c>
      <c r="D268" t="str">
        <f t="shared" si="9"/>
        <v>UPS</v>
      </c>
    </row>
    <row r="269" spans="1:4" x14ac:dyDescent="0.2">
      <c r="A269" t="s">
        <v>63</v>
      </c>
      <c r="B269">
        <v>10213870</v>
      </c>
      <c r="C269">
        <v>254.5</v>
      </c>
      <c r="D269" t="str">
        <f t="shared" si="9"/>
        <v>UPS</v>
      </c>
    </row>
    <row r="270" spans="1:4" x14ac:dyDescent="0.2">
      <c r="A270" t="s">
        <v>63</v>
      </c>
      <c r="B270">
        <v>10215080</v>
      </c>
      <c r="C270">
        <v>227</v>
      </c>
      <c r="D270" t="str">
        <f t="shared" si="9"/>
        <v>UPS</v>
      </c>
    </row>
    <row r="271" spans="1:4" x14ac:dyDescent="0.2">
      <c r="A271" t="s">
        <v>63</v>
      </c>
      <c r="B271">
        <v>10215082</v>
      </c>
      <c r="C271">
        <v>284</v>
      </c>
      <c r="D271" t="str">
        <f t="shared" si="9"/>
        <v>UPS</v>
      </c>
    </row>
    <row r="272" spans="1:4" x14ac:dyDescent="0.2">
      <c r="A272" t="s">
        <v>63</v>
      </c>
      <c r="B272">
        <v>10216200</v>
      </c>
      <c r="C272">
        <v>11242.5</v>
      </c>
      <c r="D272" t="str">
        <f t="shared" si="9"/>
        <v>UPS</v>
      </c>
    </row>
    <row r="273" spans="1:4" x14ac:dyDescent="0.2">
      <c r="A273" t="s">
        <v>63</v>
      </c>
      <c r="B273">
        <v>10223975</v>
      </c>
      <c r="C273">
        <v>38937.5</v>
      </c>
      <c r="D273" t="str">
        <f t="shared" si="9"/>
        <v>UPS</v>
      </c>
    </row>
    <row r="274" spans="1:4" x14ac:dyDescent="0.2">
      <c r="A274" t="s">
        <v>63</v>
      </c>
      <c r="B274">
        <v>10224493</v>
      </c>
      <c r="C274">
        <v>4572</v>
      </c>
      <c r="D274" t="str">
        <f t="shared" si="9"/>
        <v>UPS</v>
      </c>
    </row>
    <row r="275" spans="1:4" x14ac:dyDescent="0.2">
      <c r="A275" t="s">
        <v>63</v>
      </c>
      <c r="B275">
        <v>10224526</v>
      </c>
      <c r="C275">
        <v>691.5</v>
      </c>
      <c r="D275" t="str">
        <f t="shared" si="9"/>
        <v>UPS</v>
      </c>
    </row>
    <row r="276" spans="1:4" x14ac:dyDescent="0.2">
      <c r="A276" t="s">
        <v>63</v>
      </c>
      <c r="B276">
        <v>10224564</v>
      </c>
      <c r="C276">
        <v>455.5</v>
      </c>
      <c r="D276" t="str">
        <f t="shared" si="9"/>
        <v>UPS</v>
      </c>
    </row>
    <row r="277" spans="1:4" x14ac:dyDescent="0.2">
      <c r="A277" t="s">
        <v>63</v>
      </c>
      <c r="B277">
        <v>10224590</v>
      </c>
      <c r="C277">
        <v>3411.5</v>
      </c>
      <c r="D277" t="str">
        <f t="shared" si="9"/>
        <v>UPS</v>
      </c>
    </row>
    <row r="278" spans="1:4" x14ac:dyDescent="0.2">
      <c r="A278" t="s">
        <v>63</v>
      </c>
      <c r="B278">
        <v>10224626</v>
      </c>
      <c r="C278">
        <v>2020.5</v>
      </c>
      <c r="D278" t="str">
        <f t="shared" si="9"/>
        <v>UPS</v>
      </c>
    </row>
    <row r="279" spans="1:4" x14ac:dyDescent="0.2">
      <c r="A279" t="s">
        <v>63</v>
      </c>
      <c r="B279">
        <v>10225098</v>
      </c>
      <c r="C279">
        <v>238</v>
      </c>
      <c r="D279" t="str">
        <f t="shared" si="9"/>
        <v>UPS</v>
      </c>
    </row>
    <row r="280" spans="1:4" x14ac:dyDescent="0.2">
      <c r="A280" t="s">
        <v>63</v>
      </c>
      <c r="B280">
        <v>10225861</v>
      </c>
      <c r="C280">
        <v>8375</v>
      </c>
      <c r="D280" t="str">
        <f t="shared" si="9"/>
        <v>UPS</v>
      </c>
    </row>
    <row r="281" spans="1:4" x14ac:dyDescent="0.2">
      <c r="A281" t="s">
        <v>63</v>
      </c>
      <c r="B281">
        <v>10225862</v>
      </c>
      <c r="C281">
        <v>56462</v>
      </c>
      <c r="D281" t="str">
        <f t="shared" si="9"/>
        <v>UPS</v>
      </c>
    </row>
    <row r="282" spans="1:4" x14ac:dyDescent="0.2">
      <c r="A282" t="s">
        <v>63</v>
      </c>
      <c r="B282">
        <v>10226039</v>
      </c>
      <c r="C282">
        <v>12513</v>
      </c>
      <c r="D282" t="str">
        <f t="shared" si="9"/>
        <v>UPS</v>
      </c>
    </row>
    <row r="283" spans="1:4" x14ac:dyDescent="0.2">
      <c r="A283" t="s">
        <v>63</v>
      </c>
      <c r="B283">
        <v>10231583</v>
      </c>
      <c r="C283">
        <v>44278.5</v>
      </c>
      <c r="D283" t="str">
        <f t="shared" si="9"/>
        <v>UPS</v>
      </c>
    </row>
    <row r="284" spans="1:4" x14ac:dyDescent="0.2">
      <c r="A284" t="s">
        <v>63</v>
      </c>
      <c r="B284">
        <v>10231651</v>
      </c>
      <c r="C284">
        <v>16165.5</v>
      </c>
      <c r="D284" t="str">
        <f t="shared" si="9"/>
        <v>UPS</v>
      </c>
    </row>
    <row r="285" spans="1:4" x14ac:dyDescent="0.2">
      <c r="A285" t="s">
        <v>63</v>
      </c>
      <c r="B285">
        <v>10235845</v>
      </c>
      <c r="C285">
        <v>303.5</v>
      </c>
      <c r="D285" t="str">
        <f t="shared" si="9"/>
        <v>UPS</v>
      </c>
    </row>
    <row r="286" spans="1:4" x14ac:dyDescent="0.2">
      <c r="A286" t="s">
        <v>63</v>
      </c>
      <c r="B286">
        <v>10235846</v>
      </c>
      <c r="C286">
        <v>228.5</v>
      </c>
      <c r="D286" t="str">
        <f t="shared" si="9"/>
        <v>UPS</v>
      </c>
    </row>
    <row r="287" spans="1:4" x14ac:dyDescent="0.2">
      <c r="A287" t="s">
        <v>63</v>
      </c>
      <c r="B287">
        <v>10236901</v>
      </c>
      <c r="C287">
        <v>227</v>
      </c>
      <c r="D287" t="str">
        <f t="shared" si="9"/>
        <v>UPS</v>
      </c>
    </row>
    <row r="288" spans="1:4" x14ac:dyDescent="0.2">
      <c r="A288" t="s">
        <v>63</v>
      </c>
      <c r="B288">
        <v>10240140</v>
      </c>
      <c r="C288">
        <v>1010.5</v>
      </c>
      <c r="D288" t="str">
        <f t="shared" si="9"/>
        <v>UPS</v>
      </c>
    </row>
    <row r="289" spans="1:4" x14ac:dyDescent="0.2">
      <c r="A289" t="s">
        <v>63</v>
      </c>
      <c r="B289">
        <v>10240151</v>
      </c>
      <c r="C289">
        <v>3929</v>
      </c>
      <c r="D289" t="str">
        <f t="shared" si="9"/>
        <v>UPS</v>
      </c>
    </row>
    <row r="290" spans="1:4" x14ac:dyDescent="0.2">
      <c r="A290" t="s">
        <v>63</v>
      </c>
      <c r="B290">
        <v>10240181</v>
      </c>
      <c r="C290">
        <v>1749</v>
      </c>
      <c r="D290" t="str">
        <f t="shared" si="9"/>
        <v>UPS</v>
      </c>
    </row>
    <row r="291" spans="1:4" x14ac:dyDescent="0.2">
      <c r="A291" t="s">
        <v>63</v>
      </c>
      <c r="B291">
        <v>10240187</v>
      </c>
      <c r="C291">
        <v>7268.5</v>
      </c>
      <c r="D291" t="str">
        <f t="shared" si="9"/>
        <v>UPS</v>
      </c>
    </row>
    <row r="292" spans="1:4" x14ac:dyDescent="0.2">
      <c r="A292" t="s">
        <v>63</v>
      </c>
      <c r="B292">
        <v>10240591</v>
      </c>
      <c r="C292">
        <v>229.5</v>
      </c>
      <c r="D292" t="str">
        <f t="shared" si="9"/>
        <v>UPS</v>
      </c>
    </row>
    <row r="293" spans="1:4" x14ac:dyDescent="0.2">
      <c r="A293" t="s">
        <v>63</v>
      </c>
      <c r="B293">
        <v>10240596</v>
      </c>
      <c r="C293">
        <v>232.5</v>
      </c>
      <c r="D293" t="str">
        <f t="shared" si="9"/>
        <v>UPS</v>
      </c>
    </row>
    <row r="294" spans="1:4" x14ac:dyDescent="0.2">
      <c r="A294" t="s">
        <v>63</v>
      </c>
      <c r="B294">
        <v>10242244</v>
      </c>
      <c r="C294">
        <v>227</v>
      </c>
      <c r="D294" t="str">
        <f t="shared" si="9"/>
        <v>UPS</v>
      </c>
    </row>
    <row r="295" spans="1:4" x14ac:dyDescent="0.2">
      <c r="A295" t="s">
        <v>63</v>
      </c>
      <c r="B295">
        <v>10242259</v>
      </c>
      <c r="C295">
        <v>227</v>
      </c>
      <c r="D295" t="str">
        <f t="shared" si="9"/>
        <v>UPS</v>
      </c>
    </row>
    <row r="296" spans="1:4" x14ac:dyDescent="0.2">
      <c r="A296" t="s">
        <v>63</v>
      </c>
      <c r="B296">
        <v>10242459</v>
      </c>
      <c r="C296">
        <v>124428.5</v>
      </c>
      <c r="D296" t="str">
        <f t="shared" si="9"/>
        <v>UPS</v>
      </c>
    </row>
    <row r="297" spans="1:4" x14ac:dyDescent="0.2">
      <c r="A297" t="s">
        <v>63</v>
      </c>
      <c r="B297">
        <v>10242662</v>
      </c>
      <c r="C297">
        <v>242</v>
      </c>
      <c r="D297" t="str">
        <f t="shared" si="9"/>
        <v>UPS</v>
      </c>
    </row>
    <row r="298" spans="1:4" x14ac:dyDescent="0.2">
      <c r="A298" t="s">
        <v>63</v>
      </c>
      <c r="B298">
        <v>10242679</v>
      </c>
      <c r="C298">
        <v>227</v>
      </c>
      <c r="D298" t="str">
        <f t="shared" si="9"/>
        <v>UPS</v>
      </c>
    </row>
    <row r="299" spans="1:4" x14ac:dyDescent="0.2">
      <c r="A299" t="s">
        <v>63</v>
      </c>
      <c r="B299">
        <v>10246447</v>
      </c>
      <c r="C299">
        <v>227</v>
      </c>
      <c r="D299" t="str">
        <f t="shared" si="9"/>
        <v>UPS</v>
      </c>
    </row>
    <row r="300" spans="1:4" x14ac:dyDescent="0.2">
      <c r="A300" t="s">
        <v>63</v>
      </c>
      <c r="B300">
        <v>10247692</v>
      </c>
      <c r="C300">
        <v>679.5</v>
      </c>
      <c r="D300" t="str">
        <f t="shared" si="9"/>
        <v>UPS</v>
      </c>
    </row>
    <row r="301" spans="1:4" x14ac:dyDescent="0.2">
      <c r="A301" t="s">
        <v>63</v>
      </c>
      <c r="B301">
        <v>10248405</v>
      </c>
      <c r="C301">
        <v>471.5</v>
      </c>
      <c r="D301" t="str">
        <f t="shared" si="9"/>
        <v>UPS</v>
      </c>
    </row>
    <row r="302" spans="1:4" x14ac:dyDescent="0.2">
      <c r="A302" t="s">
        <v>63</v>
      </c>
      <c r="B302">
        <v>10250464</v>
      </c>
      <c r="C302">
        <v>4977.5</v>
      </c>
      <c r="D302" t="str">
        <f t="shared" si="9"/>
        <v>UPS</v>
      </c>
    </row>
    <row r="303" spans="1:4" x14ac:dyDescent="0.2">
      <c r="A303" t="s">
        <v>63</v>
      </c>
      <c r="B303">
        <v>10252750</v>
      </c>
      <c r="C303">
        <v>256</v>
      </c>
      <c r="D303" t="str">
        <f t="shared" si="9"/>
        <v>UPS</v>
      </c>
    </row>
    <row r="304" spans="1:4" x14ac:dyDescent="0.2">
      <c r="A304" t="s">
        <v>63</v>
      </c>
      <c r="B304">
        <v>10252926</v>
      </c>
      <c r="C304">
        <v>227</v>
      </c>
      <c r="D304" t="str">
        <f t="shared" si="9"/>
        <v>UPS</v>
      </c>
    </row>
    <row r="305" spans="1:4" x14ac:dyDescent="0.2">
      <c r="A305" t="s">
        <v>63</v>
      </c>
      <c r="B305">
        <v>11003059</v>
      </c>
      <c r="C305">
        <v>373</v>
      </c>
      <c r="D305" t="str">
        <f t="shared" si="9"/>
        <v>UPS</v>
      </c>
    </row>
    <row r="306" spans="1:4" x14ac:dyDescent="0.2">
      <c r="A306" t="s">
        <v>63</v>
      </c>
      <c r="B306">
        <v>11004892</v>
      </c>
      <c r="C306">
        <v>246.5</v>
      </c>
      <c r="D306" t="str">
        <f t="shared" si="9"/>
        <v>UPS</v>
      </c>
    </row>
    <row r="307" spans="1:4" x14ac:dyDescent="0.2">
      <c r="A307" t="s">
        <v>63</v>
      </c>
      <c r="B307">
        <v>11005596</v>
      </c>
      <c r="C307">
        <v>230.5</v>
      </c>
      <c r="D307" t="str">
        <f t="shared" si="9"/>
        <v>UPS</v>
      </c>
    </row>
    <row r="308" spans="1:4" x14ac:dyDescent="0.2">
      <c r="A308" t="s">
        <v>63</v>
      </c>
      <c r="B308">
        <v>11008082</v>
      </c>
      <c r="C308">
        <v>241</v>
      </c>
      <c r="D308" t="str">
        <f t="shared" si="9"/>
        <v>UPS</v>
      </c>
    </row>
    <row r="309" spans="1:4" x14ac:dyDescent="0.2">
      <c r="A309" t="s">
        <v>63</v>
      </c>
      <c r="B309">
        <v>11008092</v>
      </c>
      <c r="C309">
        <v>241.5</v>
      </c>
      <c r="D309" t="str">
        <f t="shared" si="9"/>
        <v>UPS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D4FD-D7B6-AD41-88E5-2C70B2EC2D2A}">
  <dimension ref="A1:D57"/>
  <sheetViews>
    <sheetView workbookViewId="0">
      <selection activeCell="D19" sqref="D19"/>
    </sheetView>
  </sheetViews>
  <sheetFormatPr baseColWidth="10" defaultRowHeight="16" x14ac:dyDescent="0.2"/>
  <sheetData>
    <row r="1" spans="1:4" x14ac:dyDescent="0.2">
      <c r="A1" t="s">
        <v>5</v>
      </c>
      <c r="B1" t="s">
        <v>65</v>
      </c>
      <c r="C1" t="s">
        <v>66</v>
      </c>
      <c r="D1" t="s">
        <v>67</v>
      </c>
    </row>
    <row r="2" spans="1:4" x14ac:dyDescent="0.2">
      <c r="A2">
        <v>10202843</v>
      </c>
      <c r="B2" t="s">
        <v>68</v>
      </c>
      <c r="C2">
        <v>123727</v>
      </c>
      <c r="D2" t="s">
        <v>69</v>
      </c>
    </row>
    <row r="3" spans="1:4" x14ac:dyDescent="0.2">
      <c r="A3">
        <v>10205067</v>
      </c>
      <c r="B3" t="s">
        <v>68</v>
      </c>
      <c r="C3">
        <v>16418</v>
      </c>
      <c r="D3" t="s">
        <v>69</v>
      </c>
    </row>
    <row r="4" spans="1:4" x14ac:dyDescent="0.2">
      <c r="A4">
        <v>10205282</v>
      </c>
      <c r="B4" t="s">
        <v>68</v>
      </c>
      <c r="C4">
        <v>19078</v>
      </c>
      <c r="D4" t="s">
        <v>69</v>
      </c>
    </row>
    <row r="5" spans="1:4" x14ac:dyDescent="0.2">
      <c r="A5">
        <v>10206804</v>
      </c>
      <c r="B5" t="s">
        <v>68</v>
      </c>
      <c r="C5">
        <v>1408</v>
      </c>
      <c r="D5" t="s">
        <v>69</v>
      </c>
    </row>
    <row r="6" spans="1:4" x14ac:dyDescent="0.2">
      <c r="A6">
        <v>10213717</v>
      </c>
      <c r="B6" t="s">
        <v>68</v>
      </c>
      <c r="C6">
        <v>40231</v>
      </c>
      <c r="D6" t="s">
        <v>69</v>
      </c>
    </row>
    <row r="7" spans="1:4" x14ac:dyDescent="0.2">
      <c r="A7">
        <v>10213870</v>
      </c>
      <c r="B7" t="s">
        <v>68</v>
      </c>
      <c r="C7">
        <v>17345</v>
      </c>
      <c r="D7" t="s">
        <v>69</v>
      </c>
    </row>
    <row r="8" spans="1:4" x14ac:dyDescent="0.2">
      <c r="A8">
        <v>10215082</v>
      </c>
      <c r="B8" t="s">
        <v>68</v>
      </c>
      <c r="C8">
        <v>15556</v>
      </c>
      <c r="D8" t="s">
        <v>69</v>
      </c>
    </row>
    <row r="9" spans="1:4" x14ac:dyDescent="0.2">
      <c r="A9">
        <v>10223975</v>
      </c>
      <c r="B9" t="s">
        <v>68</v>
      </c>
      <c r="C9">
        <v>17421</v>
      </c>
      <c r="D9" t="s">
        <v>69</v>
      </c>
    </row>
    <row r="10" spans="1:4" x14ac:dyDescent="0.2">
      <c r="A10">
        <v>10224493</v>
      </c>
      <c r="B10" t="s">
        <v>68</v>
      </c>
      <c r="C10">
        <v>10584</v>
      </c>
      <c r="D10" t="s">
        <v>69</v>
      </c>
    </row>
    <row r="11" spans="1:4" x14ac:dyDescent="0.2">
      <c r="A11">
        <v>10224564</v>
      </c>
      <c r="B11" t="s">
        <v>68</v>
      </c>
      <c r="C11">
        <v>802</v>
      </c>
      <c r="D11" t="s">
        <v>69</v>
      </c>
    </row>
    <row r="12" spans="1:4" x14ac:dyDescent="0.2">
      <c r="A12">
        <v>10224590</v>
      </c>
      <c r="B12" t="s">
        <v>68</v>
      </c>
      <c r="C12">
        <v>9381</v>
      </c>
      <c r="D12" t="s">
        <v>69</v>
      </c>
    </row>
    <row r="13" spans="1:4" x14ac:dyDescent="0.2">
      <c r="A13">
        <v>10225861</v>
      </c>
      <c r="B13" t="s">
        <v>68</v>
      </c>
      <c r="C13">
        <v>54554</v>
      </c>
      <c r="D13" t="s">
        <v>69</v>
      </c>
    </row>
    <row r="14" spans="1:4" x14ac:dyDescent="0.2">
      <c r="A14">
        <v>10225862</v>
      </c>
      <c r="B14" t="s">
        <v>68</v>
      </c>
      <c r="C14">
        <v>354967</v>
      </c>
      <c r="D14" t="s">
        <v>69</v>
      </c>
    </row>
    <row r="15" spans="1:4" x14ac:dyDescent="0.2">
      <c r="A15">
        <v>10238111</v>
      </c>
      <c r="B15" t="s">
        <v>68</v>
      </c>
      <c r="C15">
        <v>13202</v>
      </c>
      <c r="D15" t="s">
        <v>69</v>
      </c>
    </row>
    <row r="16" spans="1:4" x14ac:dyDescent="0.2">
      <c r="A16">
        <v>10240140</v>
      </c>
      <c r="B16" t="s">
        <v>68</v>
      </c>
      <c r="C16">
        <v>1600</v>
      </c>
      <c r="D16" t="s">
        <v>69</v>
      </c>
    </row>
    <row r="17" spans="1:4" x14ac:dyDescent="0.2">
      <c r="A17">
        <v>10240151</v>
      </c>
      <c r="B17" t="s">
        <v>68</v>
      </c>
      <c r="C17">
        <v>9600</v>
      </c>
      <c r="D17" t="s">
        <v>69</v>
      </c>
    </row>
    <row r="18" spans="1:4" x14ac:dyDescent="0.2">
      <c r="A18">
        <v>10240181</v>
      </c>
      <c r="B18" t="s">
        <v>68</v>
      </c>
      <c r="C18">
        <v>9600</v>
      </c>
      <c r="D18" t="s">
        <v>69</v>
      </c>
    </row>
    <row r="19" spans="1:4" x14ac:dyDescent="0.2">
      <c r="A19">
        <v>10240591</v>
      </c>
      <c r="B19" t="s">
        <v>68</v>
      </c>
      <c r="C19">
        <v>2887</v>
      </c>
      <c r="D19" t="s">
        <v>69</v>
      </c>
    </row>
    <row r="20" spans="1:4" x14ac:dyDescent="0.2">
      <c r="A20">
        <v>10240596</v>
      </c>
      <c r="B20" t="s">
        <v>68</v>
      </c>
      <c r="C20">
        <v>1575</v>
      </c>
      <c r="D20" t="s">
        <v>69</v>
      </c>
    </row>
    <row r="21" spans="1:4" x14ac:dyDescent="0.2">
      <c r="A21">
        <v>10242244</v>
      </c>
      <c r="B21" t="s">
        <v>68</v>
      </c>
      <c r="C21">
        <v>30226</v>
      </c>
      <c r="D21" t="s">
        <v>69</v>
      </c>
    </row>
    <row r="22" spans="1:4" x14ac:dyDescent="0.2">
      <c r="A22">
        <v>10242459</v>
      </c>
      <c r="B22" t="s">
        <v>68</v>
      </c>
      <c r="C22">
        <v>197757</v>
      </c>
      <c r="D22" t="s">
        <v>69</v>
      </c>
    </row>
    <row r="23" spans="1:4" x14ac:dyDescent="0.2">
      <c r="A23">
        <v>10250464</v>
      </c>
      <c r="B23" t="s">
        <v>68</v>
      </c>
      <c r="C23">
        <v>54716</v>
      </c>
      <c r="D23" t="s">
        <v>69</v>
      </c>
    </row>
    <row r="24" spans="1:4" x14ac:dyDescent="0.2">
      <c r="A24">
        <v>10252750</v>
      </c>
      <c r="B24" t="s">
        <v>68</v>
      </c>
      <c r="C24">
        <v>10129</v>
      </c>
      <c r="D24" t="s">
        <v>69</v>
      </c>
    </row>
    <row r="25" spans="1:4" x14ac:dyDescent="0.2">
      <c r="A25">
        <v>4413</v>
      </c>
      <c r="B25" t="s">
        <v>70</v>
      </c>
      <c r="C25">
        <v>3455</v>
      </c>
      <c r="D25" t="s">
        <v>69</v>
      </c>
    </row>
    <row r="26" spans="1:4" x14ac:dyDescent="0.2">
      <c r="A26">
        <v>8527</v>
      </c>
      <c r="B26" t="s">
        <v>70</v>
      </c>
      <c r="C26">
        <v>12</v>
      </c>
      <c r="D26" t="s">
        <v>69</v>
      </c>
    </row>
    <row r="27" spans="1:4" x14ac:dyDescent="0.2">
      <c r="A27">
        <v>11105</v>
      </c>
      <c r="B27" t="s">
        <v>70</v>
      </c>
      <c r="C27">
        <v>14400</v>
      </c>
      <c r="D27" t="s">
        <v>69</v>
      </c>
    </row>
    <row r="28" spans="1:4" x14ac:dyDescent="0.2">
      <c r="A28">
        <v>13057</v>
      </c>
      <c r="B28" t="s">
        <v>70</v>
      </c>
      <c r="C28">
        <v>193704</v>
      </c>
      <c r="D28" t="s">
        <v>69</v>
      </c>
    </row>
    <row r="29" spans="1:4" x14ac:dyDescent="0.2">
      <c r="A29">
        <v>16482</v>
      </c>
      <c r="B29" t="s">
        <v>70</v>
      </c>
      <c r="C29">
        <v>16128</v>
      </c>
      <c r="D29" t="s">
        <v>69</v>
      </c>
    </row>
    <row r="30" spans="1:4" x14ac:dyDescent="0.2">
      <c r="A30">
        <v>10166249</v>
      </c>
      <c r="B30" t="s">
        <v>70</v>
      </c>
      <c r="C30">
        <v>20736</v>
      </c>
      <c r="D30" t="s">
        <v>69</v>
      </c>
    </row>
    <row r="31" spans="1:4" x14ac:dyDescent="0.2">
      <c r="A31">
        <v>10168622</v>
      </c>
      <c r="B31" t="s">
        <v>70</v>
      </c>
      <c r="C31">
        <v>6481</v>
      </c>
      <c r="D31" t="s">
        <v>69</v>
      </c>
    </row>
    <row r="32" spans="1:4" x14ac:dyDescent="0.2">
      <c r="A32">
        <v>10168623</v>
      </c>
      <c r="B32" t="s">
        <v>70</v>
      </c>
      <c r="C32">
        <v>2160</v>
      </c>
      <c r="D32" t="s">
        <v>69</v>
      </c>
    </row>
    <row r="33" spans="1:4" x14ac:dyDescent="0.2">
      <c r="A33">
        <v>10172336</v>
      </c>
      <c r="B33" t="s">
        <v>70</v>
      </c>
      <c r="C33">
        <v>58800</v>
      </c>
      <c r="D33" t="s">
        <v>69</v>
      </c>
    </row>
    <row r="34" spans="1:4" x14ac:dyDescent="0.2">
      <c r="A34">
        <v>10199637</v>
      </c>
      <c r="B34" t="s">
        <v>70</v>
      </c>
      <c r="C34">
        <v>10440</v>
      </c>
      <c r="D34" t="s">
        <v>69</v>
      </c>
    </row>
    <row r="35" spans="1:4" x14ac:dyDescent="0.2">
      <c r="A35">
        <v>10202777</v>
      </c>
      <c r="B35" t="s">
        <v>70</v>
      </c>
      <c r="C35">
        <v>766</v>
      </c>
      <c r="D35" t="s">
        <v>69</v>
      </c>
    </row>
    <row r="36" spans="1:4" x14ac:dyDescent="0.2">
      <c r="A36">
        <v>10207683</v>
      </c>
      <c r="B36" t="s">
        <v>70</v>
      </c>
      <c r="C36">
        <v>600</v>
      </c>
      <c r="D36" t="s">
        <v>69</v>
      </c>
    </row>
    <row r="37" spans="1:4" x14ac:dyDescent="0.2">
      <c r="A37">
        <v>10210044</v>
      </c>
      <c r="B37" t="s">
        <v>70</v>
      </c>
      <c r="C37">
        <v>14952</v>
      </c>
      <c r="D37" t="s">
        <v>69</v>
      </c>
    </row>
    <row r="38" spans="1:4" x14ac:dyDescent="0.2">
      <c r="A38">
        <v>10210048</v>
      </c>
      <c r="B38" t="s">
        <v>70</v>
      </c>
      <c r="C38">
        <v>3276</v>
      </c>
      <c r="D38" t="s">
        <v>69</v>
      </c>
    </row>
    <row r="39" spans="1:4" x14ac:dyDescent="0.2">
      <c r="A39">
        <v>10213754</v>
      </c>
      <c r="B39" t="s">
        <v>70</v>
      </c>
      <c r="C39">
        <v>800</v>
      </c>
      <c r="D39" t="s">
        <v>69</v>
      </c>
    </row>
    <row r="40" spans="1:4" x14ac:dyDescent="0.2">
      <c r="A40">
        <v>10215080</v>
      </c>
      <c r="B40" t="s">
        <v>70</v>
      </c>
      <c r="C40">
        <v>1202</v>
      </c>
      <c r="D40" t="s">
        <v>69</v>
      </c>
    </row>
    <row r="41" spans="1:4" x14ac:dyDescent="0.2">
      <c r="A41">
        <v>10224493</v>
      </c>
      <c r="B41" t="s">
        <v>70</v>
      </c>
      <c r="C41">
        <v>3780</v>
      </c>
      <c r="D41" t="s">
        <v>69</v>
      </c>
    </row>
    <row r="42" spans="1:4" x14ac:dyDescent="0.2">
      <c r="A42">
        <v>10224526</v>
      </c>
      <c r="B42" t="s">
        <v>70</v>
      </c>
      <c r="C42">
        <v>1260</v>
      </c>
      <c r="D42" t="s">
        <v>69</v>
      </c>
    </row>
    <row r="43" spans="1:4" x14ac:dyDescent="0.2">
      <c r="A43">
        <v>10224564</v>
      </c>
      <c r="B43" t="s">
        <v>70</v>
      </c>
      <c r="C43">
        <v>126</v>
      </c>
      <c r="D43" t="s">
        <v>69</v>
      </c>
    </row>
    <row r="44" spans="1:4" x14ac:dyDescent="0.2">
      <c r="A44">
        <v>10224590</v>
      </c>
      <c r="B44" t="s">
        <v>70</v>
      </c>
      <c r="C44">
        <v>3780</v>
      </c>
      <c r="D44" t="s">
        <v>69</v>
      </c>
    </row>
    <row r="45" spans="1:4" x14ac:dyDescent="0.2">
      <c r="A45">
        <v>10224626</v>
      </c>
      <c r="B45" t="s">
        <v>70</v>
      </c>
      <c r="C45">
        <v>2520</v>
      </c>
      <c r="D45" t="s">
        <v>69</v>
      </c>
    </row>
    <row r="46" spans="1:4" x14ac:dyDescent="0.2">
      <c r="A46">
        <v>10226039</v>
      </c>
      <c r="B46" t="s">
        <v>70</v>
      </c>
      <c r="C46">
        <v>28080</v>
      </c>
      <c r="D46" t="s">
        <v>69</v>
      </c>
    </row>
    <row r="47" spans="1:4" x14ac:dyDescent="0.2">
      <c r="A47">
        <v>10230900</v>
      </c>
      <c r="B47" t="s">
        <v>70</v>
      </c>
      <c r="C47">
        <v>448</v>
      </c>
      <c r="D47" t="s">
        <v>69</v>
      </c>
    </row>
    <row r="48" spans="1:4" x14ac:dyDescent="0.2">
      <c r="A48">
        <v>10231583</v>
      </c>
      <c r="B48" t="s">
        <v>70</v>
      </c>
      <c r="C48">
        <v>2520</v>
      </c>
      <c r="D48" t="s">
        <v>69</v>
      </c>
    </row>
    <row r="49" spans="1:4" x14ac:dyDescent="0.2">
      <c r="A49">
        <v>10231651</v>
      </c>
      <c r="B49" t="s">
        <v>70</v>
      </c>
      <c r="C49">
        <v>3570</v>
      </c>
      <c r="D49" t="s">
        <v>69</v>
      </c>
    </row>
    <row r="50" spans="1:4" x14ac:dyDescent="0.2">
      <c r="A50">
        <v>10235845</v>
      </c>
      <c r="B50" t="s">
        <v>70</v>
      </c>
      <c r="C50">
        <v>26208</v>
      </c>
      <c r="D50" t="s">
        <v>69</v>
      </c>
    </row>
    <row r="51" spans="1:4" x14ac:dyDescent="0.2">
      <c r="A51">
        <v>10235846</v>
      </c>
      <c r="B51" t="s">
        <v>70</v>
      </c>
      <c r="C51">
        <v>10080</v>
      </c>
      <c r="D51" t="s">
        <v>69</v>
      </c>
    </row>
    <row r="52" spans="1:4" x14ac:dyDescent="0.2">
      <c r="A52">
        <v>10238111</v>
      </c>
      <c r="B52" t="s">
        <v>70</v>
      </c>
      <c r="C52">
        <v>1938</v>
      </c>
      <c r="D52" t="s">
        <v>69</v>
      </c>
    </row>
    <row r="53" spans="1:4" x14ac:dyDescent="0.2">
      <c r="A53">
        <v>10247692</v>
      </c>
      <c r="B53" t="s">
        <v>70</v>
      </c>
      <c r="C53">
        <v>14400</v>
      </c>
      <c r="D53" t="s">
        <v>69</v>
      </c>
    </row>
    <row r="54" spans="1:4" x14ac:dyDescent="0.2">
      <c r="A54">
        <v>10248405</v>
      </c>
      <c r="B54" t="s">
        <v>70</v>
      </c>
      <c r="C54">
        <v>2520</v>
      </c>
      <c r="D54" t="s">
        <v>69</v>
      </c>
    </row>
    <row r="55" spans="1:4" x14ac:dyDescent="0.2">
      <c r="A55">
        <v>10252222</v>
      </c>
      <c r="B55" t="s">
        <v>70</v>
      </c>
      <c r="C55">
        <v>2880</v>
      </c>
      <c r="D55" t="s">
        <v>69</v>
      </c>
    </row>
    <row r="56" spans="1:4" x14ac:dyDescent="0.2">
      <c r="A56">
        <v>10252750</v>
      </c>
      <c r="B56" t="s">
        <v>70</v>
      </c>
      <c r="C56">
        <v>4032</v>
      </c>
      <c r="D56" t="s">
        <v>69</v>
      </c>
    </row>
    <row r="57" spans="1:4" x14ac:dyDescent="0.2">
      <c r="A57">
        <v>11003059</v>
      </c>
      <c r="B57" t="s">
        <v>70</v>
      </c>
      <c r="C57">
        <v>22176</v>
      </c>
      <c r="D5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 2</vt:lpstr>
      <vt:lpstr>m_inventory</vt:lpstr>
      <vt:lpstr>m_demand_wh</vt:lpstr>
      <vt:lpstr>m_inbound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Vesga</dc:creator>
  <cp:lastModifiedBy>Diego Vesga</cp:lastModifiedBy>
  <dcterms:created xsi:type="dcterms:W3CDTF">2025-06-04T18:47:55Z</dcterms:created>
  <dcterms:modified xsi:type="dcterms:W3CDTF">2025-06-04T19:47:52Z</dcterms:modified>
</cp:coreProperties>
</file>