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arydahl\projects\SPRINT\scripts\tools\case_generator\"/>
    </mc:Choice>
  </mc:AlternateContent>
  <xr:revisionPtr revIDLastSave="0" documentId="13_ncr:1_{5C01E09C-995D-4461-BD0D-30116371177E}" xr6:coauthVersionLast="36" xr6:coauthVersionMax="36" xr10:uidLastSave="{00000000-0000-0000-0000-000000000000}"/>
  <bookViews>
    <workbookView xWindow="0" yWindow="0" windowWidth="19008" windowHeight="9060" xr2:uid="{87C99818-2EE9-4C6E-B8CD-BB02AE1BC6AD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 l="1"/>
  <c r="K32" i="2" l="1"/>
  <c r="K38" i="2" s="1"/>
  <c r="I32" i="2"/>
  <c r="I38" i="2" s="1"/>
  <c r="G32" i="2"/>
  <c r="G38" i="2" s="1"/>
  <c r="E32" i="2"/>
  <c r="E38" i="2" s="1"/>
  <c r="C32" i="2"/>
  <c r="C38" i="2" s="1"/>
  <c r="A32" i="2"/>
  <c r="A38" i="2" s="1"/>
  <c r="K23" i="2"/>
  <c r="I23" i="2"/>
  <c r="G23" i="2"/>
  <c r="E23" i="2"/>
  <c r="C23" i="2"/>
  <c r="A23" i="2"/>
  <c r="C14" i="2"/>
  <c r="C21" i="2" s="1"/>
  <c r="E14" i="2"/>
  <c r="E21" i="2" s="1"/>
  <c r="G14" i="2"/>
  <c r="G21" i="2" s="1"/>
  <c r="I14" i="2"/>
  <c r="I21" i="2" s="1"/>
  <c r="K14" i="2"/>
  <c r="L33" i="2"/>
  <c r="J33" i="2"/>
  <c r="H33" i="2"/>
  <c r="F33" i="2"/>
  <c r="D33" i="2"/>
  <c r="B33" i="2"/>
  <c r="L24" i="2"/>
  <c r="J24" i="2"/>
  <c r="H24" i="2"/>
  <c r="F24" i="2"/>
  <c r="D24" i="2"/>
  <c r="B24" i="2"/>
  <c r="B20" i="1"/>
  <c r="B19" i="1"/>
  <c r="B18" i="1"/>
  <c r="B17" i="1"/>
  <c r="B16" i="1"/>
  <c r="B15" i="1"/>
  <c r="B14" i="1"/>
  <c r="D12" i="1"/>
  <c r="D11" i="1"/>
  <c r="D10" i="1"/>
  <c r="D9" i="1"/>
  <c r="E8" i="1"/>
  <c r="E7" i="1"/>
  <c r="E6" i="1"/>
  <c r="D5" i="1"/>
  <c r="L15" i="2"/>
  <c r="J15" i="2"/>
  <c r="H15" i="2"/>
  <c r="F15" i="2"/>
  <c r="D15" i="2"/>
  <c r="B15" i="2"/>
  <c r="C149" i="1" l="1"/>
  <c r="C11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A111" i="1"/>
  <c r="A115" i="1"/>
  <c r="A119" i="1"/>
  <c r="A123" i="1"/>
  <c r="A127" i="1"/>
  <c r="A135" i="1"/>
  <c r="A143" i="1"/>
  <c r="A151" i="1"/>
  <c r="C141" i="1"/>
  <c r="C109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21" i="1"/>
  <c r="A137" i="1"/>
  <c r="A149" i="1"/>
  <c r="C133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A109" i="1"/>
  <c r="A113" i="1"/>
  <c r="A117" i="1"/>
  <c r="A125" i="1"/>
  <c r="A129" i="1"/>
  <c r="A133" i="1"/>
  <c r="A141" i="1"/>
  <c r="A145" i="1"/>
  <c r="A153" i="1"/>
  <c r="C125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31" i="1"/>
  <c r="A139" i="1"/>
  <c r="A147" i="1"/>
  <c r="A155" i="1"/>
  <c r="C37" i="1"/>
  <c r="A102" i="1"/>
  <c r="B102" i="1"/>
  <c r="A103" i="1"/>
  <c r="A27" i="2"/>
  <c r="A65" i="1" s="1"/>
  <c r="A30" i="2"/>
  <c r="A26" i="2"/>
  <c r="A64" i="1" s="1"/>
  <c r="A29" i="2"/>
  <c r="A67" i="1" s="1"/>
  <c r="A25" i="2"/>
  <c r="A28" i="2"/>
  <c r="A24" i="2"/>
  <c r="A62" i="1" s="1"/>
  <c r="E39" i="2"/>
  <c r="E35" i="2"/>
  <c r="E34" i="2"/>
  <c r="E37" i="2"/>
  <c r="E33" i="2"/>
  <c r="E36" i="2"/>
  <c r="C30" i="2"/>
  <c r="C26" i="2"/>
  <c r="A72" i="1" s="1"/>
  <c r="C29" i="2"/>
  <c r="A75" i="1" s="1"/>
  <c r="C25" i="2"/>
  <c r="C28" i="2"/>
  <c r="C24" i="2"/>
  <c r="C27" i="2"/>
  <c r="A73" i="1" s="1"/>
  <c r="K30" i="2"/>
  <c r="K26" i="2"/>
  <c r="K29" i="2"/>
  <c r="A107" i="1" s="1"/>
  <c r="K25" i="2"/>
  <c r="K28" i="2"/>
  <c r="A106" i="1" s="1"/>
  <c r="K24" i="2"/>
  <c r="K27" i="2"/>
  <c r="A105" i="1" s="1"/>
  <c r="G36" i="2"/>
  <c r="G39" i="2"/>
  <c r="G35" i="2"/>
  <c r="G34" i="2"/>
  <c r="G37" i="2"/>
  <c r="G33" i="2"/>
  <c r="I29" i="2"/>
  <c r="I25" i="2"/>
  <c r="A95" i="1" s="1"/>
  <c r="I28" i="2"/>
  <c r="A98" i="1" s="1"/>
  <c r="I24" i="2"/>
  <c r="A94" i="1" s="1"/>
  <c r="I27" i="2"/>
  <c r="I30" i="2"/>
  <c r="A100" i="1" s="1"/>
  <c r="I26" i="2"/>
  <c r="A96" i="1" s="1"/>
  <c r="E27" i="2"/>
  <c r="E30" i="2"/>
  <c r="E26" i="2"/>
  <c r="A80" i="1" s="1"/>
  <c r="E29" i="2"/>
  <c r="A83" i="1" s="1"/>
  <c r="E25" i="2"/>
  <c r="A79" i="1" s="1"/>
  <c r="E28" i="2"/>
  <c r="E24" i="2"/>
  <c r="A78" i="1" s="1"/>
  <c r="A37" i="2"/>
  <c r="A33" i="2"/>
  <c r="A36" i="2"/>
  <c r="A39" i="2"/>
  <c r="A35" i="2"/>
  <c r="A34" i="2"/>
  <c r="I37" i="2"/>
  <c r="I33" i="2"/>
  <c r="I36" i="2"/>
  <c r="I39" i="2"/>
  <c r="I35" i="2"/>
  <c r="I34" i="2"/>
  <c r="G28" i="2"/>
  <c r="A90" i="1" s="1"/>
  <c r="G24" i="2"/>
  <c r="A86" i="1" s="1"/>
  <c r="G27" i="2"/>
  <c r="G30" i="2"/>
  <c r="A92" i="1" s="1"/>
  <c r="G26" i="2"/>
  <c r="A88" i="1" s="1"/>
  <c r="G29" i="2"/>
  <c r="A91" i="1" s="1"/>
  <c r="G25" i="2"/>
  <c r="C34" i="2"/>
  <c r="C37" i="2"/>
  <c r="C33" i="2"/>
  <c r="C36" i="2"/>
  <c r="C39" i="2"/>
  <c r="C35" i="2"/>
  <c r="K34" i="2"/>
  <c r="K37" i="2"/>
  <c r="K33" i="2"/>
  <c r="K36" i="2"/>
  <c r="K39" i="2"/>
  <c r="K35" i="2"/>
  <c r="B40" i="1"/>
  <c r="C69" i="1"/>
  <c r="A84" i="1"/>
  <c r="B101" i="1"/>
  <c r="C21" i="1"/>
  <c r="B33" i="1"/>
  <c r="B49" i="1"/>
  <c r="A76" i="1"/>
  <c r="B26" i="1"/>
  <c r="B46" i="1"/>
  <c r="B67" i="1"/>
  <c r="B73" i="1"/>
  <c r="B82" i="1"/>
  <c r="B91" i="1"/>
  <c r="B99" i="1"/>
  <c r="B108" i="1"/>
  <c r="A52" i="1"/>
  <c r="A61" i="1"/>
  <c r="B57" i="1"/>
  <c r="B63" i="1"/>
  <c r="A77" i="1"/>
  <c r="B78" i="1"/>
  <c r="B87" i="1"/>
  <c r="B95" i="1"/>
  <c r="B104" i="1"/>
  <c r="B21" i="1"/>
  <c r="B25" i="1"/>
  <c r="B37" i="1"/>
  <c r="B39" i="1"/>
  <c r="B30" i="1"/>
  <c r="B52" i="1"/>
  <c r="B48" i="1"/>
  <c r="A53" i="1"/>
  <c r="C61" i="1"/>
  <c r="B69" i="1"/>
  <c r="B60" i="1"/>
  <c r="B56" i="1"/>
  <c r="A68" i="1"/>
  <c r="B66" i="1"/>
  <c r="B62" i="1"/>
  <c r="B76" i="1"/>
  <c r="B72" i="1"/>
  <c r="C77" i="1"/>
  <c r="B81" i="1"/>
  <c r="A85" i="1"/>
  <c r="B90" i="1"/>
  <c r="A93" i="1"/>
  <c r="B98" i="1"/>
  <c r="B94" i="1"/>
  <c r="B107" i="1"/>
  <c r="B103" i="1"/>
  <c r="A28" i="1"/>
  <c r="A29" i="1"/>
  <c r="B44" i="1"/>
  <c r="A36" i="1"/>
  <c r="B51" i="1"/>
  <c r="B47" i="1"/>
  <c r="C53" i="1"/>
  <c r="B61" i="1"/>
  <c r="B59" i="1"/>
  <c r="B55" i="1"/>
  <c r="A63" i="1"/>
  <c r="B65" i="1"/>
  <c r="B75" i="1"/>
  <c r="B71" i="1"/>
  <c r="B77" i="1"/>
  <c r="B84" i="1"/>
  <c r="B80" i="1"/>
  <c r="C85" i="1"/>
  <c r="B89" i="1"/>
  <c r="C93" i="1"/>
  <c r="B97" i="1"/>
  <c r="A101" i="1"/>
  <c r="B106" i="1"/>
  <c r="B22" i="1"/>
  <c r="C29" i="1"/>
  <c r="B43" i="1"/>
  <c r="B34" i="1"/>
  <c r="B50" i="1"/>
  <c r="B53" i="1"/>
  <c r="A69" i="1"/>
  <c r="B58" i="1"/>
  <c r="B54" i="1"/>
  <c r="A66" i="1"/>
  <c r="B68" i="1"/>
  <c r="B64" i="1"/>
  <c r="B74" i="1"/>
  <c r="B70" i="1"/>
  <c r="B83" i="1"/>
  <c r="B79" i="1"/>
  <c r="B85" i="1"/>
  <c r="B92" i="1"/>
  <c r="B88" i="1"/>
  <c r="B93" i="1"/>
  <c r="B100" i="1"/>
  <c r="B96" i="1"/>
  <c r="C101" i="1"/>
  <c r="B105" i="1"/>
  <c r="A104" i="1"/>
  <c r="A108" i="1"/>
  <c r="A99" i="1"/>
  <c r="A97" i="1"/>
  <c r="A89" i="1"/>
  <c r="A87" i="1"/>
  <c r="A81" i="1"/>
  <c r="A82" i="1"/>
  <c r="A70" i="1"/>
  <c r="A74" i="1"/>
  <c r="A71" i="1"/>
  <c r="B28" i="1"/>
  <c r="B24" i="1"/>
  <c r="B29" i="1"/>
  <c r="C45" i="1"/>
  <c r="A44" i="1"/>
  <c r="B42" i="1"/>
  <c r="B38" i="1"/>
  <c r="B36" i="1"/>
  <c r="B32" i="1"/>
  <c r="B45" i="1"/>
  <c r="A21" i="1"/>
  <c r="B27" i="1"/>
  <c r="B23" i="1"/>
  <c r="A37" i="1"/>
  <c r="A45" i="1"/>
  <c r="B41" i="1"/>
  <c r="B35" i="1"/>
  <c r="B31" i="1"/>
  <c r="K21" i="2"/>
  <c r="A60" i="1" s="1"/>
  <c r="G18" i="2"/>
  <c r="A41" i="1" s="1"/>
  <c r="E18" i="2"/>
  <c r="A33" i="1" s="1"/>
  <c r="C17" i="2"/>
  <c r="A24" i="1" s="1"/>
  <c r="I20" i="2" l="1"/>
  <c r="A51" i="1" s="1"/>
  <c r="I17" i="2"/>
  <c r="A48" i="1" s="1"/>
  <c r="I18" i="2"/>
  <c r="A49" i="1" s="1"/>
  <c r="I15" i="2"/>
  <c r="A46" i="1" s="1"/>
  <c r="I19" i="2"/>
  <c r="A50" i="1" s="1"/>
  <c r="I16" i="2"/>
  <c r="A47" i="1" s="1"/>
  <c r="G19" i="2"/>
  <c r="G16" i="2"/>
  <c r="G17" i="2"/>
  <c r="G15" i="2"/>
  <c r="A38" i="1" s="1"/>
  <c r="G20" i="2"/>
  <c r="E15" i="2"/>
  <c r="A30" i="1" s="1"/>
  <c r="E19" i="2"/>
  <c r="A34" i="1" s="1"/>
  <c r="E16" i="2"/>
  <c r="A31" i="1" s="1"/>
  <c r="E20" i="2"/>
  <c r="A35" i="1" s="1"/>
  <c r="E17" i="2"/>
  <c r="A32" i="1" s="1"/>
  <c r="C18" i="2"/>
  <c r="A25" i="1" s="1"/>
  <c r="C15" i="2"/>
  <c r="A22" i="1" s="1"/>
  <c r="C16" i="2"/>
  <c r="A23" i="1" s="1"/>
  <c r="C20" i="2"/>
  <c r="A27" i="1" s="1"/>
  <c r="C19" i="2"/>
  <c r="A26" i="1" s="1"/>
  <c r="A43" i="1" l="1"/>
  <c r="A42" i="1"/>
  <c r="A40" i="1"/>
  <c r="A39" i="1"/>
  <c r="K19" i="2"/>
  <c r="A58" i="1" s="1"/>
  <c r="K15" i="2"/>
  <c r="A54" i="1" s="1"/>
  <c r="K18" i="2"/>
  <c r="A57" i="1" s="1"/>
  <c r="K17" i="2"/>
  <c r="A56" i="1" s="1"/>
  <c r="K20" i="2"/>
  <c r="A59" i="1" s="1"/>
  <c r="K16" i="2"/>
  <c r="A55" i="1" s="1"/>
</calcChain>
</file>

<file path=xl/sharedStrings.xml><?xml version="1.0" encoding="utf-8"?>
<sst xmlns="http://schemas.openxmlformats.org/spreadsheetml/2006/main" count="68" uniqueCount="42">
  <si>
    <t>LIST</t>
  </si>
  <si>
    <t>elevation_cutoff_deg</t>
  </si>
  <si>
    <t>id</t>
  </si>
  <si>
    <t>name</t>
  </si>
  <si>
    <t>name_pretty</t>
  </si>
  <si>
    <t>latitude_deg</t>
  </si>
  <si>
    <t>longitude_deg</t>
  </si>
  <si>
    <t>height_m</t>
  </si>
  <si>
    <t>Elevation cutoff deg</t>
  </si>
  <si>
    <t>ID</t>
  </si>
  <si>
    <t>config_title</t>
  </si>
  <si>
    <t>ground_station_network_config</t>
  </si>
  <si>
    <t>version-gsndef</t>
  </si>
  <si>
    <t>0.0.1</t>
  </si>
  <si>
    <t>verbose_details</t>
  </si>
  <si>
    <t>ugh</t>
  </si>
  <si>
    <t>network_definition</t>
  </si>
  <si>
    <t>version-gsn</t>
  </si>
  <si>
    <t>sim_gs_network_params</t>
  </si>
  <si>
    <t>time_epsilon_s</t>
  </si>
  <si>
    <t>gsn_ps_params</t>
  </si>
  <si>
    <t>replan_interval_s</t>
  </si>
  <si>
    <t>replan_release_wait_time_s</t>
  </si>
  <si>
    <t>release_first_plans_immediately</t>
  </si>
  <si>
    <t>gs_net_params</t>
  </si>
  <si>
    <t>num_stations</t>
  </si>
  <si>
    <t>gs_network_name</t>
  </si>
  <si>
    <t>gs_network_version</t>
  </si>
  <si>
    <t>stations</t>
  </si>
  <si>
    <t>comm_type</t>
  </si>
  <si>
    <t>SPRINT Ground Station Generator Tool</t>
  </si>
  <si>
    <t>Num Stations</t>
  </si>
  <si>
    <t>GS Network Name</t>
  </si>
  <si>
    <t>GS Network Version</t>
  </si>
  <si>
    <t>Time epsilon s</t>
  </si>
  <si>
    <t>Replan interval s</t>
  </si>
  <si>
    <t>Replan release wait time s</t>
  </si>
  <si>
    <t>Release first plans immediately</t>
  </si>
  <si>
    <t>comm type</t>
  </si>
  <si>
    <t>Ground Stations</t>
  </si>
  <si>
    <t>GS 0</t>
  </si>
  <si>
    <r>
      <rPr>
        <b/>
        <sz val="11"/>
        <rFont val="Calibri"/>
        <family val="2"/>
        <scheme val="minor"/>
      </rPr>
      <t>INSTRUCTIONS:</t>
    </r>
    <r>
      <rPr>
        <sz val="11"/>
        <rFont val="Calibri"/>
        <family val="2"/>
        <scheme val="minor"/>
      </rPr>
      <t xml:space="preserve"> Fill out parameters on this sheet. Do not edit Sheet 2 directly; it will be automatically populated.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</si>
</sst>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2" xfId="0" applyBorder="1"/>
    <xf numFmtId="0" fontId="4" fillId="0" borderId="2" xfId="3" applyBorder="1"/>
    <xf numFmtId="0" fontId="3" fillId="0" borderId="1" xfId="2"/>
    <xf numFmtId="0" fontId="3" fillId="3" borderId="1" xfId="2" applyFill="1"/>
    <xf numFmtId="0" fontId="5" fillId="0" borderId="0" xfId="0" applyFont="1" applyBorder="1"/>
    <xf numFmtId="0" fontId="5" fillId="3" borderId="0" xfId="0" applyFont="1" applyFill="1" applyBorder="1" applyAlignment="1">
      <alignment horizontal="right"/>
    </xf>
    <xf numFmtId="0" fontId="1" fillId="0" borderId="2" xfId="0" applyFont="1" applyBorder="1"/>
    <xf numFmtId="0" fontId="6" fillId="0" borderId="0" xfId="1" applyFont="1" applyAlignment="1">
      <alignment vertical="center"/>
    </xf>
    <xf numFmtId="0" fontId="0" fillId="0" borderId="0" xfId="0" applyBorder="1"/>
    <xf numFmtId="0" fontId="7" fillId="0" borderId="2" xfId="0" applyFont="1" applyBorder="1"/>
    <xf numFmtId="0" fontId="4" fillId="0" borderId="0" xfId="3" applyBorder="1"/>
    <xf numFmtId="0" fontId="1" fillId="0" borderId="0" xfId="0" applyFont="1" applyBorder="1"/>
    <xf numFmtId="0" fontId="6" fillId="2" borderId="2" xfId="0" applyFont="1" applyFill="1" applyBorder="1" applyAlignment="1">
      <alignment horizontal="right"/>
    </xf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6" fillId="2" borderId="4" xfId="0" applyFont="1" applyFill="1" applyBorder="1" applyAlignment="1">
      <alignment horizontal="right"/>
    </xf>
    <xf numFmtId="0" fontId="8" fillId="0" borderId="0" xfId="2" applyFont="1" applyBorder="1"/>
    <xf numFmtId="0" fontId="6" fillId="0" borderId="0" xfId="0" applyFont="1" applyBorder="1"/>
    <xf numFmtId="0" fontId="7" fillId="0" borderId="2" xfId="0" applyFont="1" applyFill="1" applyBorder="1"/>
    <xf numFmtId="0" fontId="6" fillId="2" borderId="2" xfId="0" applyFont="1" applyFill="1" applyBorder="1"/>
    <xf numFmtId="0" fontId="6" fillId="0" borderId="2" xfId="0" applyFont="1" applyBorder="1"/>
  </cellXfs>
  <cellStyles count="4">
    <cellStyle name="Heading 1" xfId="2" builtinId="16"/>
    <cellStyle name="Heading 4" xfId="3" builtinId="19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AEDF-8D49-4939-946A-B29D7C6C3619}">
  <sheetPr codeName="Sheet1"/>
  <dimension ref="A1:N39"/>
  <sheetViews>
    <sheetView tabSelected="1" zoomScale="85" zoomScaleNormal="85" workbookViewId="0">
      <selection activeCell="D4" sqref="D4"/>
    </sheetView>
  </sheetViews>
  <sheetFormatPr defaultRowHeight="14.4" x14ac:dyDescent="0.3"/>
  <cols>
    <col min="1" max="1" width="29" customWidth="1"/>
    <col min="2" max="2" width="19.109375" customWidth="1"/>
    <col min="3" max="3" width="18.109375" customWidth="1"/>
    <col min="4" max="4" width="18.33203125" customWidth="1"/>
    <col min="5" max="5" width="17.21875" customWidth="1"/>
    <col min="6" max="6" width="14.109375" customWidth="1"/>
    <col min="7" max="7" width="18.44140625" customWidth="1"/>
    <col min="8" max="8" width="15" customWidth="1"/>
    <col min="9" max="9" width="19.6640625" customWidth="1"/>
    <col min="10" max="10" width="14.44140625" customWidth="1"/>
    <col min="11" max="11" width="17.21875" customWidth="1"/>
    <col min="12" max="12" width="13.77734375" customWidth="1"/>
    <col min="13" max="13" width="16.88671875" customWidth="1"/>
    <col min="14" max="14" width="16.44140625" customWidth="1"/>
  </cols>
  <sheetData>
    <row r="1" spans="1:14" ht="20.399999999999999" thickBot="1" x14ac:dyDescent="0.45">
      <c r="A1" s="5" t="s">
        <v>30</v>
      </c>
    </row>
    <row r="2" spans="1:14" ht="15.6" thickTop="1" thickBot="1" x14ac:dyDescent="0.35">
      <c r="A2" s="15" t="s">
        <v>41</v>
      </c>
      <c r="B2" s="15"/>
      <c r="C2" s="16"/>
      <c r="D2" s="16"/>
      <c r="E2" s="16"/>
      <c r="F2" s="16"/>
      <c r="G2" s="16"/>
      <c r="H2" s="16"/>
      <c r="I2" s="16"/>
      <c r="J2" s="16"/>
    </row>
    <row r="3" spans="1:14" ht="16.2" customHeight="1" x14ac:dyDescent="0.4">
      <c r="A3" s="17" t="s">
        <v>31</v>
      </c>
      <c r="B3" s="18"/>
      <c r="C3" s="16"/>
      <c r="D3" s="19" t="str">
        <f>IF(B3&gt;18,"ERROR. Only 18 GS are supported.","")</f>
        <v/>
      </c>
      <c r="E3" s="20"/>
      <c r="F3" s="16"/>
      <c r="G3" s="16"/>
      <c r="H3" s="16"/>
      <c r="I3" s="16"/>
      <c r="J3" s="16"/>
    </row>
    <row r="4" spans="1:14" ht="19.8" x14ac:dyDescent="0.4">
      <c r="A4" s="11" t="s">
        <v>32</v>
      </c>
      <c r="B4" s="14"/>
      <c r="C4" s="16"/>
      <c r="D4" s="19" t="str">
        <f>IF(B4&gt;18,"ERROR. Only 18 GS are supported.","")</f>
        <v/>
      </c>
      <c r="E4" s="20"/>
      <c r="F4" s="16"/>
      <c r="G4" s="16"/>
      <c r="H4" s="16"/>
      <c r="I4" s="16"/>
      <c r="J4" s="16"/>
    </row>
    <row r="5" spans="1:14" x14ac:dyDescent="0.3">
      <c r="A5" s="21" t="s">
        <v>33</v>
      </c>
      <c r="B5" s="22"/>
      <c r="C5" s="16"/>
      <c r="D5" s="20"/>
      <c r="E5" s="20"/>
      <c r="F5" s="16"/>
      <c r="G5" s="16"/>
      <c r="H5" s="16"/>
      <c r="I5" s="16"/>
      <c r="J5" s="16"/>
    </row>
    <row r="6" spans="1:14" x14ac:dyDescent="0.3">
      <c r="A6" s="11" t="s">
        <v>8</v>
      </c>
      <c r="B6" s="22"/>
      <c r="C6" s="16"/>
      <c r="D6" s="20"/>
      <c r="E6" s="20"/>
      <c r="F6" s="16"/>
      <c r="G6" s="16"/>
      <c r="H6" s="16"/>
      <c r="I6" s="16"/>
      <c r="J6" s="16"/>
    </row>
    <row r="7" spans="1:14" x14ac:dyDescent="0.3">
      <c r="A7" s="11" t="s">
        <v>34</v>
      </c>
      <c r="B7" s="14"/>
      <c r="C7" s="16"/>
      <c r="D7" s="20"/>
      <c r="E7" s="20"/>
      <c r="F7" s="16"/>
      <c r="G7" s="16"/>
      <c r="H7" s="16"/>
      <c r="I7" s="16"/>
      <c r="J7" s="16"/>
    </row>
    <row r="8" spans="1:14" x14ac:dyDescent="0.3">
      <c r="A8" s="21" t="s">
        <v>35</v>
      </c>
      <c r="B8" s="22"/>
      <c r="C8" s="16"/>
      <c r="D8" s="20"/>
      <c r="E8" s="20"/>
      <c r="F8" s="16"/>
      <c r="G8" s="16"/>
      <c r="H8" s="16"/>
      <c r="I8" s="16"/>
      <c r="J8" s="16"/>
    </row>
    <row r="9" spans="1:14" x14ac:dyDescent="0.3">
      <c r="A9" s="21" t="s">
        <v>36</v>
      </c>
      <c r="B9" s="22"/>
      <c r="C9" s="16"/>
      <c r="D9" s="20"/>
      <c r="E9" s="20"/>
      <c r="F9" s="16"/>
      <c r="G9" s="16"/>
      <c r="H9" s="16"/>
      <c r="I9" s="16"/>
      <c r="J9" s="16"/>
    </row>
    <row r="10" spans="1:14" x14ac:dyDescent="0.3">
      <c r="A10" s="11" t="s">
        <v>37</v>
      </c>
      <c r="B10" s="14"/>
      <c r="C10" s="16"/>
      <c r="D10" s="20"/>
      <c r="E10" s="20"/>
      <c r="F10" s="16"/>
      <c r="G10" s="16"/>
      <c r="H10" s="16"/>
      <c r="I10" s="16"/>
      <c r="J10" s="16"/>
    </row>
    <row r="11" spans="1:14" x14ac:dyDescent="0.3">
      <c r="A11" s="6"/>
      <c r="B11" s="7"/>
    </row>
    <row r="12" spans="1:14" x14ac:dyDescent="0.3">
      <c r="A12" s="6"/>
      <c r="B12" s="7"/>
    </row>
    <row r="13" spans="1:14" ht="20.399999999999999" thickBot="1" x14ac:dyDescent="0.45">
      <c r="A13" s="4" t="s">
        <v>39</v>
      </c>
      <c r="B13" s="2"/>
    </row>
    <row r="14" spans="1:14" ht="15" thickTop="1" x14ac:dyDescent="0.3">
      <c r="A14" s="3" t="s">
        <v>40</v>
      </c>
      <c r="B14" s="3">
        <v>0</v>
      </c>
      <c r="C14" s="3" t="str">
        <f>IF($B$3&gt;1,_xlfn.CONCAT("GS"," ",D14),"")</f>
        <v/>
      </c>
      <c r="D14" s="3">
        <v>1</v>
      </c>
      <c r="E14" s="3" t="str">
        <f>IF($B$3&gt;2,_xlfn.CONCAT("GS"," ",F14),"")</f>
        <v/>
      </c>
      <c r="F14" s="3">
        <v>2</v>
      </c>
      <c r="G14" s="3" t="str">
        <f>IF($B$3&gt;3,_xlfn.CONCAT("GS"," ",H14),"")</f>
        <v/>
      </c>
      <c r="H14" s="3">
        <v>3</v>
      </c>
      <c r="I14" s="3" t="str">
        <f>IF($B$3&gt;4,_xlfn.CONCAT("GS"," ",J14),"")</f>
        <v/>
      </c>
      <c r="J14" s="3">
        <v>4</v>
      </c>
      <c r="K14" s="3" t="str">
        <f>IF($B$3&gt;5,_xlfn.CONCAT("GS"," ",L14),"")</f>
        <v/>
      </c>
      <c r="L14" s="2">
        <v>5</v>
      </c>
      <c r="M14" s="12"/>
      <c r="N14" s="10"/>
    </row>
    <row r="15" spans="1:14" x14ac:dyDescent="0.3">
      <c r="A15" s="11" t="s">
        <v>9</v>
      </c>
      <c r="B15" s="23" t="str">
        <f>CONCATENATE("G",B14)</f>
        <v>G0</v>
      </c>
      <c r="C15" s="11" t="str">
        <f>IF(NOT(C$14=""),"ID","")</f>
        <v/>
      </c>
      <c r="D15" s="23" t="str">
        <f>CONCATENATE("G",D14)</f>
        <v>G1</v>
      </c>
      <c r="E15" s="11" t="str">
        <f>IF(NOT(E$14=""),"ID","")</f>
        <v/>
      </c>
      <c r="F15" s="23" t="str">
        <f>CONCATENATE("G",F14)</f>
        <v>G2</v>
      </c>
      <c r="G15" s="11" t="str">
        <f>IF(NOT(G$14=""),"ID","")</f>
        <v/>
      </c>
      <c r="H15" s="23" t="str">
        <f>CONCATENATE("G",H14)</f>
        <v>G3</v>
      </c>
      <c r="I15" s="11" t="str">
        <f>IF(NOT(I$14=""),"ID","")</f>
        <v/>
      </c>
      <c r="J15" s="23" t="str">
        <f>CONCATENATE("G",J14)</f>
        <v>G4</v>
      </c>
      <c r="K15" s="11" t="str">
        <f>IF(NOT(K$14=""),"ID","")</f>
        <v/>
      </c>
      <c r="L15" s="23" t="str">
        <f>CONCATENATE("G",L14)</f>
        <v>G5</v>
      </c>
      <c r="M15" s="13"/>
      <c r="N15" s="10"/>
    </row>
    <row r="16" spans="1:14" x14ac:dyDescent="0.3">
      <c r="A16" s="11" t="s">
        <v>3</v>
      </c>
      <c r="B16" s="23"/>
      <c r="C16" s="11" t="str">
        <f>IF(NOT(C$14=""),"name","")</f>
        <v/>
      </c>
      <c r="D16" s="23"/>
      <c r="E16" s="11" t="str">
        <f>IF(NOT(E$14=""),"name","")</f>
        <v/>
      </c>
      <c r="F16" s="23"/>
      <c r="G16" s="11" t="str">
        <f>IF(NOT(G$14=""),"name","")</f>
        <v/>
      </c>
      <c r="H16" s="23"/>
      <c r="I16" s="11" t="str">
        <f>IF(NOT(I$14=""),"name","")</f>
        <v/>
      </c>
      <c r="J16" s="23"/>
      <c r="K16" s="11" t="str">
        <f>IF(NOT(K$14=""),"name","")</f>
        <v/>
      </c>
      <c r="L16" s="23"/>
      <c r="M16" s="13"/>
      <c r="N16" s="10"/>
    </row>
    <row r="17" spans="1:14" x14ac:dyDescent="0.3">
      <c r="A17" s="11" t="s">
        <v>4</v>
      </c>
      <c r="B17" s="23"/>
      <c r="C17" s="11" t="str">
        <f>IF(NOT(C$14=""),"name_pretty","")</f>
        <v/>
      </c>
      <c r="D17" s="23"/>
      <c r="E17" s="11" t="str">
        <f>IF(NOT(E$14=""),"name_pretty","")</f>
        <v/>
      </c>
      <c r="F17" s="23"/>
      <c r="G17" s="11" t="str">
        <f>IF(NOT(G$14=""),"name_pretty","")</f>
        <v/>
      </c>
      <c r="H17" s="23"/>
      <c r="I17" s="11" t="str">
        <f>IF(NOT(I$14=""),"name_pretty","")</f>
        <v/>
      </c>
      <c r="J17" s="23"/>
      <c r="K17" s="11" t="str">
        <f>IF(NOT(K$14=""),"name_pretty","")</f>
        <v/>
      </c>
      <c r="L17" s="23"/>
      <c r="M17" s="13"/>
      <c r="N17" s="10"/>
    </row>
    <row r="18" spans="1:14" x14ac:dyDescent="0.3">
      <c r="A18" s="11" t="s">
        <v>5</v>
      </c>
      <c r="B18" s="23"/>
      <c r="C18" s="11" t="str">
        <f>IF(NOT(C$14=""),"latitude_deg","")</f>
        <v/>
      </c>
      <c r="D18" s="23"/>
      <c r="E18" s="11" t="str">
        <f>IF(NOT(E$14=""),"latitude_deg","")</f>
        <v/>
      </c>
      <c r="F18" s="23"/>
      <c r="G18" s="11" t="str">
        <f>IF(NOT(G$14=""),"latitude_deg","")</f>
        <v/>
      </c>
      <c r="H18" s="23"/>
      <c r="I18" s="11" t="str">
        <f>IF(NOT(I$14=""),"latitude_deg","")</f>
        <v/>
      </c>
      <c r="J18" s="23"/>
      <c r="K18" s="11" t="str">
        <f>IF(NOT(K$14=""),"latitude_deg","")</f>
        <v/>
      </c>
      <c r="L18" s="23"/>
      <c r="M18" s="13"/>
      <c r="N18" s="10"/>
    </row>
    <row r="19" spans="1:14" x14ac:dyDescent="0.3">
      <c r="A19" s="11" t="s">
        <v>6</v>
      </c>
      <c r="B19" s="23"/>
      <c r="C19" s="11" t="str">
        <f>IF(NOT(C$14=""),"longitude_deg","")</f>
        <v/>
      </c>
      <c r="D19" s="23"/>
      <c r="E19" s="11" t="str">
        <f>IF(NOT(E$14=""),"longitude_deg","")</f>
        <v/>
      </c>
      <c r="F19" s="23"/>
      <c r="G19" s="11" t="str">
        <f>IF(NOT(G$14=""),"longitude_deg","")</f>
        <v/>
      </c>
      <c r="H19" s="23"/>
      <c r="I19" s="11" t="str">
        <f>IF(NOT(I$14=""),"longitude_deg","")</f>
        <v/>
      </c>
      <c r="J19" s="23"/>
      <c r="K19" s="11" t="str">
        <f>IF(NOT(K$14=""),"longitude_deg","")</f>
        <v/>
      </c>
      <c r="L19" s="23"/>
      <c r="M19" s="13"/>
      <c r="N19" s="10"/>
    </row>
    <row r="20" spans="1:14" x14ac:dyDescent="0.3">
      <c r="A20" s="11" t="s">
        <v>7</v>
      </c>
      <c r="B20" s="23"/>
      <c r="C20" s="11" t="str">
        <f>IF(NOT(C$14=""),"height_m","")</f>
        <v/>
      </c>
      <c r="D20" s="23"/>
      <c r="E20" s="11" t="str">
        <f>IF(NOT(E$14=""),"height_m","")</f>
        <v/>
      </c>
      <c r="F20" s="23"/>
      <c r="G20" s="11" t="str">
        <f>IF(NOT(G$14=""),"height_m","")</f>
        <v/>
      </c>
      <c r="H20" s="23"/>
      <c r="I20" s="11" t="str">
        <f>IF(NOT(I$14=""),"height_m","")</f>
        <v/>
      </c>
      <c r="J20" s="23"/>
      <c r="K20" s="11" t="str">
        <f>IF(NOT(K$14=""),"height_m","")</f>
        <v/>
      </c>
      <c r="L20" s="23"/>
      <c r="M20" s="13"/>
      <c r="N20" s="10"/>
    </row>
    <row r="21" spans="1:14" x14ac:dyDescent="0.3">
      <c r="A21" s="11" t="s">
        <v>38</v>
      </c>
      <c r="B21" s="23"/>
      <c r="C21" s="11" t="str">
        <f>IF(NOT(C$14=""),"comm type","")</f>
        <v/>
      </c>
      <c r="D21" s="23"/>
      <c r="E21" s="11" t="str">
        <f>IF(NOT(E$14=""),"comm type","")</f>
        <v/>
      </c>
      <c r="F21" s="23"/>
      <c r="G21" s="11" t="str">
        <f>IF(NOT(G$14=""),"comm type","")</f>
        <v/>
      </c>
      <c r="H21" s="23"/>
      <c r="I21" s="11" t="str">
        <f>IF(NOT(I$14=""),"comm_type","")</f>
        <v/>
      </c>
      <c r="J21" s="23"/>
      <c r="K21" s="11" t="str">
        <f>IF(NOT(K$14=""),"comm_type","")</f>
        <v/>
      </c>
      <c r="L21" s="23"/>
      <c r="M21" s="13"/>
      <c r="N21" s="10"/>
    </row>
    <row r="22" spans="1:14" x14ac:dyDescent="0.3">
      <c r="A22" s="1"/>
      <c r="C22" s="1"/>
      <c r="E22" s="1"/>
      <c r="G22" s="1"/>
      <c r="I22" s="1"/>
      <c r="K22" s="1"/>
    </row>
    <row r="23" spans="1:14" x14ac:dyDescent="0.3">
      <c r="A23" s="3" t="str">
        <f>IF($B$3&gt;6,_xlfn.CONCAT("GS"," ",B23),"")</f>
        <v/>
      </c>
      <c r="B23" s="3">
        <v>6</v>
      </c>
      <c r="C23" s="3" t="str">
        <f>IF($B$3&gt;7,_xlfn.CONCAT("GS"," ",D23),"")</f>
        <v/>
      </c>
      <c r="D23" s="3">
        <v>7</v>
      </c>
      <c r="E23" s="3" t="str">
        <f>IF($B$3&gt;8,_xlfn.CONCAT("GS"," ",F23),"")</f>
        <v/>
      </c>
      <c r="F23" s="3">
        <v>8</v>
      </c>
      <c r="G23" s="3" t="str">
        <f>IF($B$3&gt;9,_xlfn.CONCAT("GS"," ",H23),"")</f>
        <v/>
      </c>
      <c r="H23" s="3">
        <v>9</v>
      </c>
      <c r="I23" s="3" t="str">
        <f>IF($B$3&gt;10,_xlfn.CONCAT("GS"," ",J23),"")</f>
        <v/>
      </c>
      <c r="J23" s="3">
        <v>10</v>
      </c>
      <c r="K23" s="3" t="str">
        <f>IF($B$3&gt;11,_xlfn.CONCAT("GS"," ",L23),"")</f>
        <v/>
      </c>
      <c r="L23" s="2">
        <v>11</v>
      </c>
    </row>
    <row r="24" spans="1:14" x14ac:dyDescent="0.3">
      <c r="A24" s="8" t="str">
        <f>IF(NOT(A$23=""),"ID","")</f>
        <v/>
      </c>
      <c r="B24" s="2" t="str">
        <f>CONCATENATE("G",B23)</f>
        <v>G6</v>
      </c>
      <c r="C24" s="8" t="str">
        <f>IF(NOT(C$23=""),"ID","")</f>
        <v/>
      </c>
      <c r="D24" s="2" t="str">
        <f>CONCATENATE("G",D23)</f>
        <v>G7</v>
      </c>
      <c r="E24" s="8" t="str">
        <f>IF(NOT(E$23=""),"ID","")</f>
        <v/>
      </c>
      <c r="F24" s="2" t="str">
        <f>CONCATENATE("G",F23)</f>
        <v>G8</v>
      </c>
      <c r="G24" s="8" t="str">
        <f>IF(NOT(G$23=""),"ID","")</f>
        <v/>
      </c>
      <c r="H24" s="2" t="str">
        <f>CONCATENATE("G",H23)</f>
        <v>G9</v>
      </c>
      <c r="I24" s="8" t="str">
        <f>IF(NOT(I$23=""),"ID","")</f>
        <v/>
      </c>
      <c r="J24" s="2" t="str">
        <f>CONCATENATE("G",J23)</f>
        <v>G10</v>
      </c>
      <c r="K24" s="8" t="str">
        <f>IF(NOT(K$23=""),"ID","")</f>
        <v/>
      </c>
      <c r="L24" s="2" t="str">
        <f>CONCATENATE("G",L23)</f>
        <v>G11</v>
      </c>
    </row>
    <row r="25" spans="1:14" x14ac:dyDescent="0.3">
      <c r="A25" s="11" t="str">
        <f>IF(NOT(A$23=""),"name","")</f>
        <v/>
      </c>
      <c r="B25" s="23"/>
      <c r="C25" s="11" t="str">
        <f>IF(NOT(C$23=""),"name","")</f>
        <v/>
      </c>
      <c r="D25" s="23"/>
      <c r="E25" s="11" t="str">
        <f>IF(NOT(E$23=""),"name","")</f>
        <v/>
      </c>
      <c r="F25" s="23"/>
      <c r="G25" s="11" t="str">
        <f>IF(NOT(G$23=""),"name","")</f>
        <v/>
      </c>
      <c r="H25" s="23"/>
      <c r="I25" s="11" t="str">
        <f>IF(NOT(I$23=""),"name","")</f>
        <v/>
      </c>
      <c r="J25" s="23"/>
      <c r="K25" s="11" t="str">
        <f>IF(NOT(K$23=""),"name","")</f>
        <v/>
      </c>
      <c r="L25" s="23"/>
    </row>
    <row r="26" spans="1:14" x14ac:dyDescent="0.3">
      <c r="A26" s="11" t="str">
        <f>IF(NOT(A$23=""),"name_pretty","")</f>
        <v/>
      </c>
      <c r="B26" s="23"/>
      <c r="C26" s="11" t="str">
        <f>IF(NOT(C$23=""),"name_pretty","")</f>
        <v/>
      </c>
      <c r="D26" s="23"/>
      <c r="E26" s="11" t="str">
        <f>IF(NOT(E$23=""),"name_pretty","")</f>
        <v/>
      </c>
      <c r="F26" s="23"/>
      <c r="G26" s="11" t="str">
        <f>IF(NOT(G$23=""),"name_pretty","")</f>
        <v/>
      </c>
      <c r="H26" s="23"/>
      <c r="I26" s="11" t="str">
        <f>IF(NOT(I$23=""),"name_pretty","")</f>
        <v/>
      </c>
      <c r="J26" s="23"/>
      <c r="K26" s="11" t="str">
        <f>IF(NOT(K$23=""),"name_pretty","")</f>
        <v/>
      </c>
      <c r="L26" s="23"/>
    </row>
    <row r="27" spans="1:14" x14ac:dyDescent="0.3">
      <c r="A27" s="11" t="str">
        <f>IF(NOT(A$23=""),"latitude_deg","")</f>
        <v/>
      </c>
      <c r="B27" s="23"/>
      <c r="C27" s="11" t="str">
        <f>IF(NOT(C$23=""),"latitude_deg","")</f>
        <v/>
      </c>
      <c r="D27" s="23"/>
      <c r="E27" s="11" t="str">
        <f>IF(NOT(E$23=""),"latitude_deg","")</f>
        <v/>
      </c>
      <c r="F27" s="23"/>
      <c r="G27" s="11" t="str">
        <f>IF(NOT(G$23=""),"latitude_deg","")</f>
        <v/>
      </c>
      <c r="H27" s="23"/>
      <c r="I27" s="11" t="str">
        <f>IF(NOT(I$23=""),"latitude_deg","")</f>
        <v/>
      </c>
      <c r="J27" s="23"/>
      <c r="K27" s="11" t="str">
        <f>IF(NOT(K$23=""),"latitude_deg","")</f>
        <v/>
      </c>
      <c r="L27" s="23"/>
    </row>
    <row r="28" spans="1:14" x14ac:dyDescent="0.3">
      <c r="A28" s="11" t="str">
        <f>IF(NOT(A$23=""),"longitude_deg","")</f>
        <v/>
      </c>
      <c r="B28" s="23"/>
      <c r="C28" s="11" t="str">
        <f>IF(NOT(C$23=""),"longitude_deg","")</f>
        <v/>
      </c>
      <c r="D28" s="23"/>
      <c r="E28" s="11" t="str">
        <f>IF(NOT(E$23=""),"longitude_deg","")</f>
        <v/>
      </c>
      <c r="F28" s="23"/>
      <c r="G28" s="11" t="str">
        <f>IF(NOT(G$23=""),"longitude_deg","")</f>
        <v/>
      </c>
      <c r="H28" s="23"/>
      <c r="I28" s="11" t="str">
        <f>IF(NOT(I$23=""),"longitude_deg","")</f>
        <v/>
      </c>
      <c r="J28" s="23"/>
      <c r="K28" s="11" t="str">
        <f>IF(NOT(K$23=""),"longitude_deg","")</f>
        <v/>
      </c>
      <c r="L28" s="23"/>
    </row>
    <row r="29" spans="1:14" x14ac:dyDescent="0.3">
      <c r="A29" s="11" t="str">
        <f>IF(NOT(A$23=""),"height_m","")</f>
        <v/>
      </c>
      <c r="B29" s="23"/>
      <c r="C29" s="11" t="str">
        <f>IF(NOT(C$23=""),"height_m","")</f>
        <v/>
      </c>
      <c r="D29" s="23"/>
      <c r="E29" s="11" t="str">
        <f>IF(NOT(E$23=""),"height_m","")</f>
        <v/>
      </c>
      <c r="F29" s="23"/>
      <c r="G29" s="11" t="str">
        <f>IF(NOT(G$23=""),"height_m","")</f>
        <v/>
      </c>
      <c r="H29" s="23"/>
      <c r="I29" s="11" t="str">
        <f>IF(NOT(I$23=""),"height_m","")</f>
        <v/>
      </c>
      <c r="J29" s="23"/>
      <c r="K29" s="11" t="str">
        <f>IF(NOT(K$23=""),"height_m","")</f>
        <v/>
      </c>
      <c r="L29" s="23"/>
    </row>
    <row r="30" spans="1:14" x14ac:dyDescent="0.3">
      <c r="A30" s="11" t="str">
        <f>IF(NOT(A$23=""),"comm type","")</f>
        <v/>
      </c>
      <c r="B30" s="23"/>
      <c r="C30" s="11" t="str">
        <f>IF(NOT(C$23=""),"comm type","")</f>
        <v/>
      </c>
      <c r="D30" s="23"/>
      <c r="E30" s="11" t="str">
        <f>IF(NOT(E$23=""),"comm type","")</f>
        <v/>
      </c>
      <c r="F30" s="23"/>
      <c r="G30" s="11" t="str">
        <f>IF(NOT(G$23=""),"comm type","")</f>
        <v/>
      </c>
      <c r="H30" s="23"/>
      <c r="I30" s="11" t="str">
        <f>IF(NOT(I$23=""),"comm type","")</f>
        <v/>
      </c>
      <c r="J30" s="23"/>
      <c r="K30" s="11" t="str">
        <f>IF(NOT(K$23=""),"comm type","")</f>
        <v/>
      </c>
      <c r="L30" s="23"/>
    </row>
    <row r="32" spans="1:14" x14ac:dyDescent="0.3">
      <c r="A32" s="3" t="str">
        <f>IF($B$3&gt;12,_xlfn.CONCAT("GS"," ",B32),"")</f>
        <v/>
      </c>
      <c r="B32" s="3">
        <v>12</v>
      </c>
      <c r="C32" s="3" t="str">
        <f>IF($B$3&gt;13,_xlfn.CONCAT("GS"," ",D32),"")</f>
        <v/>
      </c>
      <c r="D32" s="3">
        <v>13</v>
      </c>
      <c r="E32" s="3" t="str">
        <f>IF($B$3&gt;14,_xlfn.CONCAT("GS"," ",F32),"")</f>
        <v/>
      </c>
      <c r="F32" s="3">
        <v>14</v>
      </c>
      <c r="G32" s="3" t="str">
        <f>IF($B$3&gt;15,_xlfn.CONCAT("GS"," ",H32),"")</f>
        <v/>
      </c>
      <c r="H32" s="3">
        <v>15</v>
      </c>
      <c r="I32" s="3" t="str">
        <f>IF($B$3&gt;16,_xlfn.CONCAT("GS"," ",J32),"")</f>
        <v/>
      </c>
      <c r="J32" s="3">
        <v>16</v>
      </c>
      <c r="K32" s="3" t="str">
        <f>IF($B$3&gt;17,_xlfn.CONCAT("GS"," ",L32),"")</f>
        <v/>
      </c>
      <c r="L32" s="2">
        <v>17</v>
      </c>
    </row>
    <row r="33" spans="1:12" x14ac:dyDescent="0.3">
      <c r="A33" s="8" t="str">
        <f>IF(NOT(A$32=""),"ID","")</f>
        <v/>
      </c>
      <c r="B33" s="23" t="str">
        <f>CONCATENATE("G",B32)</f>
        <v>G12</v>
      </c>
      <c r="C33" s="8" t="str">
        <f>IF(NOT(C$32=""),"ID","")</f>
        <v/>
      </c>
      <c r="D33" s="23" t="str">
        <f>CONCATENATE("G",D32)</f>
        <v>G13</v>
      </c>
      <c r="E33" s="8" t="str">
        <f>IF(NOT(E$32=""),"ID","")</f>
        <v/>
      </c>
      <c r="F33" s="23" t="str">
        <f>CONCATENATE("G",F32)</f>
        <v>G14</v>
      </c>
      <c r="G33" s="8" t="str">
        <f>IF(NOT(G$32=""),"ID","")</f>
        <v/>
      </c>
      <c r="H33" s="23" t="str">
        <f>CONCATENATE("G",H32)</f>
        <v>G15</v>
      </c>
      <c r="I33" s="8" t="str">
        <f>IF(NOT(I$32=""),"ID","")</f>
        <v/>
      </c>
      <c r="J33" s="23" t="str">
        <f>CONCATENATE("G",J32)</f>
        <v>G16</v>
      </c>
      <c r="K33" s="8" t="str">
        <f>IF(NOT(K$32=""),"ID","")</f>
        <v/>
      </c>
      <c r="L33" s="23" t="str">
        <f>CONCATENATE("G",L32)</f>
        <v>G17</v>
      </c>
    </row>
    <row r="34" spans="1:12" x14ac:dyDescent="0.3">
      <c r="A34" s="11" t="str">
        <f>IF(NOT(A$32=""),"name","")</f>
        <v/>
      </c>
      <c r="B34" s="23"/>
      <c r="C34" s="11" t="str">
        <f>IF(NOT(C$32=""),"name","")</f>
        <v/>
      </c>
      <c r="D34" s="23"/>
      <c r="E34" s="11" t="str">
        <f>IF(NOT(E$32=""),"name","")</f>
        <v/>
      </c>
      <c r="F34" s="23"/>
      <c r="G34" s="11" t="str">
        <f>IF(NOT(G$32=""),"name","")</f>
        <v/>
      </c>
      <c r="H34" s="23"/>
      <c r="I34" s="11" t="str">
        <f>IF(NOT(I$32=""),"name","")</f>
        <v/>
      </c>
      <c r="J34" s="23"/>
      <c r="K34" s="11" t="str">
        <f>IF(NOT(K$32=""),"name","")</f>
        <v/>
      </c>
      <c r="L34" s="23"/>
    </row>
    <row r="35" spans="1:12" x14ac:dyDescent="0.3">
      <c r="A35" s="11" t="str">
        <f>IF(NOT(A$32=""),"name_pretty","")</f>
        <v/>
      </c>
      <c r="B35" s="23"/>
      <c r="C35" s="11" t="str">
        <f>IF(NOT(C$32=""),"name_pretty","")</f>
        <v/>
      </c>
      <c r="D35" s="23"/>
      <c r="E35" s="11" t="str">
        <f>IF(NOT(E$32=""),"name_pretty","")</f>
        <v/>
      </c>
      <c r="F35" s="23"/>
      <c r="G35" s="11" t="str">
        <f>IF(NOT(G$32=""),"name_pretty","")</f>
        <v/>
      </c>
      <c r="H35" s="23"/>
      <c r="I35" s="11" t="str">
        <f>IF(NOT(I$32=""),"name_pretty","")</f>
        <v/>
      </c>
      <c r="J35" s="23"/>
      <c r="K35" s="11" t="str">
        <f>IF(NOT(K$32=""),"name_pretty","")</f>
        <v/>
      </c>
      <c r="L35" s="23"/>
    </row>
    <row r="36" spans="1:12" x14ac:dyDescent="0.3">
      <c r="A36" s="11" t="str">
        <f>IF(NOT(A$32=""),"latitude_deg","")</f>
        <v/>
      </c>
      <c r="B36" s="23"/>
      <c r="C36" s="11" t="str">
        <f>IF(NOT(C$32=""),"latitude_deg","")</f>
        <v/>
      </c>
      <c r="D36" s="23"/>
      <c r="E36" s="11" t="str">
        <f>IF(NOT(E$32=""),"latitude_deg","")</f>
        <v/>
      </c>
      <c r="F36" s="23"/>
      <c r="G36" s="11" t="str">
        <f>IF(NOT(G$32=""),"latitude_deg","")</f>
        <v/>
      </c>
      <c r="H36" s="23"/>
      <c r="I36" s="11" t="str">
        <f>IF(NOT(I$32=""),"latitude_deg","")</f>
        <v/>
      </c>
      <c r="J36" s="23"/>
      <c r="K36" s="11" t="str">
        <f>IF(NOT(K$32=""),"latitude_deg","")</f>
        <v/>
      </c>
      <c r="L36" s="23"/>
    </row>
    <row r="37" spans="1:12" x14ac:dyDescent="0.3">
      <c r="A37" s="11" t="str">
        <f>IF(NOT(A$32=""),"longitude_deg","")</f>
        <v/>
      </c>
      <c r="B37" s="23"/>
      <c r="C37" s="11" t="str">
        <f>IF(NOT(C$32=""),"longitude_deg","")</f>
        <v/>
      </c>
      <c r="D37" s="23"/>
      <c r="E37" s="11" t="str">
        <f>IF(NOT(E$32=""),"longitude_deg","")</f>
        <v/>
      </c>
      <c r="F37" s="23"/>
      <c r="G37" s="11" t="str">
        <f>IF(NOT(G$32=""),"longitude_deg","")</f>
        <v/>
      </c>
      <c r="H37" s="23"/>
      <c r="I37" s="11" t="str">
        <f>IF(NOT(I$32=""),"longitude_deg","")</f>
        <v/>
      </c>
      <c r="J37" s="23"/>
      <c r="K37" s="11" t="str">
        <f>IF(NOT(K$32=""),"longitude_deg","")</f>
        <v/>
      </c>
      <c r="L37" s="23"/>
    </row>
    <row r="38" spans="1:12" x14ac:dyDescent="0.3">
      <c r="A38" s="11" t="str">
        <f>IF(NOT(A$32=""),"height_m","")</f>
        <v/>
      </c>
      <c r="B38" s="23"/>
      <c r="C38" s="11" t="str">
        <f>IF(NOT(C$32=""),"height_m","")</f>
        <v/>
      </c>
      <c r="D38" s="23"/>
      <c r="E38" s="11" t="str">
        <f>IF(NOT(E$32=""),"height_m","")</f>
        <v/>
      </c>
      <c r="F38" s="23"/>
      <c r="G38" s="11" t="str">
        <f>IF(NOT(G$32=""),"height_m","")</f>
        <v/>
      </c>
      <c r="H38" s="23"/>
      <c r="I38" s="11" t="str">
        <f>IF(NOT(I$32=""),"height_m","")</f>
        <v/>
      </c>
      <c r="J38" s="23"/>
      <c r="K38" s="11" t="str">
        <f>IF(NOT(K$32=""),"height_m","")</f>
        <v/>
      </c>
      <c r="L38" s="23"/>
    </row>
    <row r="39" spans="1:12" x14ac:dyDescent="0.3">
      <c r="A39" s="11" t="str">
        <f>IF(NOT(A$32=""),"comm type","")</f>
        <v/>
      </c>
      <c r="B39" s="23"/>
      <c r="C39" s="11" t="str">
        <f>IF(NOT(C$32=""),"comm type","")</f>
        <v/>
      </c>
      <c r="D39" s="23"/>
      <c r="E39" s="11" t="str">
        <f>IF(NOT(E$32=""),"comm type","")</f>
        <v/>
      </c>
      <c r="F39" s="23"/>
      <c r="G39" s="11" t="str">
        <f>IF(NOT(G$32=""),"comm type","")</f>
        <v/>
      </c>
      <c r="H39" s="23"/>
      <c r="I39" s="11" t="str">
        <f>IF(NOT(I$32=""),"comm type","")</f>
        <v/>
      </c>
      <c r="J39" s="23"/>
      <c r="K39" s="11" t="str">
        <f>IF(NOT(K$32=""),"comm type","")</f>
        <v/>
      </c>
      <c r="L39" s="11"/>
    </row>
  </sheetData>
  <dataConsolidate link="1"/>
  <conditionalFormatting sqref="G5:G6">
    <cfRule type="containsText" dxfId="0" priority="1" operator="containsText" text=" ">
      <formula>NOT(ISERROR(SEARCH(" ",G5)))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C036-9D3C-4A9D-852F-288770C74BA5}">
  <sheetPr codeName="Sheet2"/>
  <dimension ref="A1:F156"/>
  <sheetViews>
    <sheetView topLeftCell="A130" workbookViewId="0">
      <selection activeCell="C159" sqref="C159"/>
    </sheetView>
  </sheetViews>
  <sheetFormatPr defaultRowHeight="14.4" x14ac:dyDescent="0.3"/>
  <cols>
    <col min="1" max="1" width="20" bestFit="1" customWidth="1"/>
    <col min="2" max="2" width="27.5546875" bestFit="1" customWidth="1"/>
    <col min="3" max="3" width="16" customWidth="1"/>
    <col min="4" max="4" width="24.109375" customWidth="1"/>
    <col min="5" max="5" width="18.44140625" customWidth="1"/>
  </cols>
  <sheetData>
    <row r="1" spans="1:6" x14ac:dyDescent="0.3">
      <c r="A1" t="s">
        <v>10</v>
      </c>
      <c r="B1" t="s">
        <v>11</v>
      </c>
    </row>
    <row r="2" spans="1:6" x14ac:dyDescent="0.3">
      <c r="A2" t="s">
        <v>12</v>
      </c>
      <c r="B2" s="9" t="s">
        <v>13</v>
      </c>
    </row>
    <row r="3" spans="1:6" x14ac:dyDescent="0.3">
      <c r="A3" t="s">
        <v>14</v>
      </c>
      <c r="B3" t="s">
        <v>15</v>
      </c>
    </row>
    <row r="4" spans="1:6" x14ac:dyDescent="0.3">
      <c r="A4" t="s">
        <v>16</v>
      </c>
      <c r="B4" t="s">
        <v>17</v>
      </c>
      <c r="C4" t="s">
        <v>13</v>
      </c>
    </row>
    <row r="5" spans="1:6" x14ac:dyDescent="0.3">
      <c r="A5" t="s">
        <v>16</v>
      </c>
      <c r="B5" t="s">
        <v>18</v>
      </c>
      <c r="C5" t="s">
        <v>19</v>
      </c>
      <c r="D5">
        <f>Sheet1!B7</f>
        <v>0</v>
      </c>
    </row>
    <row r="6" spans="1:6" x14ac:dyDescent="0.3">
      <c r="A6" t="s">
        <v>16</v>
      </c>
      <c r="B6" t="s">
        <v>18</v>
      </c>
      <c r="C6" t="s">
        <v>20</v>
      </c>
      <c r="D6" t="s">
        <v>21</v>
      </c>
      <c r="E6">
        <f>Sheet1!B8</f>
        <v>0</v>
      </c>
    </row>
    <row r="7" spans="1:6" x14ac:dyDescent="0.3">
      <c r="A7" t="s">
        <v>16</v>
      </c>
      <c r="B7" t="s">
        <v>18</v>
      </c>
      <c r="C7" t="s">
        <v>20</v>
      </c>
      <c r="D7" t="s">
        <v>22</v>
      </c>
      <c r="E7">
        <f>Sheet1!B9</f>
        <v>0</v>
      </c>
    </row>
    <row r="8" spans="1:6" x14ac:dyDescent="0.3">
      <c r="A8" t="s">
        <v>16</v>
      </c>
      <c r="B8" t="s">
        <v>18</v>
      </c>
      <c r="C8" t="s">
        <v>20</v>
      </c>
      <c r="D8" t="s">
        <v>23</v>
      </c>
      <c r="E8">
        <f>Sheet1!B10</f>
        <v>0</v>
      </c>
    </row>
    <row r="9" spans="1:6" x14ac:dyDescent="0.3">
      <c r="A9" t="s">
        <v>16</v>
      </c>
      <c r="B9" t="s">
        <v>24</v>
      </c>
      <c r="C9" t="s">
        <v>25</v>
      </c>
      <c r="D9">
        <f>Sheet1!B3</f>
        <v>0</v>
      </c>
    </row>
    <row r="10" spans="1:6" x14ac:dyDescent="0.3">
      <c r="A10" t="s">
        <v>16</v>
      </c>
      <c r="B10" t="s">
        <v>24</v>
      </c>
      <c r="C10" t="s">
        <v>26</v>
      </c>
      <c r="D10">
        <f>Sheet1!B4</f>
        <v>0</v>
      </c>
    </row>
    <row r="11" spans="1:6" x14ac:dyDescent="0.3">
      <c r="A11" t="s">
        <v>16</v>
      </c>
      <c r="B11" t="s">
        <v>24</v>
      </c>
      <c r="C11" t="s">
        <v>27</v>
      </c>
      <c r="D11">
        <f>Sheet1!B5</f>
        <v>0</v>
      </c>
    </row>
    <row r="12" spans="1:6" x14ac:dyDescent="0.3">
      <c r="A12" t="s">
        <v>16</v>
      </c>
      <c r="B12" t="s">
        <v>24</v>
      </c>
      <c r="C12" t="s">
        <v>1</v>
      </c>
      <c r="D12">
        <f>Sheet1!B6</f>
        <v>0</v>
      </c>
    </row>
    <row r="13" spans="1:6" x14ac:dyDescent="0.3">
      <c r="A13" t="s">
        <v>16</v>
      </c>
      <c r="B13" t="s">
        <v>24</v>
      </c>
      <c r="C13" t="s">
        <v>28</v>
      </c>
      <c r="D13" t="s">
        <v>0</v>
      </c>
      <c r="E13" t="s">
        <v>0</v>
      </c>
      <c r="F13" t="s">
        <v>0</v>
      </c>
    </row>
    <row r="14" spans="1:6" x14ac:dyDescent="0.3">
      <c r="A14" t="s">
        <v>2</v>
      </c>
      <c r="B14" t="str">
        <f>Sheet1!B15</f>
        <v>G0</v>
      </c>
    </row>
    <row r="15" spans="1:6" x14ac:dyDescent="0.3">
      <c r="A15" t="s">
        <v>3</v>
      </c>
      <c r="B15">
        <f>Sheet1!B16</f>
        <v>0</v>
      </c>
    </row>
    <row r="16" spans="1:6" x14ac:dyDescent="0.3">
      <c r="A16" t="s">
        <v>4</v>
      </c>
      <c r="B16">
        <f>Sheet1!B17</f>
        <v>0</v>
      </c>
    </row>
    <row r="17" spans="1:3" x14ac:dyDescent="0.3">
      <c r="A17" t="s">
        <v>5</v>
      </c>
      <c r="B17">
        <f>Sheet1!B18</f>
        <v>0</v>
      </c>
    </row>
    <row r="18" spans="1:3" x14ac:dyDescent="0.3">
      <c r="A18" t="s">
        <v>6</v>
      </c>
      <c r="B18">
        <f>Sheet1!B19</f>
        <v>0</v>
      </c>
    </row>
    <row r="19" spans="1:3" x14ac:dyDescent="0.3">
      <c r="A19" t="s">
        <v>7</v>
      </c>
      <c r="B19">
        <f>Sheet1!B20</f>
        <v>0</v>
      </c>
    </row>
    <row r="20" spans="1:3" x14ac:dyDescent="0.3">
      <c r="A20" t="s">
        <v>29</v>
      </c>
      <c r="B20">
        <f>Sheet1!B21</f>
        <v>0</v>
      </c>
    </row>
    <row r="21" spans="1:3" x14ac:dyDescent="0.3">
      <c r="A21" t="str">
        <f>IF($D$9&gt;1,"LIST","")</f>
        <v/>
      </c>
      <c r="B21" t="str">
        <f t="shared" ref="B21:C21" si="0">IF($D$9&gt;1,"LIST","")</f>
        <v/>
      </c>
      <c r="C21" t="str">
        <f t="shared" si="0"/>
        <v/>
      </c>
    </row>
    <row r="22" spans="1:3" x14ac:dyDescent="0.3">
      <c r="A22" t="str">
        <f>IF($D$9&gt;1,Sheet1!C15,"")</f>
        <v/>
      </c>
      <c r="B22" t="str">
        <f>IF($D$9&gt;1,Sheet1!D15,"")</f>
        <v/>
      </c>
    </row>
    <row r="23" spans="1:3" x14ac:dyDescent="0.3">
      <c r="A23" t="str">
        <f>IF($D$9&gt;1,Sheet1!C16,"")</f>
        <v/>
      </c>
      <c r="B23" t="str">
        <f>IF($D$9&gt;1,Sheet1!D16,"")</f>
        <v/>
      </c>
    </row>
    <row r="24" spans="1:3" x14ac:dyDescent="0.3">
      <c r="A24" t="str">
        <f>IF($D$9&gt;1,Sheet1!C17,"")</f>
        <v/>
      </c>
      <c r="B24" t="str">
        <f>IF($D$9&gt;1,Sheet1!D17,"")</f>
        <v/>
      </c>
    </row>
    <row r="25" spans="1:3" x14ac:dyDescent="0.3">
      <c r="A25" t="str">
        <f>IF($D$9&gt;1,Sheet1!C18,"")</f>
        <v/>
      </c>
      <c r="B25" t="str">
        <f>IF($D$9&gt;1,Sheet1!D18,"")</f>
        <v/>
      </c>
    </row>
    <row r="26" spans="1:3" x14ac:dyDescent="0.3">
      <c r="A26" t="str">
        <f>IF($D$9&gt;1,Sheet1!C19,"")</f>
        <v/>
      </c>
      <c r="B26" t="str">
        <f>IF($D$9&gt;1,Sheet1!D19,"")</f>
        <v/>
      </c>
    </row>
    <row r="27" spans="1:3" x14ac:dyDescent="0.3">
      <c r="A27" t="str">
        <f>IF($D$9&gt;1,Sheet1!C20,"")</f>
        <v/>
      </c>
      <c r="B27" t="str">
        <f>IF($D$9&gt;1,Sheet1!D20,"")</f>
        <v/>
      </c>
    </row>
    <row r="28" spans="1:3" x14ac:dyDescent="0.3">
      <c r="A28" t="str">
        <f>IF($D$9&gt;1,Sheet1!C21,"")</f>
        <v/>
      </c>
      <c r="B28" t="str">
        <f>IF($D$9&gt;1,Sheet1!D21,"")</f>
        <v/>
      </c>
    </row>
    <row r="29" spans="1:3" x14ac:dyDescent="0.3">
      <c r="A29" t="str">
        <f>IF($D$9&gt;2,"LIST","")</f>
        <v/>
      </c>
      <c r="B29" t="str">
        <f t="shared" ref="B29:C29" si="1">IF($D$9&gt;2,"LIST","")</f>
        <v/>
      </c>
      <c r="C29" t="str">
        <f t="shared" si="1"/>
        <v/>
      </c>
    </row>
    <row r="30" spans="1:3" x14ac:dyDescent="0.3">
      <c r="A30" t="str">
        <f>IF($D$9&gt;2,LOWER(Sheet1!E15),"")</f>
        <v/>
      </c>
      <c r="B30" t="str">
        <f>IF($D$9&gt;2,Sheet1!F15,"")</f>
        <v/>
      </c>
    </row>
    <row r="31" spans="1:3" x14ac:dyDescent="0.3">
      <c r="A31" t="str">
        <f>IF($D$9&gt;2,Sheet1!E16,"")</f>
        <v/>
      </c>
      <c r="B31" t="str">
        <f>IF($D$9&gt;2,Sheet1!F16,"")</f>
        <v/>
      </c>
    </row>
    <row r="32" spans="1:3" x14ac:dyDescent="0.3">
      <c r="A32" t="str">
        <f>IF($D$9&gt;2,Sheet1!E17,"")</f>
        <v/>
      </c>
      <c r="B32" t="str">
        <f>IF($D$9&gt;2,Sheet1!F17,"")</f>
        <v/>
      </c>
    </row>
    <row r="33" spans="1:3" x14ac:dyDescent="0.3">
      <c r="A33" t="str">
        <f>IF($D$9&gt;2,Sheet1!E18,"")</f>
        <v/>
      </c>
      <c r="B33" t="str">
        <f>IF($D$9&gt;2,Sheet1!F18,"")</f>
        <v/>
      </c>
    </row>
    <row r="34" spans="1:3" x14ac:dyDescent="0.3">
      <c r="A34" t="str">
        <f>IF($D$9&gt;2,Sheet1!E19,"")</f>
        <v/>
      </c>
      <c r="B34" t="str">
        <f>IF($D$9&gt;2,Sheet1!F19,"")</f>
        <v/>
      </c>
    </row>
    <row r="35" spans="1:3" x14ac:dyDescent="0.3">
      <c r="A35" t="str">
        <f>IF($D$9&gt;2,Sheet1!E20,"")</f>
        <v/>
      </c>
      <c r="B35" t="str">
        <f>IF($D$9&gt;2,Sheet1!F20,"")</f>
        <v/>
      </c>
    </row>
    <row r="36" spans="1:3" x14ac:dyDescent="0.3">
      <c r="A36" t="str">
        <f>IF($D$9&gt;2,Sheet1!E21,"")</f>
        <v/>
      </c>
      <c r="B36" t="str">
        <f>IF($D$9&gt;2,Sheet1!F21,"")</f>
        <v/>
      </c>
    </row>
    <row r="37" spans="1:3" x14ac:dyDescent="0.3">
      <c r="A37" t="str">
        <f>IF($D$9&gt;3,"LIST","")</f>
        <v/>
      </c>
      <c r="B37" t="str">
        <f t="shared" ref="B37:C37" si="2">IF($D$9&gt;3,"LIST","")</f>
        <v/>
      </c>
      <c r="C37" t="str">
        <f t="shared" si="2"/>
        <v/>
      </c>
    </row>
    <row r="38" spans="1:3" x14ac:dyDescent="0.3">
      <c r="A38" t="str">
        <f>IF($D$9&gt;3,LOWER(Sheet1!G15),"")</f>
        <v/>
      </c>
      <c r="B38" t="str">
        <f>IF($D$9&gt;3,Sheet1!H15,"")</f>
        <v/>
      </c>
    </row>
    <row r="39" spans="1:3" x14ac:dyDescent="0.3">
      <c r="A39" t="str">
        <f>IF($D$9&gt;3,Sheet1!G16,"")</f>
        <v/>
      </c>
      <c r="B39" t="str">
        <f>IF($D$9&gt;3,Sheet1!H16,"")</f>
        <v/>
      </c>
    </row>
    <row r="40" spans="1:3" x14ac:dyDescent="0.3">
      <c r="A40" t="str">
        <f>IF($D$9&gt;3,Sheet1!G17,"")</f>
        <v/>
      </c>
      <c r="B40" t="str">
        <f>IF($D$9&gt;3,Sheet1!H17,"")</f>
        <v/>
      </c>
    </row>
    <row r="41" spans="1:3" x14ac:dyDescent="0.3">
      <c r="A41" t="str">
        <f>IF($D$9&gt;3,Sheet1!G18,"")</f>
        <v/>
      </c>
      <c r="B41" t="str">
        <f>IF($D$9&gt;3,Sheet1!H18,"")</f>
        <v/>
      </c>
    </row>
    <row r="42" spans="1:3" x14ac:dyDescent="0.3">
      <c r="A42" t="str">
        <f>IF($D$9&gt;3,Sheet1!G19,"")</f>
        <v/>
      </c>
      <c r="B42" t="str">
        <f>IF($D$9&gt;3,Sheet1!H19,"")</f>
        <v/>
      </c>
    </row>
    <row r="43" spans="1:3" x14ac:dyDescent="0.3">
      <c r="A43" t="str">
        <f>IF($D$9&gt;3,Sheet1!G20,"")</f>
        <v/>
      </c>
      <c r="B43" t="str">
        <f>IF($D$9&gt;3,Sheet1!H20,"")</f>
        <v/>
      </c>
    </row>
    <row r="44" spans="1:3" x14ac:dyDescent="0.3">
      <c r="A44" t="str">
        <f>IF($D$9&gt;3,Sheet1!G21,"")</f>
        <v/>
      </c>
      <c r="B44" t="str">
        <f>IF($D$9&gt;3,Sheet1!H21,"")</f>
        <v/>
      </c>
    </row>
    <row r="45" spans="1:3" x14ac:dyDescent="0.3">
      <c r="A45" t="str">
        <f>IF($D$9&gt;4,"LIST","")</f>
        <v/>
      </c>
      <c r="B45" t="str">
        <f>IF($D$9&gt;4,"LIST","")</f>
        <v/>
      </c>
      <c r="C45" t="str">
        <f t="shared" ref="C45" si="3">IF($D$9&gt;4,"LIST","")</f>
        <v/>
      </c>
    </row>
    <row r="46" spans="1:3" x14ac:dyDescent="0.3">
      <c r="A46" t="str">
        <f>IF($D$9&gt;4,LOWER(Sheet1!I15),"")</f>
        <v/>
      </c>
      <c r="B46" t="str">
        <f>IF($D$9&gt;4,Sheet1!J15,"")</f>
        <v/>
      </c>
    </row>
    <row r="47" spans="1:3" x14ac:dyDescent="0.3">
      <c r="A47" t="str">
        <f>IF($D$9&gt;4,Sheet1!I16,"")</f>
        <v/>
      </c>
      <c r="B47" t="str">
        <f>IF($D$9&gt;4,Sheet1!J16,"")</f>
        <v/>
      </c>
    </row>
    <row r="48" spans="1:3" x14ac:dyDescent="0.3">
      <c r="A48" t="str">
        <f>IF($D$9&gt;4,Sheet1!I17,"")</f>
        <v/>
      </c>
      <c r="B48" t="str">
        <f>IF($D$9&gt;4,Sheet1!J17,"")</f>
        <v/>
      </c>
    </row>
    <row r="49" spans="1:3" x14ac:dyDescent="0.3">
      <c r="A49" t="str">
        <f>IF($D$9&gt;4,Sheet1!I18,"")</f>
        <v/>
      </c>
      <c r="B49" t="str">
        <f>IF($D$9&gt;4,Sheet1!J18,"")</f>
        <v/>
      </c>
    </row>
    <row r="50" spans="1:3" x14ac:dyDescent="0.3">
      <c r="A50" t="str">
        <f>IF($D$9&gt;4,Sheet1!I19,"")</f>
        <v/>
      </c>
      <c r="B50" t="str">
        <f>IF($D$9&gt;4,Sheet1!J19,"")</f>
        <v/>
      </c>
    </row>
    <row r="51" spans="1:3" x14ac:dyDescent="0.3">
      <c r="A51" t="str">
        <f>IF($D$9&gt;4,Sheet1!I20,"")</f>
        <v/>
      </c>
      <c r="B51" t="str">
        <f>IF($D$9&gt;4,Sheet1!J20,"")</f>
        <v/>
      </c>
    </row>
    <row r="52" spans="1:3" x14ac:dyDescent="0.3">
      <c r="A52" t="str">
        <f>IF($D$9&gt;4,Sheet1!I21,"")</f>
        <v/>
      </c>
      <c r="B52" t="str">
        <f>IF($D$9&gt;4,Sheet1!J21,"")</f>
        <v/>
      </c>
    </row>
    <row r="53" spans="1:3" x14ac:dyDescent="0.3">
      <c r="A53" t="str">
        <f>IF($D$9&gt;5,"LIST","")</f>
        <v/>
      </c>
      <c r="B53" t="str">
        <f t="shared" ref="B53:C53" si="4">IF($D$9&gt;5,"LIST","")</f>
        <v/>
      </c>
      <c r="C53" t="str">
        <f t="shared" si="4"/>
        <v/>
      </c>
    </row>
    <row r="54" spans="1:3" x14ac:dyDescent="0.3">
      <c r="A54" t="str">
        <f>IF($D$9&gt;5,LOWER(Sheet1!K15),"")</f>
        <v/>
      </c>
      <c r="B54" t="str">
        <f>IF($D$9&gt;5,Sheet1!L15,"")</f>
        <v/>
      </c>
    </row>
    <row r="55" spans="1:3" x14ac:dyDescent="0.3">
      <c r="A55" t="str">
        <f>IF($D$9&gt;5,Sheet1!K16,"")</f>
        <v/>
      </c>
      <c r="B55" t="str">
        <f>IF($D$9&gt;5,Sheet1!L16,"")</f>
        <v/>
      </c>
    </row>
    <row r="56" spans="1:3" x14ac:dyDescent="0.3">
      <c r="A56" t="str">
        <f>IF($D$9&gt;5,Sheet1!K17,"")</f>
        <v/>
      </c>
      <c r="B56" t="str">
        <f>IF($D$9&gt;5,Sheet1!L17,"")</f>
        <v/>
      </c>
    </row>
    <row r="57" spans="1:3" x14ac:dyDescent="0.3">
      <c r="A57" t="str">
        <f>IF($D$9&gt;5,Sheet1!K18,"")</f>
        <v/>
      </c>
      <c r="B57" t="str">
        <f>IF($D$9&gt;5,Sheet1!L18,"")</f>
        <v/>
      </c>
    </row>
    <row r="58" spans="1:3" x14ac:dyDescent="0.3">
      <c r="A58" t="str">
        <f>IF($D$9&gt;5,Sheet1!K19,"")</f>
        <v/>
      </c>
      <c r="B58" t="str">
        <f>IF($D$9&gt;5,Sheet1!L19,"")</f>
        <v/>
      </c>
    </row>
    <row r="59" spans="1:3" x14ac:dyDescent="0.3">
      <c r="A59" t="str">
        <f>IF($D$9&gt;5,Sheet1!K20,"")</f>
        <v/>
      </c>
      <c r="B59" t="str">
        <f>IF($D$9&gt;5,Sheet1!L20,"")</f>
        <v/>
      </c>
    </row>
    <row r="60" spans="1:3" x14ac:dyDescent="0.3">
      <c r="A60" t="str">
        <f>IF($D$9&gt;5,Sheet1!K21,"")</f>
        <v/>
      </c>
      <c r="B60" t="str">
        <f>IF($D$9&gt;5,Sheet1!L21,"")</f>
        <v/>
      </c>
    </row>
    <row r="61" spans="1:3" x14ac:dyDescent="0.3">
      <c r="A61" t="str">
        <f>IF($D$9&gt;6,"LIST","")</f>
        <v/>
      </c>
      <c r="B61" t="str">
        <f t="shared" ref="B61:C61" si="5">IF($D$9&gt;6,"LIST","")</f>
        <v/>
      </c>
      <c r="C61" t="str">
        <f t="shared" si="5"/>
        <v/>
      </c>
    </row>
    <row r="62" spans="1:3" x14ac:dyDescent="0.3">
      <c r="A62" t="str">
        <f>IF($D$9&gt;6,LOWER(Sheet1!A24),"")</f>
        <v/>
      </c>
      <c r="B62" t="str">
        <f>IF($D$9&gt;6,Sheet1!B24,"")</f>
        <v/>
      </c>
    </row>
    <row r="63" spans="1:3" x14ac:dyDescent="0.3">
      <c r="A63" t="str">
        <f>IF($D$9&gt;6,Sheet1!A25,"")</f>
        <v/>
      </c>
      <c r="B63" t="str">
        <f>IF($D$9&gt;6,Sheet1!B25,"")</f>
        <v/>
      </c>
    </row>
    <row r="64" spans="1:3" x14ac:dyDescent="0.3">
      <c r="A64" t="str">
        <f>IF($D$9&gt;6,Sheet1!A26,"")</f>
        <v/>
      </c>
      <c r="B64" t="str">
        <f>IF($D$9&gt;6,Sheet1!B26,"")</f>
        <v/>
      </c>
    </row>
    <row r="65" spans="1:3" x14ac:dyDescent="0.3">
      <c r="A65" t="str">
        <f>IF($D$9&gt;6,Sheet1!A27,"")</f>
        <v/>
      </c>
      <c r="B65" t="str">
        <f>IF($D$9&gt;6,Sheet1!B27,"")</f>
        <v/>
      </c>
    </row>
    <row r="66" spans="1:3" x14ac:dyDescent="0.3">
      <c r="A66" t="str">
        <f>IF($D$9&gt;6,Sheet1!A28,"")</f>
        <v/>
      </c>
      <c r="B66" t="str">
        <f>IF($D$9&gt;6,Sheet1!B28,"")</f>
        <v/>
      </c>
    </row>
    <row r="67" spans="1:3" x14ac:dyDescent="0.3">
      <c r="A67" t="str">
        <f>IF($D$9&gt;6,Sheet1!A29,"")</f>
        <v/>
      </c>
      <c r="B67" t="str">
        <f>IF($D$9&gt;6,Sheet1!B29,"")</f>
        <v/>
      </c>
    </row>
    <row r="68" spans="1:3" x14ac:dyDescent="0.3">
      <c r="A68" t="str">
        <f>IF($D$9&gt;6,Sheet1!A30,"")</f>
        <v/>
      </c>
      <c r="B68" t="str">
        <f>IF($D$9&gt;6,Sheet1!B30,"")</f>
        <v/>
      </c>
    </row>
    <row r="69" spans="1:3" x14ac:dyDescent="0.3">
      <c r="A69" t="str">
        <f>IF($D$9&gt;7,"LIST","")</f>
        <v/>
      </c>
      <c r="B69" t="str">
        <f t="shared" ref="B69:C69" si="6">IF($D$9&gt;7,"LIST","")</f>
        <v/>
      </c>
      <c r="C69" t="str">
        <f t="shared" si="6"/>
        <v/>
      </c>
    </row>
    <row r="70" spans="1:3" x14ac:dyDescent="0.3">
      <c r="A70" t="str">
        <f>IF($D$9&gt;7,LOWER(Sheet1!C24),"")</f>
        <v/>
      </c>
      <c r="B70" t="str">
        <f>IF($D$9&gt;7,Sheet1!D24,"")</f>
        <v/>
      </c>
    </row>
    <row r="71" spans="1:3" x14ac:dyDescent="0.3">
      <c r="A71" t="str">
        <f>IF($D$9&gt;7,Sheet1!C25,"")</f>
        <v/>
      </c>
      <c r="B71" t="str">
        <f>IF($D$9&gt;7,Sheet1!D25,"")</f>
        <v/>
      </c>
    </row>
    <row r="72" spans="1:3" x14ac:dyDescent="0.3">
      <c r="A72" t="str">
        <f>IF($D$9&gt;7,Sheet1!C26,"")</f>
        <v/>
      </c>
      <c r="B72" t="str">
        <f>IF($D$9&gt;7,Sheet1!D26,"")</f>
        <v/>
      </c>
    </row>
    <row r="73" spans="1:3" x14ac:dyDescent="0.3">
      <c r="A73" t="str">
        <f>IF($D$9&gt;7,Sheet1!C27,"")</f>
        <v/>
      </c>
      <c r="B73" t="str">
        <f>IF($D$9&gt;7,Sheet1!D27,"")</f>
        <v/>
      </c>
    </row>
    <row r="74" spans="1:3" x14ac:dyDescent="0.3">
      <c r="A74" t="str">
        <f>IF($D$9&gt;7,Sheet1!C28,"")</f>
        <v/>
      </c>
      <c r="B74" t="str">
        <f>IF($D$9&gt;7,Sheet1!D28,"")</f>
        <v/>
      </c>
    </row>
    <row r="75" spans="1:3" x14ac:dyDescent="0.3">
      <c r="A75" t="str">
        <f>IF($D$9&gt;7,Sheet1!C29,"")</f>
        <v/>
      </c>
      <c r="B75" t="str">
        <f>IF($D$9&gt;7,Sheet1!D29,"")</f>
        <v/>
      </c>
    </row>
    <row r="76" spans="1:3" x14ac:dyDescent="0.3">
      <c r="A76" t="str">
        <f>IF($D$9&gt;7,Sheet1!C30,"")</f>
        <v/>
      </c>
      <c r="B76" t="str">
        <f>IF($D$9&gt;7,Sheet1!D30,"")</f>
        <v/>
      </c>
    </row>
    <row r="77" spans="1:3" x14ac:dyDescent="0.3">
      <c r="A77" t="str">
        <f>IF($D$9&gt;8,"LIST","")</f>
        <v/>
      </c>
      <c r="B77" t="str">
        <f t="shared" ref="B77:C77" si="7">IF($D$9&gt;8,"LIST","")</f>
        <v/>
      </c>
      <c r="C77" t="str">
        <f t="shared" si="7"/>
        <v/>
      </c>
    </row>
    <row r="78" spans="1:3" x14ac:dyDescent="0.3">
      <c r="A78" t="str">
        <f>IF($D$9&gt;8,LOWER(Sheet1!E24),"")</f>
        <v/>
      </c>
      <c r="B78" t="str">
        <f>IF($D$9&gt;8,Sheet1!F24,"")</f>
        <v/>
      </c>
    </row>
    <row r="79" spans="1:3" x14ac:dyDescent="0.3">
      <c r="A79" t="str">
        <f>IF($D$9&gt;8,Sheet1!E25,"")</f>
        <v/>
      </c>
      <c r="B79" t="str">
        <f>IF($D$9&gt;8,Sheet1!F25,"")</f>
        <v/>
      </c>
    </row>
    <row r="80" spans="1:3" x14ac:dyDescent="0.3">
      <c r="A80" t="str">
        <f>IF($D$9&gt;8,Sheet1!E26,"")</f>
        <v/>
      </c>
      <c r="B80" t="str">
        <f>IF($D$9&gt;8,Sheet1!F26,"")</f>
        <v/>
      </c>
    </row>
    <row r="81" spans="1:3" x14ac:dyDescent="0.3">
      <c r="A81" t="str">
        <f>IF($D$9&gt;8,Sheet1!E27,"")</f>
        <v/>
      </c>
      <c r="B81" t="str">
        <f>IF($D$9&gt;8,Sheet1!F27,"")</f>
        <v/>
      </c>
    </row>
    <row r="82" spans="1:3" x14ac:dyDescent="0.3">
      <c r="A82" t="str">
        <f>IF($D$9&gt;8,Sheet1!E28,"")</f>
        <v/>
      </c>
      <c r="B82" t="str">
        <f>IF($D$9&gt;8,Sheet1!F28,"")</f>
        <v/>
      </c>
    </row>
    <row r="83" spans="1:3" x14ac:dyDescent="0.3">
      <c r="A83" t="str">
        <f>IF($D$9&gt;8,Sheet1!E29,"")</f>
        <v/>
      </c>
      <c r="B83" t="str">
        <f>IF($D$9&gt;8,Sheet1!F29,"")</f>
        <v/>
      </c>
    </row>
    <row r="84" spans="1:3" x14ac:dyDescent="0.3">
      <c r="A84" t="str">
        <f>IF($D$9&gt;8,Sheet1!E30,"")</f>
        <v/>
      </c>
      <c r="B84" t="str">
        <f>IF($D$9&gt;8,Sheet1!F30,"")</f>
        <v/>
      </c>
    </row>
    <row r="85" spans="1:3" x14ac:dyDescent="0.3">
      <c r="A85" t="str">
        <f>IF($D$9&gt;9,"LIST","")</f>
        <v/>
      </c>
      <c r="B85" t="str">
        <f t="shared" ref="B85:C85" si="8">IF($D$9&gt;9,"LIST","")</f>
        <v/>
      </c>
      <c r="C85" t="str">
        <f t="shared" si="8"/>
        <v/>
      </c>
    </row>
    <row r="86" spans="1:3" x14ac:dyDescent="0.3">
      <c r="A86" t="str">
        <f>IF($D$9&gt;9,LOWER(Sheet1!G24),"")</f>
        <v/>
      </c>
    </row>
    <row r="87" spans="1:3" x14ac:dyDescent="0.3">
      <c r="A87" t="str">
        <f>IF($D$9&gt;9,Sheet1!G25,"")</f>
        <v/>
      </c>
      <c r="B87" t="str">
        <f>IF($D$9&gt;9,Sheet1!H25,"")</f>
        <v/>
      </c>
    </row>
    <row r="88" spans="1:3" x14ac:dyDescent="0.3">
      <c r="A88" t="str">
        <f>IF($D$9&gt;9,Sheet1!G26,"")</f>
        <v/>
      </c>
      <c r="B88" t="str">
        <f>IF($D$9&gt;9,Sheet1!H26,"")</f>
        <v/>
      </c>
    </row>
    <row r="89" spans="1:3" x14ac:dyDescent="0.3">
      <c r="A89" t="str">
        <f>IF($D$9&gt;9,Sheet1!G27,"")</f>
        <v/>
      </c>
      <c r="B89" t="str">
        <f>IF($D$9&gt;9,Sheet1!H27,"")</f>
        <v/>
      </c>
    </row>
    <row r="90" spans="1:3" x14ac:dyDescent="0.3">
      <c r="A90" t="str">
        <f>IF($D$9&gt;9,Sheet1!G28,"")</f>
        <v/>
      </c>
      <c r="B90" t="str">
        <f>IF($D$9&gt;9,Sheet1!H28,"")</f>
        <v/>
      </c>
    </row>
    <row r="91" spans="1:3" x14ac:dyDescent="0.3">
      <c r="A91" t="str">
        <f>IF($D$9&gt;9,Sheet1!G29,"")</f>
        <v/>
      </c>
      <c r="B91" t="str">
        <f>IF($D$9&gt;9,Sheet1!H29,"")</f>
        <v/>
      </c>
    </row>
    <row r="92" spans="1:3" x14ac:dyDescent="0.3">
      <c r="A92" t="str">
        <f>IF($D$9&gt;9,Sheet1!G30,"")</f>
        <v/>
      </c>
      <c r="B92" t="str">
        <f>IF($D$9&gt;9,Sheet1!H30,"")</f>
        <v/>
      </c>
    </row>
    <row r="93" spans="1:3" x14ac:dyDescent="0.3">
      <c r="A93" t="str">
        <f>IF($D$9&gt;10,"LIST","")</f>
        <v/>
      </c>
      <c r="B93" t="str">
        <f t="shared" ref="B93:C93" si="9">IF($D$9&gt;10,"LIST","")</f>
        <v/>
      </c>
      <c r="C93" t="str">
        <f t="shared" si="9"/>
        <v/>
      </c>
    </row>
    <row r="94" spans="1:3" x14ac:dyDescent="0.3">
      <c r="A94" t="str">
        <f>IF($D$9&gt;10,LOWER(Sheet1!I24),"")</f>
        <v/>
      </c>
      <c r="B94" t="str">
        <f>IF($D$9&gt;10,Sheet1!J24,"")</f>
        <v/>
      </c>
    </row>
    <row r="95" spans="1:3" x14ac:dyDescent="0.3">
      <c r="A95" t="str">
        <f>IF($D$9&gt;10,Sheet1!I25,"")</f>
        <v/>
      </c>
      <c r="B95" t="str">
        <f>IF($D$9&gt;10,Sheet1!J25,"")</f>
        <v/>
      </c>
    </row>
    <row r="96" spans="1:3" x14ac:dyDescent="0.3">
      <c r="A96" t="str">
        <f>IF($D$9&gt;10,Sheet1!I26,"")</f>
        <v/>
      </c>
      <c r="B96" t="str">
        <f>IF($D$9&gt;10,Sheet1!J26,"")</f>
        <v/>
      </c>
    </row>
    <row r="97" spans="1:3" x14ac:dyDescent="0.3">
      <c r="A97" t="str">
        <f>IF($D$9&gt;10,Sheet1!I27,"")</f>
        <v/>
      </c>
      <c r="B97" t="str">
        <f>IF($D$9&gt;10,Sheet1!J27,"")</f>
        <v/>
      </c>
    </row>
    <row r="98" spans="1:3" x14ac:dyDescent="0.3">
      <c r="A98" t="str">
        <f>IF($D$9&gt;10,Sheet1!I28,"")</f>
        <v/>
      </c>
      <c r="B98" t="str">
        <f>IF($D$9&gt;10,Sheet1!J28,"")</f>
        <v/>
      </c>
    </row>
    <row r="99" spans="1:3" x14ac:dyDescent="0.3">
      <c r="A99" t="str">
        <f>IF($D$9&gt;10,Sheet1!I29,"")</f>
        <v/>
      </c>
      <c r="B99" t="str">
        <f>IF($D$9&gt;10,Sheet1!J29,"")</f>
        <v/>
      </c>
    </row>
    <row r="100" spans="1:3" x14ac:dyDescent="0.3">
      <c r="A100" t="str">
        <f>IF($D$9&gt;10,Sheet1!I30,"")</f>
        <v/>
      </c>
      <c r="B100" t="str">
        <f>IF($D$9&gt;10,Sheet1!J30,"")</f>
        <v/>
      </c>
    </row>
    <row r="101" spans="1:3" x14ac:dyDescent="0.3">
      <c r="A101" t="str">
        <f>IF($D$9&gt;11,"LIST","")</f>
        <v/>
      </c>
      <c r="B101" t="str">
        <f t="shared" ref="B101:C101" si="10">IF($D$9&gt;11,"LIST","")</f>
        <v/>
      </c>
      <c r="C101" t="str">
        <f t="shared" si="10"/>
        <v/>
      </c>
    </row>
    <row r="102" spans="1:3" x14ac:dyDescent="0.3">
      <c r="A102" t="str">
        <f>IF($D$9&gt;11,LOWER(Sheet1!K24),"")</f>
        <v/>
      </c>
      <c r="B102" t="str">
        <f>IF($D$9&gt;11,Sheet1!L24,"")</f>
        <v/>
      </c>
    </row>
    <row r="103" spans="1:3" x14ac:dyDescent="0.3">
      <c r="A103" t="str">
        <f>IF($D$9&gt;11,Sheet1!K25,"")</f>
        <v/>
      </c>
      <c r="B103" t="str">
        <f>IF($D$9&gt;11,Sheet1!L25,"")</f>
        <v/>
      </c>
    </row>
    <row r="104" spans="1:3" x14ac:dyDescent="0.3">
      <c r="A104" t="str">
        <f>IF($D$9&gt;11,Sheet1!K26,"")</f>
        <v/>
      </c>
      <c r="B104" t="str">
        <f>IF($D$9&gt;11,Sheet1!L26,"")</f>
        <v/>
      </c>
    </row>
    <row r="105" spans="1:3" x14ac:dyDescent="0.3">
      <c r="A105" t="str">
        <f>IF($D$9&gt;11,Sheet1!K27,"")</f>
        <v/>
      </c>
      <c r="B105" t="str">
        <f>IF($D$9&gt;11,Sheet1!L27,"")</f>
        <v/>
      </c>
    </row>
    <row r="106" spans="1:3" x14ac:dyDescent="0.3">
      <c r="A106" t="str">
        <f>IF($D$9&gt;11,Sheet1!K28,"")</f>
        <v/>
      </c>
      <c r="B106" t="str">
        <f>IF($D$9&gt;11,Sheet1!L28,"")</f>
        <v/>
      </c>
    </row>
    <row r="107" spans="1:3" x14ac:dyDescent="0.3">
      <c r="A107" t="str">
        <f>IF($D$9&gt;11,Sheet1!K29,"")</f>
        <v/>
      </c>
      <c r="B107" t="str">
        <f>IF($D$9&gt;11,Sheet1!L29,"")</f>
        <v/>
      </c>
    </row>
    <row r="108" spans="1:3" x14ac:dyDescent="0.3">
      <c r="A108" t="str">
        <f>IF($D$9&gt;11,Sheet1!K30,"")</f>
        <v/>
      </c>
      <c r="B108" t="str">
        <f>IF($D$9&gt;11,Sheet1!L30,"")</f>
        <v/>
      </c>
    </row>
    <row r="109" spans="1:3" x14ac:dyDescent="0.3">
      <c r="A109" t="str">
        <f>IF($D$9&gt;12,"LIST","")</f>
        <v/>
      </c>
      <c r="B109" t="str">
        <f>IF($D$9&gt;12,"LIST","")</f>
        <v/>
      </c>
      <c r="C109" t="str">
        <f>IF($D$9&gt;12,"LIST","")</f>
        <v/>
      </c>
    </row>
    <row r="110" spans="1:3" x14ac:dyDescent="0.3">
      <c r="A110">
        <f>IF($D$9&gt;12,LOWER(Sheet1!A33),)</f>
        <v>0</v>
      </c>
      <c r="B110" t="str">
        <f>IF($D$9&gt;12,Sheet1!B33,"")</f>
        <v/>
      </c>
    </row>
    <row r="111" spans="1:3" x14ac:dyDescent="0.3">
      <c r="A111" t="str">
        <f>IF($D$9&gt;12,Sheet1!A34,"")</f>
        <v/>
      </c>
      <c r="B111" t="str">
        <f>IF($D$9&gt;12,Sheet1!B34,"")</f>
        <v/>
      </c>
    </row>
    <row r="112" spans="1:3" x14ac:dyDescent="0.3">
      <c r="A112" t="str">
        <f>IF($D$9&gt;12,Sheet1!A35,"")</f>
        <v/>
      </c>
      <c r="B112" t="str">
        <f>IF($D$9&gt;12,Sheet1!B35,"")</f>
        <v/>
      </c>
    </row>
    <row r="113" spans="1:3" x14ac:dyDescent="0.3">
      <c r="A113" t="str">
        <f>IF($D$9&gt;12,Sheet1!A36,"")</f>
        <v/>
      </c>
      <c r="B113" t="str">
        <f>IF($D$9&gt;12,Sheet1!B36,"")</f>
        <v/>
      </c>
    </row>
    <row r="114" spans="1:3" x14ac:dyDescent="0.3">
      <c r="A114" t="str">
        <f>IF($D$9&gt;12,Sheet1!A37,"")</f>
        <v/>
      </c>
      <c r="B114" t="str">
        <f>IF($D$9&gt;12,Sheet1!B37,"")</f>
        <v/>
      </c>
    </row>
    <row r="115" spans="1:3" x14ac:dyDescent="0.3">
      <c r="A115" t="str">
        <f>IF($D$9&gt;12,Sheet1!A38,"")</f>
        <v/>
      </c>
      <c r="B115" t="str">
        <f>IF($D$9&gt;12,Sheet1!B38,"")</f>
        <v/>
      </c>
    </row>
    <row r="116" spans="1:3" x14ac:dyDescent="0.3">
      <c r="A116" t="str">
        <f>IF($D$9&gt;12,Sheet1!A39,"")</f>
        <v/>
      </c>
      <c r="B116" t="str">
        <f>IF($D$9&gt;12,Sheet1!B39,"")</f>
        <v/>
      </c>
    </row>
    <row r="117" spans="1:3" x14ac:dyDescent="0.3">
      <c r="A117" t="str">
        <f>IF($D$9&gt;13,"LIST","")</f>
        <v/>
      </c>
      <c r="B117" t="str">
        <f>IF($D$9&gt;13,"LIST","")</f>
        <v/>
      </c>
      <c r="C117" t="str">
        <f>IF($D$9&gt;13,"LIST","")</f>
        <v/>
      </c>
    </row>
    <row r="118" spans="1:3" x14ac:dyDescent="0.3">
      <c r="A118">
        <f>IF($D$9&gt;13,LOWER(Sheet1!C33),)</f>
        <v>0</v>
      </c>
      <c r="B118" t="str">
        <f>IF($D$9&gt;13,Sheet1!D33,"")</f>
        <v/>
      </c>
    </row>
    <row r="119" spans="1:3" x14ac:dyDescent="0.3">
      <c r="A119" t="str">
        <f>IF($D$9&gt;13,Sheet1!C34,"")</f>
        <v/>
      </c>
      <c r="B119" t="str">
        <f>IF($D$9&gt;13,Sheet1!D34,"")</f>
        <v/>
      </c>
    </row>
    <row r="120" spans="1:3" x14ac:dyDescent="0.3">
      <c r="A120" t="str">
        <f>IF($D$9&gt;13,Sheet1!C35,"")</f>
        <v/>
      </c>
      <c r="B120" t="str">
        <f>IF($D$9&gt;13,Sheet1!D35,"")</f>
        <v/>
      </c>
    </row>
    <row r="121" spans="1:3" x14ac:dyDescent="0.3">
      <c r="A121" t="str">
        <f>IF($D$9&gt;13,Sheet1!C36,"")</f>
        <v/>
      </c>
      <c r="B121" t="str">
        <f>IF($D$9&gt;13,Sheet1!D36,"")</f>
        <v/>
      </c>
    </row>
    <row r="122" spans="1:3" x14ac:dyDescent="0.3">
      <c r="A122" t="str">
        <f>IF($D$9&gt;13,Sheet1!C37,"")</f>
        <v/>
      </c>
      <c r="B122" t="str">
        <f>IF($D$9&gt;13,Sheet1!D37,"")</f>
        <v/>
      </c>
    </row>
    <row r="123" spans="1:3" x14ac:dyDescent="0.3">
      <c r="A123" t="str">
        <f>IF($D$9&gt;13,Sheet1!C38,"")</f>
        <v/>
      </c>
      <c r="B123" t="str">
        <f>IF($D$9&gt;13,Sheet1!D38,"")</f>
        <v/>
      </c>
    </row>
    <row r="124" spans="1:3" x14ac:dyDescent="0.3">
      <c r="A124" t="str">
        <f>IF($D$9&gt;13,Sheet1!C39,"")</f>
        <v/>
      </c>
      <c r="B124" t="str">
        <f>IF($D$9&gt;13,Sheet1!D39,"")</f>
        <v/>
      </c>
    </row>
    <row r="125" spans="1:3" x14ac:dyDescent="0.3">
      <c r="A125" t="str">
        <f>IF($D$9&gt;14,"LIST","")</f>
        <v/>
      </c>
      <c r="B125" t="str">
        <f>IF($D$9&gt;14,"LIST","")</f>
        <v/>
      </c>
      <c r="C125" t="str">
        <f>IF($D$9&gt;14,"LIST","")</f>
        <v/>
      </c>
    </row>
    <row r="126" spans="1:3" x14ac:dyDescent="0.3">
      <c r="A126">
        <f>IF($D$9&gt;14,LOWER(Sheet1!E33),)</f>
        <v>0</v>
      </c>
      <c r="B126" t="str">
        <f>IF($D$9&gt;14,Sheet1!F33,"")</f>
        <v/>
      </c>
    </row>
    <row r="127" spans="1:3" x14ac:dyDescent="0.3">
      <c r="A127" t="str">
        <f>IF($D$9&gt;14,Sheet1!E34,"")</f>
        <v/>
      </c>
      <c r="B127" t="str">
        <f>IF($D$9&gt;14,Sheet1!F34,"")</f>
        <v/>
      </c>
    </row>
    <row r="128" spans="1:3" x14ac:dyDescent="0.3">
      <c r="A128" t="str">
        <f>IF($D$9&gt;14,Sheet1!E35,"")</f>
        <v/>
      </c>
      <c r="B128" t="str">
        <f>IF($D$9&gt;14,Sheet1!F35,"")</f>
        <v/>
      </c>
    </row>
    <row r="129" spans="1:3" x14ac:dyDescent="0.3">
      <c r="A129" t="str">
        <f>IF($D$9&gt;14,Sheet1!E36,"")</f>
        <v/>
      </c>
      <c r="B129" t="str">
        <f>IF($D$9&gt;14,Sheet1!F36,"")</f>
        <v/>
      </c>
    </row>
    <row r="130" spans="1:3" x14ac:dyDescent="0.3">
      <c r="A130" t="str">
        <f>IF($D$9&gt;14,Sheet1!E37,"")</f>
        <v/>
      </c>
      <c r="B130" t="str">
        <f>IF($D$9&gt;14,Sheet1!F37,"")</f>
        <v/>
      </c>
    </row>
    <row r="131" spans="1:3" x14ac:dyDescent="0.3">
      <c r="A131" t="str">
        <f>IF($D$9&gt;14,Sheet1!E38,"")</f>
        <v/>
      </c>
      <c r="B131" t="str">
        <f>IF($D$9&gt;14,Sheet1!F38,"")</f>
        <v/>
      </c>
    </row>
    <row r="132" spans="1:3" x14ac:dyDescent="0.3">
      <c r="A132" t="str">
        <f>IF($D$9&gt;14,Sheet1!E39,"")</f>
        <v/>
      </c>
      <c r="B132" t="str">
        <f>IF($D$9&gt;14,Sheet1!F39,"")</f>
        <v/>
      </c>
    </row>
    <row r="133" spans="1:3" x14ac:dyDescent="0.3">
      <c r="A133" t="str">
        <f>IF($D$9&gt;15,"LIST","")</f>
        <v/>
      </c>
      <c r="B133" t="str">
        <f>IF($D$9&gt;15,"LIST","")</f>
        <v/>
      </c>
      <c r="C133" t="str">
        <f>IF($D$9&gt;15,"LIST","")</f>
        <v/>
      </c>
    </row>
    <row r="134" spans="1:3" x14ac:dyDescent="0.3">
      <c r="A134">
        <f>IF($D$9&gt;15,LOWER(Sheet1!G33),)</f>
        <v>0</v>
      </c>
      <c r="B134" t="str">
        <f>IF($D$9&gt;15,Sheet1!H33,"")</f>
        <v/>
      </c>
    </row>
    <row r="135" spans="1:3" x14ac:dyDescent="0.3">
      <c r="A135" t="str">
        <f>IF($D$9&gt;15,Sheet1!G34,"")</f>
        <v/>
      </c>
      <c r="B135" t="str">
        <f>IF($D$9&gt;15,Sheet1!H34,"")</f>
        <v/>
      </c>
    </row>
    <row r="136" spans="1:3" x14ac:dyDescent="0.3">
      <c r="A136" t="str">
        <f>IF($D$9&gt;15,Sheet1!G35,"")</f>
        <v/>
      </c>
      <c r="B136" t="str">
        <f>IF($D$9&gt;15,Sheet1!H35,"")</f>
        <v/>
      </c>
    </row>
    <row r="137" spans="1:3" x14ac:dyDescent="0.3">
      <c r="A137" t="str">
        <f>IF($D$9&gt;15,Sheet1!G36,"")</f>
        <v/>
      </c>
      <c r="B137" t="str">
        <f>IF($D$9&gt;15,Sheet1!H36,"")</f>
        <v/>
      </c>
    </row>
    <row r="138" spans="1:3" x14ac:dyDescent="0.3">
      <c r="A138" t="str">
        <f>IF($D$9&gt;15,Sheet1!G37,"")</f>
        <v/>
      </c>
      <c r="B138" t="str">
        <f>IF($D$9&gt;15,Sheet1!H37,"")</f>
        <v/>
      </c>
    </row>
    <row r="139" spans="1:3" x14ac:dyDescent="0.3">
      <c r="A139" t="str">
        <f>IF($D$9&gt;15,Sheet1!G38,"")</f>
        <v/>
      </c>
      <c r="B139" t="str">
        <f>IF($D$9&gt;15,Sheet1!H38,"")</f>
        <v/>
      </c>
    </row>
    <row r="140" spans="1:3" x14ac:dyDescent="0.3">
      <c r="A140" t="str">
        <f>IF($D$9&gt;15,Sheet1!G39,"")</f>
        <v/>
      </c>
      <c r="B140" t="str">
        <f>IF($D$9&gt;15,Sheet1!H39,"")</f>
        <v/>
      </c>
    </row>
    <row r="141" spans="1:3" x14ac:dyDescent="0.3">
      <c r="A141" t="str">
        <f>IF($D$9&gt;16,"LIST","")</f>
        <v/>
      </c>
      <c r="B141" t="str">
        <f>IF($D$9&gt;16,"LIST","")</f>
        <v/>
      </c>
      <c r="C141" t="str">
        <f>IF($D$9&gt;16,"LIST","")</f>
        <v/>
      </c>
    </row>
    <row r="142" spans="1:3" x14ac:dyDescent="0.3">
      <c r="A142">
        <f>IF($D$9&gt;16,LOWER(Sheet1!I33),)</f>
        <v>0</v>
      </c>
      <c r="B142" t="str">
        <f>IF($D$9&gt;16,Sheet1!J33,"")</f>
        <v/>
      </c>
    </row>
    <row r="143" spans="1:3" x14ac:dyDescent="0.3">
      <c r="A143" t="str">
        <f>IF($D$9&gt;16,Sheet1!I34,"")</f>
        <v/>
      </c>
      <c r="B143" t="str">
        <f>IF($D$9&gt;16,Sheet1!J34,"")</f>
        <v/>
      </c>
    </row>
    <row r="144" spans="1:3" x14ac:dyDescent="0.3">
      <c r="A144" t="str">
        <f>IF($D$9&gt;16,Sheet1!I35,"")</f>
        <v/>
      </c>
      <c r="B144" t="str">
        <f>IF($D$9&gt;16,Sheet1!J35,"")</f>
        <v/>
      </c>
    </row>
    <row r="145" spans="1:3" x14ac:dyDescent="0.3">
      <c r="A145" t="str">
        <f>IF($D$9&gt;16,Sheet1!I36,"")</f>
        <v/>
      </c>
      <c r="B145" t="str">
        <f>IF($D$9&gt;16,Sheet1!J36,"")</f>
        <v/>
      </c>
    </row>
    <row r="146" spans="1:3" x14ac:dyDescent="0.3">
      <c r="A146" t="str">
        <f>IF($D$9&gt;16,Sheet1!I37,"")</f>
        <v/>
      </c>
      <c r="B146" t="str">
        <f>IF($D$9&gt;16,Sheet1!J37,"")</f>
        <v/>
      </c>
    </row>
    <row r="147" spans="1:3" x14ac:dyDescent="0.3">
      <c r="A147" t="str">
        <f>IF($D$9&gt;16,Sheet1!I38,"")</f>
        <v/>
      </c>
      <c r="B147" t="str">
        <f>IF($D$9&gt;16,Sheet1!J38,"")</f>
        <v/>
      </c>
    </row>
    <row r="148" spans="1:3" x14ac:dyDescent="0.3">
      <c r="A148" t="str">
        <f>IF($D$9&gt;16,Sheet1!I39,"")</f>
        <v/>
      </c>
      <c r="B148" t="str">
        <f>IF($D$9&gt;16,Sheet1!J39,"")</f>
        <v/>
      </c>
    </row>
    <row r="149" spans="1:3" x14ac:dyDescent="0.3">
      <c r="A149" t="str">
        <f>IF($D$9&gt;17,"LIST","")</f>
        <v/>
      </c>
      <c r="B149" t="str">
        <f>IF($D$9&gt;17,"LIST","")</f>
        <v/>
      </c>
      <c r="C149" t="str">
        <f>IF($D$9&gt;17,"LIST","")</f>
        <v/>
      </c>
    </row>
    <row r="150" spans="1:3" x14ac:dyDescent="0.3">
      <c r="A150">
        <f>IF($D$9&gt;17,LOWER(Sheet1!K33),)</f>
        <v>0</v>
      </c>
      <c r="B150" t="str">
        <f>IF($D$9&gt;17,Sheet1!L33,"")</f>
        <v/>
      </c>
    </row>
    <row r="151" spans="1:3" x14ac:dyDescent="0.3">
      <c r="A151" t="str">
        <f>IF($D$9&gt;17,Sheet1!K34,"")</f>
        <v/>
      </c>
      <c r="B151" t="str">
        <f>IF($D$9&gt;17,Sheet1!L34,"")</f>
        <v/>
      </c>
    </row>
    <row r="152" spans="1:3" x14ac:dyDescent="0.3">
      <c r="A152" t="str">
        <f>IF($D$9&gt;17,Sheet1!K35,"")</f>
        <v/>
      </c>
      <c r="B152" t="str">
        <f>IF($D$9&gt;17,Sheet1!L35,"")</f>
        <v/>
      </c>
    </row>
    <row r="153" spans="1:3" x14ac:dyDescent="0.3">
      <c r="A153" t="str">
        <f>IF($D$9&gt;17,Sheet1!K36,"")</f>
        <v/>
      </c>
      <c r="B153" t="str">
        <f>IF($D$9&gt;17,Sheet1!L36,"")</f>
        <v/>
      </c>
    </row>
    <row r="154" spans="1:3" x14ac:dyDescent="0.3">
      <c r="A154" t="str">
        <f>IF($D$9&gt;17,Sheet1!K37,"")</f>
        <v/>
      </c>
      <c r="B154" t="str">
        <f>IF($D$9&gt;17,Sheet1!L37,"")</f>
        <v/>
      </c>
    </row>
    <row r="155" spans="1:3" x14ac:dyDescent="0.3">
      <c r="A155" t="str">
        <f>IF($D$9&gt;17,Sheet1!K38,"")</f>
        <v/>
      </c>
      <c r="B155" t="str">
        <f>IF($D$9&gt;17,Sheet1!L38,"")</f>
        <v/>
      </c>
    </row>
    <row r="156" spans="1:3" x14ac:dyDescent="0.3">
      <c r="A156" t="str">
        <f>IF($D$9&gt;17,Sheet1!K39,"")</f>
        <v/>
      </c>
      <c r="B156" t="str">
        <f>IF($D$9&gt;17,Sheet1!L39,"")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Dahl</dc:creator>
  <cp:lastModifiedBy>Mary Dahl</cp:lastModifiedBy>
  <dcterms:created xsi:type="dcterms:W3CDTF">2020-09-21T13:28:01Z</dcterms:created>
  <dcterms:modified xsi:type="dcterms:W3CDTF">2020-12-02T18:16:27Z</dcterms:modified>
</cp:coreProperties>
</file>