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49013\Desktop\"/>
    </mc:Choice>
  </mc:AlternateContent>
  <xr:revisionPtr revIDLastSave="0" documentId="13_ncr:1_{996F31BB-F878-4271-B21B-726A580AB270}" xr6:coauthVersionLast="47" xr6:coauthVersionMax="47" xr10:uidLastSave="{00000000-0000-0000-0000-000000000000}"/>
  <bookViews>
    <workbookView xWindow="-21540" yWindow="4290" windowWidth="19185" windowHeight="1117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R37" i="1" s="1"/>
  <c r="T37" i="1" s="1"/>
  <c r="G37" i="1"/>
  <c r="F37" i="1"/>
  <c r="W36" i="1"/>
  <c r="Q36" i="1"/>
  <c r="R36" i="1" s="1"/>
  <c r="T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R33" i="1" s="1"/>
  <c r="T33" i="1" s="1"/>
  <c r="G33" i="1"/>
  <c r="F33" i="1"/>
  <c r="W32" i="1"/>
  <c r="Q32" i="1"/>
  <c r="R32" i="1" s="1"/>
  <c r="T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R19" i="1" s="1"/>
  <c r="T19" i="1" s="1"/>
  <c r="G19" i="1"/>
  <c r="F19" i="1"/>
  <c r="W18" i="1"/>
  <c r="Q18" i="1"/>
  <c r="S18" i="1" s="1"/>
  <c r="U18" i="1" s="1"/>
  <c r="G18" i="1"/>
  <c r="F18" i="1"/>
  <c r="W17" i="1"/>
  <c r="Q17" i="1"/>
  <c r="R17" i="1" s="1"/>
  <c r="T17" i="1" s="1"/>
  <c r="G17" i="1"/>
  <c r="F17" i="1"/>
  <c r="W16" i="1"/>
  <c r="Q16" i="1"/>
  <c r="R16" i="1" s="1"/>
  <c r="T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Q12" i="1"/>
  <c r="S12" i="1" s="1"/>
  <c r="U12" i="1" s="1"/>
  <c r="G12" i="1"/>
  <c r="F12" i="1"/>
  <c r="W11" i="1"/>
  <c r="Q11" i="1"/>
  <c r="S11" i="1" s="1"/>
  <c r="U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S5" i="1" s="1"/>
  <c r="U5" i="1" s="1"/>
  <c r="G5" i="1"/>
  <c r="F5" i="1"/>
  <c r="S20" i="1" l="1"/>
  <c r="U20" i="1" s="1"/>
  <c r="P20" i="1" s="1"/>
  <c r="S37" i="1"/>
  <c r="U37" i="1" s="1"/>
  <c r="P37" i="1" s="1"/>
  <c r="S36" i="1"/>
  <c r="U36" i="1" s="1"/>
  <c r="P36" i="1" s="1"/>
  <c r="S35" i="1"/>
  <c r="U35" i="1" s="1"/>
  <c r="P35" i="1" s="1"/>
  <c r="S33" i="1"/>
  <c r="U33" i="1" s="1"/>
  <c r="P33" i="1" s="1"/>
  <c r="S32" i="1"/>
  <c r="U32" i="1" s="1"/>
  <c r="P32" i="1" s="1"/>
  <c r="R30" i="1"/>
  <c r="T30" i="1" s="1"/>
  <c r="P30" i="1" s="1"/>
  <c r="R29" i="1"/>
  <c r="T29" i="1" s="1"/>
  <c r="P29" i="1" s="1"/>
  <c r="S28" i="1"/>
  <c r="U28" i="1" s="1"/>
  <c r="P28" i="1" s="1"/>
  <c r="S19" i="1"/>
  <c r="U19" i="1" s="1"/>
  <c r="P19" i="1" s="1"/>
  <c r="S17" i="1"/>
  <c r="U17" i="1" s="1"/>
  <c r="P17" i="1" s="1"/>
  <c r="R9" i="1"/>
  <c r="T9" i="1" s="1"/>
  <c r="P9" i="1" s="1"/>
  <c r="S10" i="1"/>
  <c r="U10" i="1" s="1"/>
  <c r="P10" i="1" s="1"/>
  <c r="R11" i="1"/>
  <c r="T11" i="1" s="1"/>
  <c r="P11" i="1" s="1"/>
  <c r="R12" i="1"/>
  <c r="T12" i="1" s="1"/>
  <c r="P12" i="1" s="1"/>
  <c r="S16" i="1"/>
  <c r="U16" i="1" s="1"/>
  <c r="P16" i="1" s="1"/>
  <c r="R27" i="1"/>
  <c r="T27" i="1" s="1"/>
  <c r="P27" i="1" s="1"/>
  <c r="R26" i="1"/>
  <c r="T26" i="1" s="1"/>
  <c r="P26" i="1" s="1"/>
  <c r="R25" i="1"/>
  <c r="T25" i="1" s="1"/>
  <c r="P25" i="1" s="1"/>
  <c r="R21" i="1"/>
  <c r="T21" i="1" s="1"/>
  <c r="P21" i="1" s="1"/>
  <c r="R14" i="1"/>
  <c r="T14" i="1" s="1"/>
  <c r="P14" i="1" s="1"/>
  <c r="R23" i="1"/>
  <c r="T23" i="1" s="1"/>
  <c r="P23" i="1" s="1"/>
  <c r="R39" i="1"/>
  <c r="T39" i="1" s="1"/>
  <c r="P39" i="1" s="1"/>
  <c r="R7" i="1"/>
  <c r="T7" i="1" s="1"/>
  <c r="P7" i="1" s="1"/>
  <c r="R5" i="1"/>
  <c r="T5" i="1" s="1"/>
  <c r="P5" i="1" s="1"/>
  <c r="R18" i="1"/>
  <c r="T18" i="1" s="1"/>
  <c r="P18" i="1" s="1"/>
  <c r="R34" i="1"/>
  <c r="T34" i="1" s="1"/>
  <c r="P34" i="1" s="1"/>
  <c r="R13" i="1"/>
  <c r="T13" i="1" s="1"/>
  <c r="P13" i="1" s="1"/>
  <c r="R38" i="1"/>
  <c r="T38" i="1" s="1"/>
  <c r="P38" i="1" s="1"/>
  <c r="R15" i="1"/>
  <c r="T15" i="1" s="1"/>
  <c r="P15" i="1" s="1"/>
  <c r="S22" i="1"/>
  <c r="U22" i="1" s="1"/>
  <c r="P22" i="1" s="1"/>
  <c r="R31" i="1"/>
  <c r="T31" i="1" s="1"/>
  <c r="P31" i="1" s="1"/>
  <c r="R6" i="1"/>
  <c r="T6" i="1" s="1"/>
  <c r="P6" i="1" s="1"/>
  <c r="R24" i="1"/>
  <c r="T24" i="1" s="1"/>
  <c r="P24" i="1" s="1"/>
  <c r="R40" i="1"/>
  <c r="T40" i="1" s="1"/>
  <c r="P40" i="1" s="1"/>
  <c r="R8" i="1"/>
  <c r="T8" i="1" s="1"/>
  <c r="P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1" authorId="0" shapeId="0" xr:uid="{E3D6CA0B-D2E9-468B-A647-94E12093A3BB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2" authorId="0" shapeId="0" xr:uid="{6DF53A4B-E619-4CE1-9E2B-E933B4DE04C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3" authorId="0" shapeId="0" xr:uid="{655446DA-541A-4478-97CA-FF05851DCD1E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4" authorId="0" shapeId="0" xr:uid="{A9B5DADD-D9A8-4A03-9260-DF01B521F7E3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5" authorId="0" shapeId="0" xr:uid="{ACFC66DB-7411-4CCC-8083-1EB32ECB1126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6" authorId="0" shapeId="0" xr:uid="{C59890DB-C68F-4489-8159-595BA39CF7CC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  <comment ref="O27" authorId="0" shapeId="0" xr:uid="{B60B8419-6A3E-4AC5-8DD4-9755B50A3362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<sst xmlns="http://schemas.openxmlformats.org/spreadsheetml/2006/main" count="426" uniqueCount="130">
  <si>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</si>
  <si>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</si>
  <si>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</si>
  <si>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</si>
  <si>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</si>
  <si>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</si>
  <si>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</si>
  <si>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</si>
  <si>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</si>
  <si>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</si>
  <si>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</si>
  <si>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</si>
  <si>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</si>
  <si>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</si>
  <si>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</si>
  <si>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</si>
  <si>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</si>
  <si>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</si>
  <si>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</si>
  <si>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</si>
  <si>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</si>
  <si>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</si>
  <si>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</si>
  <si>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</si>
  <si>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</si>
  <si>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</si>
  <si>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</si>
  <si>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</si>
  <si>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</si>
  <si>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</si>
  <si>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</si>
  <si>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</si>
  <si>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</si>
  <si>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</si>
  <si>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</si>
  <si>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</si>
  <si>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</si>
  <si>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</si>
  <si>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</si>
  <si>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</si>
  <si>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</si>
  <si>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</si>
  <si>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</si>
  <si>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</si>
  <si>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</si>
  <si>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</si>
  <si>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</si>
  <si>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</si>
  <si>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</si>
  <si>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</si>
  <si>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</si>
  <si>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</si>
  <si>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</si>
  <si>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</si>
  <si>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</si>
  <si>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</si>
  <si>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</si>
  <si>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</si>
  <si>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</si>
  <si>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</si>
  <si>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</si>
  <si>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</si>
  <si>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</si>
  <si>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</si>
  <si>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</si>
  <si>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</si>
  <si>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</si>
  <si>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</si>
  <si>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</si>
  <si>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</si>
  <si>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</si>
  <si>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</si>
  <si>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</si>
  <si>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</si>
  <si>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</si>
  <si>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</si>
  <si>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</si>
  <si>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</si>
  <si>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</si>
  <si>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</si>
  <si>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</si>
  <si>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</si>
  <si>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SB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</si>
  <si>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</si>
  <si>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</si>
  <si>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</si>
  <si>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</si>
  <si>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</si>
  <si>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</si>
  <si>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</si>
  <si>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</si>
  <si>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</si>
  <si>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</si>
  <si>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</si>
  <si>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</si>
  <si>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UJ</t>
  </si>
  <si>
    <t>0b1101111</t>
  </si>
  <si>
    <t>jalr rd, rs1, imm</t>
  </si>
  <si>
    <t>0b1100111</t>
  </si>
  <si>
    <t>0001</t>
    <phoneticPr fontId="13" type="noConversion"/>
  </si>
  <si>
    <t>0010</t>
    <phoneticPr fontId="13" type="noConversion"/>
  </si>
  <si>
    <t>0100</t>
    <phoneticPr fontId="13" type="noConversion"/>
  </si>
  <si>
    <t>0101</t>
    <phoneticPr fontId="13" type="noConversion"/>
  </si>
  <si>
    <t>1101</t>
    <phoneticPr fontId="13" type="noConversion"/>
  </si>
  <si>
    <t>0110</t>
    <phoneticPr fontId="13" type="noConversion"/>
  </si>
  <si>
    <t>0111</t>
    <phoneticPr fontId="13" type="noConversion"/>
  </si>
  <si>
    <t>1001</t>
    <phoneticPr fontId="13" type="noConversion"/>
  </si>
  <si>
    <t>1000</t>
    <phoneticPr fontId="13" type="noConversion"/>
  </si>
  <si>
    <t>1100</t>
    <phoneticPr fontId="13" type="noConversion"/>
  </si>
  <si>
    <t>0000</t>
    <phoneticPr fontId="13" type="noConversion"/>
  </si>
  <si>
    <t>1111</t>
    <phoneticPr fontId="13" type="noConversion"/>
  </si>
  <si>
    <t>1</t>
    <phoneticPr fontId="13" type="noConversion"/>
  </si>
  <si>
    <t>0</t>
    <phoneticPr fontId="13" type="noConversion"/>
  </si>
  <si>
    <t>01</t>
    <phoneticPr fontId="13" type="noConversion"/>
  </si>
  <si>
    <t>00</t>
    <phoneticPr fontId="13" type="noConversion"/>
  </si>
  <si>
    <t>10</t>
    <phoneticPr fontId="13" type="noConversion"/>
  </si>
  <si>
    <t>000</t>
    <phoneticPr fontId="13" type="noConversion"/>
  </si>
  <si>
    <t>010</t>
    <phoneticPr fontId="13" type="noConversion"/>
  </si>
  <si>
    <t>001</t>
    <phoneticPr fontId="13" type="noConversion"/>
  </si>
  <si>
    <t>111</t>
    <phoneticPr fontId="13" type="noConversion"/>
  </si>
  <si>
    <t>011</t>
    <phoneticPr fontId="13" type="noConversion"/>
  </si>
  <si>
    <t>100</t>
    <phoneticPr fontId="13" type="noConversion"/>
  </si>
  <si>
    <t>000</t>
    <phoneticPr fontId="13" type="noConversion"/>
  </si>
  <si>
    <t>0</t>
    <phoneticPr fontId="13" type="noConversion"/>
  </si>
  <si>
    <t>1</t>
    <phoneticPr fontId="13" type="noConversion"/>
  </si>
  <si>
    <t>01</t>
    <phoneticPr fontId="13" type="noConversion"/>
  </si>
  <si>
    <t>1</t>
    <phoneticPr fontId="13" type="noConversion"/>
  </si>
  <si>
    <t>01</t>
    <phoneticPr fontId="13" type="noConversion"/>
  </si>
  <si>
    <t>0b111</t>
    <phoneticPr fontId="13" type="noConversion"/>
  </si>
  <si>
    <t>101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</si>
</sst>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 applyAlignment="1"/>
    <xf numFmtId="0" fontId="6" fillId="3" borderId="0" xfId="0" applyFont="1" applyFill="1" applyAlignment="1"/>
    <xf numFmtId="0" fontId="6" fillId="3" borderId="1" xfId="0" applyFont="1" applyFill="1" applyBorder="1" applyAlignment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 applyAlignment="1"/>
    <xf numFmtId="49" fontId="9" fillId="0" borderId="0" xfId="0" applyNumberFormat="1" applyFont="1" applyAlignment="1"/>
    <xf numFmtId="49" fontId="9" fillId="0" borderId="0" xfId="0" applyNumberFormat="1" applyFont="1" applyAlignment="1"/>
    <xf numFmtId="0" fontId="12" fillId="5" borderId="0" xfId="0" applyFont="1" applyFill="1" applyAlignment="1"/>
    <xf numFmtId="0" fontId="11" fillId="6" borderId="0" xfId="0" applyFont="1" applyFill="1" applyAlignment="1">
      <alignment horizontal="center" vertical="center"/>
    </xf>
    <xf numFmtId="49" fontId="14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:C16"/>
    </sheetView>
  </sheetViews>
  <sheetFormatPr defaultColWidth="12.6328125" defaultRowHeight="15.75" customHeight="1" x14ac:dyDescent="0.25"/>
  <cols>
    <col min="1" max="1" width="15.7265625" customWidth="1"/>
    <col min="2" max="2" width="5.36328125" customWidth="1"/>
    <col min="3" max="3" width="9.90625" customWidth="1"/>
    <col min="4" max="4" width="7.453125" customWidth="1"/>
    <col min="5" max="5" width="11.453125" customWidth="1"/>
    <col min="6" max="6" width="10.26953125" customWidth="1"/>
    <col min="7" max="7" width="7" customWidth="1"/>
    <col min="17" max="17" width="16.7265625" hidden="1" customWidth="1"/>
    <col min="18" max="23" width="12.6328125" hidden="1"/>
  </cols>
  <sheetData>
    <row r="1" spans="1:23" ht="14" x14ac:dyDescent="0.3">
      <c r="A1" s="37" t="s">
        <v>0</v>
      </c>
      <c r="B1" s="38" t="s">
        <v>1</v>
      </c>
      <c r="C1" s="34"/>
      <c r="D1" s="34"/>
      <c r="E1" s="39"/>
      <c r="F1" s="38" t="s">
        <v>2</v>
      </c>
      <c r="G1" s="39"/>
      <c r="H1" s="40" t="s">
        <v>3</v>
      </c>
      <c r="I1" s="34"/>
      <c r="J1" s="34"/>
      <c r="K1" s="34"/>
      <c r="L1" s="34"/>
      <c r="M1" s="34"/>
      <c r="N1" s="34"/>
      <c r="O1" s="39"/>
      <c r="P1" s="2" t="s">
        <v>4</v>
      </c>
      <c r="Q1" s="41" t="s">
        <v>5</v>
      </c>
      <c r="R1" s="34"/>
      <c r="S1" s="34"/>
      <c r="T1" s="34"/>
      <c r="U1" s="34"/>
      <c r="V1" s="34"/>
      <c r="W1" s="34"/>
    </row>
    <row r="2" spans="1:23" ht="14" x14ac:dyDescent="0.3">
      <c r="A2" s="34"/>
      <c r="B2" s="1"/>
      <c r="C2" s="1"/>
      <c r="D2" s="1"/>
      <c r="E2" s="4"/>
      <c r="F2" s="1"/>
      <c r="G2" s="4"/>
      <c r="H2" s="42" t="s">
        <v>6</v>
      </c>
      <c r="I2" s="34"/>
      <c r="J2" s="34"/>
      <c r="K2" s="34"/>
      <c r="L2" s="34"/>
      <c r="M2" s="34"/>
      <c r="N2" s="34"/>
      <c r="O2" s="39"/>
      <c r="P2" s="2"/>
      <c r="Q2" s="3"/>
      <c r="R2" s="3"/>
      <c r="S2" s="3"/>
      <c r="T2" s="3"/>
      <c r="U2" s="3"/>
      <c r="V2" s="3"/>
      <c r="W2" s="3"/>
    </row>
    <row r="3" spans="1:23" ht="13" x14ac:dyDescent="0.3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2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35">
      <c r="A5" s="16" t="s">
        <v>33</v>
      </c>
      <c r="B5" s="35" t="s">
        <v>34</v>
      </c>
      <c r="C5" s="33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1" t="s">
        <v>124</v>
      </c>
      <c r="I5" s="31" t="s">
        <v>122</v>
      </c>
      <c r="J5" s="31" t="s">
        <v>112</v>
      </c>
      <c r="K5" s="31" t="s">
        <v>123</v>
      </c>
      <c r="L5" s="31" t="s">
        <v>123</v>
      </c>
      <c r="M5" s="31" t="s">
        <v>109</v>
      </c>
      <c r="N5" s="31" t="s">
        <v>123</v>
      </c>
      <c r="O5" s="31" t="s">
        <v>125</v>
      </c>
      <c r="P5" s="19" t="str">
        <f t="shared" ref="P5:P40" si="1">CONCATENATE(U5,T5)</f>
        <v>1001</v>
      </c>
      <c r="Q5" s="20" t="str">
        <f t="shared" ref="Q5:Q40" si="2">TEXT(CONCATENATE(O5, N5, M5, L5, K5, J5, I5, H5), "0000000000000000")</f>
        <v>0001000000000001</v>
      </c>
      <c r="R5" s="20" t="str">
        <f t="shared" ref="R5:R40" si="3">RIGHT(Q5,8)</f>
        <v>00000001</v>
      </c>
      <c r="S5" s="20" t="str">
        <f t="shared" ref="S5:S40" si="4">LEFT(Q5,8)</f>
        <v>00010000</v>
      </c>
      <c r="T5" s="20" t="str">
        <f t="shared" ref="T5:U5" si="5">BIN2HEX(R5,2)</f>
        <v>01</v>
      </c>
      <c r="U5" s="21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35">
      <c r="A6" s="16" t="s">
        <v>38</v>
      </c>
      <c r="B6" s="34"/>
      <c r="C6" s="34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1" t="s">
        <v>124</v>
      </c>
      <c r="I6" s="31" t="s">
        <v>122</v>
      </c>
      <c r="J6" s="31" t="s">
        <v>112</v>
      </c>
      <c r="K6" s="31" t="s">
        <v>123</v>
      </c>
      <c r="L6" s="31" t="s">
        <v>123</v>
      </c>
      <c r="M6" s="31" t="s">
        <v>107</v>
      </c>
      <c r="N6" s="31" t="s">
        <v>123</v>
      </c>
      <c r="O6" s="31" t="s">
        <v>125</v>
      </c>
      <c r="P6" s="19" t="str">
        <f t="shared" si="1"/>
        <v>1401</v>
      </c>
      <c r="Q6" s="20" t="str">
        <f t="shared" si="2"/>
        <v>0001010000000001</v>
      </c>
      <c r="R6" s="20" t="str">
        <f t="shared" si="3"/>
        <v>00000001</v>
      </c>
      <c r="S6" s="20" t="str">
        <f t="shared" si="4"/>
        <v>00010100</v>
      </c>
      <c r="T6" s="20" t="str">
        <f t="shared" ref="T6:U6" si="7">BIN2HEX(R6,2)</f>
        <v>01</v>
      </c>
      <c r="U6" s="21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35">
      <c r="A7" s="16" t="s">
        <v>40</v>
      </c>
      <c r="B7" s="34"/>
      <c r="C7" s="34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1" t="s">
        <v>124</v>
      </c>
      <c r="I7" s="31" t="s">
        <v>122</v>
      </c>
      <c r="J7" s="31" t="s">
        <v>112</v>
      </c>
      <c r="K7" s="31" t="s">
        <v>123</v>
      </c>
      <c r="L7" s="31" t="s">
        <v>123</v>
      </c>
      <c r="M7" s="31" t="s">
        <v>108</v>
      </c>
      <c r="N7" s="31" t="s">
        <v>123</v>
      </c>
      <c r="O7" s="31" t="s">
        <v>125</v>
      </c>
      <c r="P7" s="19" t="str">
        <f t="shared" si="1"/>
        <v>1601</v>
      </c>
      <c r="Q7" s="20" t="str">
        <f t="shared" si="2"/>
        <v>0001011000000001</v>
      </c>
      <c r="R7" s="20" t="str">
        <f t="shared" si="3"/>
        <v>00000001</v>
      </c>
      <c r="S7" s="20" t="str">
        <f t="shared" si="4"/>
        <v>00010110</v>
      </c>
      <c r="T7" s="20" t="str">
        <f t="shared" ref="T7:U7" si="8">BIN2HEX(R7,2)</f>
        <v>01</v>
      </c>
      <c r="U7" s="21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35">
      <c r="A8" s="16" t="s">
        <v>42</v>
      </c>
      <c r="B8" s="34"/>
      <c r="C8" s="34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1" t="s">
        <v>124</v>
      </c>
      <c r="I8" s="31" t="s">
        <v>122</v>
      </c>
      <c r="J8" s="31" t="s">
        <v>112</v>
      </c>
      <c r="K8" s="31" t="s">
        <v>123</v>
      </c>
      <c r="L8" s="31" t="s">
        <v>123</v>
      </c>
      <c r="M8" s="31" t="s">
        <v>99</v>
      </c>
      <c r="N8" s="31" t="s">
        <v>123</v>
      </c>
      <c r="O8" s="31" t="s">
        <v>125</v>
      </c>
      <c r="P8" s="19" t="str">
        <f t="shared" si="1"/>
        <v>1081</v>
      </c>
      <c r="Q8" s="20" t="str">
        <f t="shared" si="2"/>
        <v>0001000010000001</v>
      </c>
      <c r="R8" s="20" t="str">
        <f t="shared" si="3"/>
        <v>10000001</v>
      </c>
      <c r="S8" s="20" t="str">
        <f t="shared" si="4"/>
        <v>00010000</v>
      </c>
      <c r="T8" s="20" t="str">
        <f t="shared" ref="T8:U8" si="9">BIN2HEX(R8,2)</f>
        <v>81</v>
      </c>
      <c r="U8" s="21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35">
      <c r="A9" s="16" t="s">
        <v>44</v>
      </c>
      <c r="B9" s="34"/>
      <c r="C9" s="34"/>
      <c r="D9" s="22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1" t="s">
        <v>124</v>
      </c>
      <c r="I9" s="31" t="s">
        <v>122</v>
      </c>
      <c r="J9" s="31" t="s">
        <v>112</v>
      </c>
      <c r="K9" s="31" t="s">
        <v>123</v>
      </c>
      <c r="L9" s="31" t="s">
        <v>123</v>
      </c>
      <c r="M9" s="31" t="s">
        <v>107</v>
      </c>
      <c r="N9" s="31" t="s">
        <v>123</v>
      </c>
      <c r="O9" s="31" t="s">
        <v>125</v>
      </c>
      <c r="P9" s="19" t="str">
        <f t="shared" si="1"/>
        <v>1401</v>
      </c>
      <c r="Q9" s="20" t="str">
        <f t="shared" si="2"/>
        <v>0001010000000001</v>
      </c>
      <c r="R9" s="20" t="str">
        <f t="shared" si="3"/>
        <v>00000001</v>
      </c>
      <c r="S9" s="20" t="str">
        <f t="shared" si="4"/>
        <v>00010100</v>
      </c>
      <c r="T9" s="20" t="str">
        <f t="shared" ref="T9:U9" si="10">BIN2HEX(R9,2)</f>
        <v>01</v>
      </c>
      <c r="U9" s="21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35">
      <c r="A10" s="16" t="s">
        <v>45</v>
      </c>
      <c r="B10" s="34"/>
      <c r="C10" s="34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1" t="s">
        <v>124</v>
      </c>
      <c r="I10" s="31" t="s">
        <v>122</v>
      </c>
      <c r="J10" s="31" t="s">
        <v>111</v>
      </c>
      <c r="K10" s="31" t="s">
        <v>123</v>
      </c>
      <c r="L10" s="31" t="s">
        <v>123</v>
      </c>
      <c r="M10" s="31" t="s">
        <v>106</v>
      </c>
      <c r="N10" s="31" t="s">
        <v>123</v>
      </c>
      <c r="O10" s="31" t="s">
        <v>125</v>
      </c>
      <c r="P10" s="19" t="str">
        <f t="shared" si="1"/>
        <v>1491</v>
      </c>
      <c r="Q10" s="20" t="str">
        <f t="shared" si="2"/>
        <v>0001010010010001</v>
      </c>
      <c r="R10" s="20" t="str">
        <f t="shared" si="3"/>
        <v>10010001</v>
      </c>
      <c r="S10" s="20" t="str">
        <f t="shared" si="4"/>
        <v>00010100</v>
      </c>
      <c r="T10" s="20" t="str">
        <f t="shared" ref="T10:U10" si="11">BIN2HEX(R10,2)</f>
        <v>91</v>
      </c>
      <c r="U10" s="21" t="str">
        <f t="shared" si="11"/>
        <v>14</v>
      </c>
      <c r="V10" s="12">
        <v>5</v>
      </c>
      <c r="W10" s="12" t="str">
        <f t="shared" si="6"/>
        <v>000101</v>
      </c>
    </row>
    <row r="11" spans="1:23" ht="15.75" customHeight="1" x14ac:dyDescent="0.35">
      <c r="A11" s="16" t="s">
        <v>47</v>
      </c>
      <c r="B11" s="34"/>
      <c r="C11" s="34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1" t="s">
        <v>111</v>
      </c>
      <c r="I11" s="31" t="s">
        <v>116</v>
      </c>
      <c r="J11" s="31" t="s">
        <v>112</v>
      </c>
      <c r="K11" s="31" t="s">
        <v>112</v>
      </c>
      <c r="L11" s="31" t="s">
        <v>112</v>
      </c>
      <c r="M11" s="31" t="s">
        <v>100</v>
      </c>
      <c r="N11" s="31" t="s">
        <v>112</v>
      </c>
      <c r="O11" s="31" t="s">
        <v>113</v>
      </c>
      <c r="P11" s="19" t="str">
        <f t="shared" si="1"/>
        <v>1101</v>
      </c>
      <c r="Q11" s="20" t="str">
        <f t="shared" si="2"/>
        <v>0001000100000001</v>
      </c>
      <c r="R11" s="20" t="str">
        <f t="shared" si="3"/>
        <v>00000001</v>
      </c>
      <c r="S11" s="20" t="str">
        <f t="shared" si="4"/>
        <v>00010001</v>
      </c>
      <c r="T11" s="20" t="str">
        <f t="shared" ref="T11:U11" si="12">BIN2HEX(R11,2)</f>
        <v>01</v>
      </c>
      <c r="U11" s="21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35">
      <c r="A12" s="16" t="s">
        <v>49</v>
      </c>
      <c r="B12" s="34"/>
      <c r="C12" s="34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1" t="s">
        <v>111</v>
      </c>
      <c r="I12" s="31" t="s">
        <v>116</v>
      </c>
      <c r="J12" s="31" t="s">
        <v>112</v>
      </c>
      <c r="K12" s="31" t="s">
        <v>112</v>
      </c>
      <c r="L12" s="31" t="s">
        <v>112</v>
      </c>
      <c r="M12" s="31" t="s">
        <v>101</v>
      </c>
      <c r="N12" s="31" t="s">
        <v>112</v>
      </c>
      <c r="O12" s="31" t="s">
        <v>113</v>
      </c>
      <c r="P12" s="19" t="str">
        <f t="shared" si="1"/>
        <v>1201</v>
      </c>
      <c r="Q12" s="20" t="str">
        <f t="shared" si="2"/>
        <v>0001001000000001</v>
      </c>
      <c r="R12" s="20" t="str">
        <f t="shared" si="3"/>
        <v>00000001</v>
      </c>
      <c r="S12" s="20" t="str">
        <f t="shared" si="4"/>
        <v>00010010</v>
      </c>
      <c r="T12" s="20" t="str">
        <f t="shared" ref="T12:U12" si="13">BIN2HEX(R12,2)</f>
        <v>01</v>
      </c>
      <c r="U12" s="21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35">
      <c r="A13" s="16" t="s">
        <v>51</v>
      </c>
      <c r="B13" s="34"/>
      <c r="C13" s="34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1" t="s">
        <v>111</v>
      </c>
      <c r="I13" s="31" t="s">
        <v>116</v>
      </c>
      <c r="J13" s="31" t="s">
        <v>112</v>
      </c>
      <c r="K13" s="31" t="s">
        <v>112</v>
      </c>
      <c r="L13" s="31" t="s">
        <v>112</v>
      </c>
      <c r="M13" s="31" t="s">
        <v>102</v>
      </c>
      <c r="N13" s="31" t="s">
        <v>112</v>
      </c>
      <c r="O13" s="31" t="s">
        <v>113</v>
      </c>
      <c r="P13" s="19" t="str">
        <f t="shared" si="1"/>
        <v>1281</v>
      </c>
      <c r="Q13" s="20" t="str">
        <f t="shared" si="2"/>
        <v>0001001010000001</v>
      </c>
      <c r="R13" s="20" t="str">
        <f t="shared" si="3"/>
        <v>10000001</v>
      </c>
      <c r="S13" s="20" t="str">
        <f t="shared" si="4"/>
        <v>00010010</v>
      </c>
      <c r="T13" s="20" t="str">
        <f t="shared" ref="T13:U13" si="14">BIN2HEX(R13,2)</f>
        <v>81</v>
      </c>
      <c r="U13" s="21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35">
      <c r="A14" s="16" t="s">
        <v>53</v>
      </c>
      <c r="B14" s="34"/>
      <c r="C14" s="34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1" t="s">
        <v>111</v>
      </c>
      <c r="I14" s="31" t="s">
        <v>116</v>
      </c>
      <c r="J14" s="31" t="s">
        <v>112</v>
      </c>
      <c r="K14" s="31" t="s">
        <v>112</v>
      </c>
      <c r="L14" s="31" t="s">
        <v>112</v>
      </c>
      <c r="M14" s="31" t="s">
        <v>103</v>
      </c>
      <c r="N14" s="31" t="s">
        <v>112</v>
      </c>
      <c r="O14" s="31" t="s">
        <v>113</v>
      </c>
      <c r="P14" s="19" t="str">
        <f t="shared" si="1"/>
        <v>1681</v>
      </c>
      <c r="Q14" s="20" t="str">
        <f t="shared" si="2"/>
        <v>0001011010000001</v>
      </c>
      <c r="R14" s="20" t="str">
        <f t="shared" si="3"/>
        <v>10000001</v>
      </c>
      <c r="S14" s="20" t="str">
        <f t="shared" si="4"/>
        <v>00010110</v>
      </c>
      <c r="T14" s="20" t="str">
        <f t="shared" ref="T14:U14" si="15">BIN2HEX(R14,2)</f>
        <v>81</v>
      </c>
      <c r="U14" s="21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35">
      <c r="A15" s="16" t="s">
        <v>54</v>
      </c>
      <c r="B15" s="34"/>
      <c r="C15" s="34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1" t="s">
        <v>111</v>
      </c>
      <c r="I15" s="31" t="s">
        <v>116</v>
      </c>
      <c r="J15" s="31" t="s">
        <v>112</v>
      </c>
      <c r="K15" s="31" t="s">
        <v>112</v>
      </c>
      <c r="L15" s="31" t="s">
        <v>112</v>
      </c>
      <c r="M15" s="31" t="s">
        <v>104</v>
      </c>
      <c r="N15" s="31" t="s">
        <v>112</v>
      </c>
      <c r="O15" s="31" t="s">
        <v>113</v>
      </c>
      <c r="P15" s="19" t="str">
        <f t="shared" si="1"/>
        <v>1301</v>
      </c>
      <c r="Q15" s="20" t="str">
        <f t="shared" si="2"/>
        <v>0001001100000001</v>
      </c>
      <c r="R15" s="20" t="str">
        <f t="shared" si="3"/>
        <v>00000001</v>
      </c>
      <c r="S15" s="20" t="str">
        <f t="shared" si="4"/>
        <v>00010011</v>
      </c>
      <c r="T15" s="20" t="str">
        <f t="shared" ref="T15:U15" si="16">BIN2HEX(R15,2)</f>
        <v>01</v>
      </c>
      <c r="U15" s="21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35">
      <c r="A16" s="16" t="s">
        <v>56</v>
      </c>
      <c r="B16" s="34"/>
      <c r="C16" s="34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1" t="s">
        <v>111</v>
      </c>
      <c r="I16" s="31" t="s">
        <v>116</v>
      </c>
      <c r="J16" s="31" t="s">
        <v>112</v>
      </c>
      <c r="K16" s="31" t="s">
        <v>112</v>
      </c>
      <c r="L16" s="31" t="s">
        <v>112</v>
      </c>
      <c r="M16" s="31" t="s">
        <v>105</v>
      </c>
      <c r="N16" s="31" t="s">
        <v>112</v>
      </c>
      <c r="O16" s="31" t="s">
        <v>113</v>
      </c>
      <c r="P16" s="19" t="str">
        <f t="shared" si="1"/>
        <v>1381</v>
      </c>
      <c r="Q16" s="20" t="str">
        <f t="shared" si="2"/>
        <v>0001001110000001</v>
      </c>
      <c r="R16" s="20" t="str">
        <f t="shared" si="3"/>
        <v>10000001</v>
      </c>
      <c r="S16" s="20" t="str">
        <f t="shared" si="4"/>
        <v>00010011</v>
      </c>
      <c r="T16" s="20" t="str">
        <f t="shared" ref="T16:U16" si="17">BIN2HEX(R16,2)</f>
        <v>81</v>
      </c>
      <c r="U16" s="21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35">
      <c r="A17" s="16" t="s">
        <v>58</v>
      </c>
      <c r="B17" s="35" t="s">
        <v>59</v>
      </c>
      <c r="C17" s="36" t="s">
        <v>60</v>
      </c>
      <c r="D17" s="17" t="s">
        <v>36</v>
      </c>
      <c r="E17" s="24"/>
      <c r="F17" s="17" t="str">
        <f ca="1">IFERROR(__xludf.DUMMYFUNCTION("CONCATENATE(""0b"", TO_TEXT(W17))"),"0b001100")</f>
        <v>0b001100</v>
      </c>
      <c r="G17" s="8">
        <f t="shared" si="0"/>
        <v>12</v>
      </c>
      <c r="H17" s="31" t="s">
        <v>111</v>
      </c>
      <c r="I17" s="31" t="s">
        <v>118</v>
      </c>
      <c r="J17" s="31" t="s">
        <v>112</v>
      </c>
      <c r="K17" s="31" t="s">
        <v>112</v>
      </c>
      <c r="L17" s="31" t="s">
        <v>111</v>
      </c>
      <c r="M17" s="31" t="s">
        <v>109</v>
      </c>
      <c r="N17" s="31" t="s">
        <v>112</v>
      </c>
      <c r="O17" s="31" t="s">
        <v>114</v>
      </c>
      <c r="P17" s="19" t="str">
        <f t="shared" si="1"/>
        <v>0043</v>
      </c>
      <c r="Q17" s="20" t="str">
        <f t="shared" si="2"/>
        <v>0000000001000011</v>
      </c>
      <c r="R17" s="20" t="str">
        <f t="shared" si="3"/>
        <v>01000011</v>
      </c>
      <c r="S17" s="20" t="str">
        <f t="shared" si="4"/>
        <v>00000000</v>
      </c>
      <c r="T17" s="20" t="str">
        <f t="shared" ref="T17:U17" si="18">BIN2HEX(R17,2)</f>
        <v>43</v>
      </c>
      <c r="U17" s="21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35">
      <c r="A18" s="16" t="s">
        <v>61</v>
      </c>
      <c r="B18" s="34"/>
      <c r="C18" s="34"/>
      <c r="D18" s="22" t="s">
        <v>43</v>
      </c>
      <c r="E18" s="24"/>
      <c r="F18" s="17" t="str">
        <f ca="1">IFERROR(__xludf.DUMMYFUNCTION("CONCATENATE(""0b"", TO_TEXT(W18))"),"0b001101")</f>
        <v>0b001101</v>
      </c>
      <c r="G18" s="8">
        <f t="shared" si="0"/>
        <v>13</v>
      </c>
      <c r="H18" s="31" t="s">
        <v>111</v>
      </c>
      <c r="I18" s="31" t="s">
        <v>118</v>
      </c>
      <c r="J18" s="31" t="s">
        <v>112</v>
      </c>
      <c r="K18" s="31" t="s">
        <v>112</v>
      </c>
      <c r="L18" s="31" t="s">
        <v>111</v>
      </c>
      <c r="M18" s="31" t="s">
        <v>109</v>
      </c>
      <c r="N18" s="31" t="s">
        <v>112</v>
      </c>
      <c r="O18" s="31" t="s">
        <v>114</v>
      </c>
      <c r="P18" s="19" t="str">
        <f t="shared" si="1"/>
        <v>0043</v>
      </c>
      <c r="Q18" s="20" t="str">
        <f t="shared" si="2"/>
        <v>0000000001000011</v>
      </c>
      <c r="R18" s="20" t="str">
        <f t="shared" si="3"/>
        <v>01000011</v>
      </c>
      <c r="S18" s="20" t="str">
        <f t="shared" si="4"/>
        <v>00000000</v>
      </c>
      <c r="T18" s="20" t="str">
        <f t="shared" ref="T18:U18" si="19">BIN2HEX(R18,2)</f>
        <v>43</v>
      </c>
      <c r="U18" s="21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35">
      <c r="A19" s="16" t="s">
        <v>62</v>
      </c>
      <c r="B19" s="34"/>
      <c r="C19" s="34"/>
      <c r="D19" s="17" t="s">
        <v>48</v>
      </c>
      <c r="E19" s="24"/>
      <c r="F19" s="17" t="str">
        <f ca="1">IFERROR(__xludf.DUMMYFUNCTION("CONCATENATE(""0b"", TO_TEXT(W19))"),"0b001110")</f>
        <v>0b001110</v>
      </c>
      <c r="G19" s="8">
        <f t="shared" si="0"/>
        <v>14</v>
      </c>
      <c r="H19" s="31" t="s">
        <v>111</v>
      </c>
      <c r="I19" s="31" t="s">
        <v>118</v>
      </c>
      <c r="J19" s="31" t="s">
        <v>112</v>
      </c>
      <c r="K19" s="31" t="s">
        <v>112</v>
      </c>
      <c r="L19" s="31" t="s">
        <v>111</v>
      </c>
      <c r="M19" s="31" t="s">
        <v>109</v>
      </c>
      <c r="N19" s="31" t="s">
        <v>112</v>
      </c>
      <c r="O19" s="31" t="s">
        <v>114</v>
      </c>
      <c r="P19" s="19" t="str">
        <f t="shared" si="1"/>
        <v>0043</v>
      </c>
      <c r="Q19" s="20" t="str">
        <f t="shared" si="2"/>
        <v>0000000001000011</v>
      </c>
      <c r="R19" s="20" t="str">
        <f t="shared" si="3"/>
        <v>01000011</v>
      </c>
      <c r="S19" s="20" t="str">
        <f t="shared" si="4"/>
        <v>00000000</v>
      </c>
      <c r="T19" s="20" t="str">
        <f t="shared" ref="T19:U19" si="20">BIN2HEX(R19,2)</f>
        <v>43</v>
      </c>
      <c r="U19" s="21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35">
      <c r="A20" s="16" t="s">
        <v>63</v>
      </c>
      <c r="B20" s="34"/>
      <c r="C20" s="36" t="s">
        <v>64</v>
      </c>
      <c r="D20" s="17" t="s">
        <v>36</v>
      </c>
      <c r="E20" s="24"/>
      <c r="F20" s="17" t="str">
        <f ca="1">IFERROR(__xludf.DUMMYFUNCTION("CONCATENATE(""0b"", TO_TEXT(W20))"),"0b001111")</f>
        <v>0b001111</v>
      </c>
      <c r="G20" s="25">
        <f t="shared" si="0"/>
        <v>15</v>
      </c>
      <c r="H20" s="26" t="s">
        <v>65</v>
      </c>
      <c r="I20" s="31" t="s">
        <v>118</v>
      </c>
      <c r="J20" s="28" t="s">
        <v>66</v>
      </c>
      <c r="K20" s="28" t="s">
        <v>66</v>
      </c>
      <c r="L20" s="28" t="s">
        <v>65</v>
      </c>
      <c r="M20" s="27" t="s">
        <v>67</v>
      </c>
      <c r="N20" s="28" t="s">
        <v>66</v>
      </c>
      <c r="O20" s="28" t="s">
        <v>68</v>
      </c>
      <c r="P20" s="19" t="str">
        <f t="shared" si="1"/>
        <v>1043</v>
      </c>
      <c r="Q20" s="20" t="str">
        <f t="shared" si="2"/>
        <v>0001000001000011</v>
      </c>
      <c r="R20" s="20" t="str">
        <f t="shared" si="3"/>
        <v>01000011</v>
      </c>
      <c r="S20" s="20" t="str">
        <f t="shared" si="4"/>
        <v>00010000</v>
      </c>
      <c r="T20" s="20" t="str">
        <f t="shared" ref="T20:U20" si="21">BIN2HEX(R20,2)</f>
        <v>43</v>
      </c>
      <c r="U20" s="21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35">
      <c r="A21" s="16" t="s">
        <v>69</v>
      </c>
      <c r="B21" s="34"/>
      <c r="C21" s="34"/>
      <c r="D21" s="22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1" t="s">
        <v>111</v>
      </c>
      <c r="I21" s="31" t="s">
        <v>119</v>
      </c>
      <c r="J21" s="31" t="s">
        <v>112</v>
      </c>
      <c r="K21" s="31" t="s">
        <v>112</v>
      </c>
      <c r="L21" s="31" t="s">
        <v>111</v>
      </c>
      <c r="M21" s="31" t="s">
        <v>99</v>
      </c>
      <c r="N21" s="31" t="s">
        <v>112</v>
      </c>
      <c r="O21" s="28" t="s">
        <v>68</v>
      </c>
      <c r="P21" s="19" t="str">
        <f t="shared" si="1"/>
        <v>10CF</v>
      </c>
      <c r="Q21" s="20" t="str">
        <f t="shared" si="2"/>
        <v>0001000011001111</v>
      </c>
      <c r="R21" s="20" t="str">
        <f t="shared" si="3"/>
        <v>11001111</v>
      </c>
      <c r="S21" s="20" t="str">
        <f t="shared" si="4"/>
        <v>00010000</v>
      </c>
      <c r="T21" s="20" t="str">
        <f t="shared" ref="T21:U21" si="22">BIN2HEX(R21,2)</f>
        <v>CF</v>
      </c>
      <c r="U21" s="21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35">
      <c r="A22" s="16" t="s">
        <v>70</v>
      </c>
      <c r="B22" s="34"/>
      <c r="C22" s="34"/>
      <c r="D22" s="17" t="s">
        <v>48</v>
      </c>
      <c r="E22" s="24"/>
      <c r="F22" s="17" t="str">
        <f ca="1">IFERROR(__xludf.DUMMYFUNCTION("CONCATENATE(""0b"", TO_TEXT(W22))"),"0b010001")</f>
        <v>0b010001</v>
      </c>
      <c r="G22" s="8">
        <f t="shared" si="0"/>
        <v>17</v>
      </c>
      <c r="H22" s="31" t="s">
        <v>111</v>
      </c>
      <c r="I22" s="31" t="s">
        <v>118</v>
      </c>
      <c r="J22" s="31" t="s">
        <v>112</v>
      </c>
      <c r="K22" s="31" t="s">
        <v>112</v>
      </c>
      <c r="L22" s="31" t="s">
        <v>111</v>
      </c>
      <c r="M22" s="31" t="s">
        <v>100</v>
      </c>
      <c r="N22" s="31" t="s">
        <v>112</v>
      </c>
      <c r="O22" s="28" t="s">
        <v>68</v>
      </c>
      <c r="P22" s="19" t="str">
        <f t="shared" si="1"/>
        <v>1143</v>
      </c>
      <c r="Q22" s="20" t="str">
        <f t="shared" si="2"/>
        <v>0001000101000011</v>
      </c>
      <c r="R22" s="20" t="str">
        <f t="shared" si="3"/>
        <v>01000011</v>
      </c>
      <c r="S22" s="20" t="str">
        <f t="shared" si="4"/>
        <v>00010001</v>
      </c>
      <c r="T22" s="20" t="str">
        <f t="shared" ref="T22:U22" si="23">BIN2HEX(R22,2)</f>
        <v>43</v>
      </c>
      <c r="U22" s="21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35">
      <c r="A23" s="16" t="s">
        <v>71</v>
      </c>
      <c r="B23" s="34"/>
      <c r="C23" s="34"/>
      <c r="D23" s="22" t="s">
        <v>50</v>
      </c>
      <c r="E23" s="24"/>
      <c r="F23" s="17" t="str">
        <f ca="1">IFERROR(__xludf.DUMMYFUNCTION("CONCATENATE(""0b"", TO_TEXT(W23))"),"0b010010")</f>
        <v>0b010010</v>
      </c>
      <c r="G23" s="8">
        <f t="shared" si="0"/>
        <v>18</v>
      </c>
      <c r="H23" s="31" t="s">
        <v>111</v>
      </c>
      <c r="I23" s="31" t="s">
        <v>118</v>
      </c>
      <c r="J23" s="31" t="s">
        <v>112</v>
      </c>
      <c r="K23" s="31" t="s">
        <v>112</v>
      </c>
      <c r="L23" s="31" t="s">
        <v>111</v>
      </c>
      <c r="M23" s="31" t="s">
        <v>101</v>
      </c>
      <c r="N23" s="31" t="s">
        <v>112</v>
      </c>
      <c r="O23" s="28" t="s">
        <v>68</v>
      </c>
      <c r="P23" s="19" t="str">
        <f t="shared" si="1"/>
        <v>1243</v>
      </c>
      <c r="Q23" s="20" t="str">
        <f t="shared" si="2"/>
        <v>0001001001000011</v>
      </c>
      <c r="R23" s="20" t="str">
        <f t="shared" si="3"/>
        <v>01000011</v>
      </c>
      <c r="S23" s="20" t="str">
        <f t="shared" si="4"/>
        <v>00010010</v>
      </c>
      <c r="T23" s="20" t="str">
        <f t="shared" ref="T23:U23" si="24">BIN2HEX(R23,2)</f>
        <v>43</v>
      </c>
      <c r="U23" s="21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35">
      <c r="A24" s="16" t="s">
        <v>72</v>
      </c>
      <c r="B24" s="34"/>
      <c r="C24" s="34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1" t="s">
        <v>111</v>
      </c>
      <c r="I24" s="31" t="s">
        <v>119</v>
      </c>
      <c r="J24" s="31" t="s">
        <v>112</v>
      </c>
      <c r="K24" s="31" t="s">
        <v>112</v>
      </c>
      <c r="L24" s="31" t="s">
        <v>111</v>
      </c>
      <c r="M24" s="31" t="s">
        <v>102</v>
      </c>
      <c r="N24" s="31" t="s">
        <v>112</v>
      </c>
      <c r="O24" s="28" t="s">
        <v>68</v>
      </c>
      <c r="P24" s="19" t="str">
        <f t="shared" si="1"/>
        <v>12CF</v>
      </c>
      <c r="Q24" s="20" t="str">
        <f t="shared" si="2"/>
        <v>0001001011001111</v>
      </c>
      <c r="R24" s="20" t="str">
        <f t="shared" si="3"/>
        <v>11001111</v>
      </c>
      <c r="S24" s="20" t="str">
        <f t="shared" si="4"/>
        <v>00010010</v>
      </c>
      <c r="T24" s="20" t="str">
        <f t="shared" ref="T24:U24" si="25">BIN2HEX(R24,2)</f>
        <v>CF</v>
      </c>
      <c r="U24" s="21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35">
      <c r="A25" s="16" t="s">
        <v>73</v>
      </c>
      <c r="B25" s="34"/>
      <c r="C25" s="34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1" t="s">
        <v>111</v>
      </c>
      <c r="I25" s="31" t="s">
        <v>119</v>
      </c>
      <c r="J25" s="31" t="s">
        <v>112</v>
      </c>
      <c r="K25" s="31" t="s">
        <v>112</v>
      </c>
      <c r="L25" s="31" t="s">
        <v>111</v>
      </c>
      <c r="M25" s="31" t="s">
        <v>103</v>
      </c>
      <c r="N25" s="31" t="s">
        <v>112</v>
      </c>
      <c r="O25" s="28" t="s">
        <v>68</v>
      </c>
      <c r="P25" s="19" t="str">
        <f t="shared" si="1"/>
        <v>16CF</v>
      </c>
      <c r="Q25" s="20" t="str">
        <f t="shared" si="2"/>
        <v>0001011011001111</v>
      </c>
      <c r="R25" s="20" t="str">
        <f t="shared" si="3"/>
        <v>11001111</v>
      </c>
      <c r="S25" s="20" t="str">
        <f t="shared" si="4"/>
        <v>00010110</v>
      </c>
      <c r="T25" s="20" t="str">
        <f t="shared" ref="T25:U25" si="26">BIN2HEX(R25,2)</f>
        <v>CF</v>
      </c>
      <c r="U25" s="21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35">
      <c r="A26" s="16" t="s">
        <v>74</v>
      </c>
      <c r="B26" s="34"/>
      <c r="C26" s="34"/>
      <c r="D26" s="17" t="s">
        <v>55</v>
      </c>
      <c r="E26" s="24"/>
      <c r="F26" s="17" t="str">
        <f ca="1">IFERROR(__xludf.DUMMYFUNCTION("CONCATENATE(""0b"", TO_TEXT(W26))"),"0b010101")</f>
        <v>0b010101</v>
      </c>
      <c r="G26" s="8">
        <f t="shared" si="0"/>
        <v>21</v>
      </c>
      <c r="H26" s="31" t="s">
        <v>111</v>
      </c>
      <c r="I26" s="31" t="s">
        <v>118</v>
      </c>
      <c r="J26" s="31" t="s">
        <v>112</v>
      </c>
      <c r="K26" s="31" t="s">
        <v>112</v>
      </c>
      <c r="L26" s="31" t="s">
        <v>111</v>
      </c>
      <c r="M26" s="31" t="s">
        <v>104</v>
      </c>
      <c r="N26" s="31" t="s">
        <v>112</v>
      </c>
      <c r="O26" s="28" t="s">
        <v>68</v>
      </c>
      <c r="P26" s="19" t="str">
        <f t="shared" si="1"/>
        <v>1343</v>
      </c>
      <c r="Q26" s="20" t="str">
        <f t="shared" si="2"/>
        <v>0001001101000011</v>
      </c>
      <c r="R26" s="20" t="str">
        <f t="shared" si="3"/>
        <v>01000011</v>
      </c>
      <c r="S26" s="20" t="str">
        <f t="shared" si="4"/>
        <v>00010011</v>
      </c>
      <c r="T26" s="20" t="str">
        <f t="shared" ref="T26:U26" si="27">BIN2HEX(R26,2)</f>
        <v>43</v>
      </c>
      <c r="U26" s="21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35">
      <c r="A27" s="16" t="s">
        <v>75</v>
      </c>
      <c r="B27" s="34"/>
      <c r="C27" s="34"/>
      <c r="D27" s="17" t="s">
        <v>57</v>
      </c>
      <c r="E27" s="24"/>
      <c r="F27" s="17" t="str">
        <f ca="1">IFERROR(__xludf.DUMMYFUNCTION("CONCATENATE(""0b"", TO_TEXT(W27))"),"0b010110")</f>
        <v>0b010110</v>
      </c>
      <c r="G27" s="8">
        <f t="shared" si="0"/>
        <v>22</v>
      </c>
      <c r="H27" s="31" t="s">
        <v>111</v>
      </c>
      <c r="I27" s="31" t="s">
        <v>118</v>
      </c>
      <c r="J27" s="31" t="s">
        <v>112</v>
      </c>
      <c r="K27" s="31" t="s">
        <v>112</v>
      </c>
      <c r="L27" s="31" t="s">
        <v>111</v>
      </c>
      <c r="M27" s="31" t="s">
        <v>105</v>
      </c>
      <c r="N27" s="31" t="s">
        <v>112</v>
      </c>
      <c r="O27" s="28" t="s">
        <v>68</v>
      </c>
      <c r="P27" s="19" t="str">
        <f t="shared" si="1"/>
        <v>13C3</v>
      </c>
      <c r="Q27" s="20" t="str">
        <f t="shared" si="2"/>
        <v>0001001111000011</v>
      </c>
      <c r="R27" s="20" t="str">
        <f t="shared" si="3"/>
        <v>11000011</v>
      </c>
      <c r="S27" s="20" t="str">
        <f t="shared" si="4"/>
        <v>00010011</v>
      </c>
      <c r="T27" s="20" t="str">
        <f t="shared" ref="T27:U27" si="28">BIN2HEX(R27,2)</f>
        <v>C3</v>
      </c>
      <c r="U27" s="21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35">
      <c r="A28" s="16" t="s">
        <v>76</v>
      </c>
      <c r="B28" s="35" t="s">
        <v>77</v>
      </c>
      <c r="C28" s="36" t="s">
        <v>78</v>
      </c>
      <c r="D28" s="17" t="s">
        <v>36</v>
      </c>
      <c r="E28" s="24"/>
      <c r="F28" s="17" t="str">
        <f ca="1">IFERROR(__xludf.DUMMYFUNCTION("CONCATENATE(""0b"", TO_TEXT(W28))"),"0b010111")</f>
        <v>0b010111</v>
      </c>
      <c r="G28" s="8">
        <f t="shared" si="0"/>
        <v>23</v>
      </c>
      <c r="H28" s="31" t="s">
        <v>112</v>
      </c>
      <c r="I28" s="31" t="s">
        <v>117</v>
      </c>
      <c r="J28" s="31" t="s">
        <v>112</v>
      </c>
      <c r="K28" s="31" t="s">
        <v>112</v>
      </c>
      <c r="L28" s="31" t="s">
        <v>111</v>
      </c>
      <c r="M28" s="31" t="s">
        <v>109</v>
      </c>
      <c r="N28" s="31" t="s">
        <v>111</v>
      </c>
      <c r="O28" s="31" t="s">
        <v>113</v>
      </c>
      <c r="P28" s="19" t="str">
        <f t="shared" si="1"/>
        <v>1844</v>
      </c>
      <c r="Q28" s="20" t="str">
        <f t="shared" si="2"/>
        <v>0001100001000100</v>
      </c>
      <c r="R28" s="20" t="str">
        <f t="shared" si="3"/>
        <v>01000100</v>
      </c>
      <c r="S28" s="20" t="str">
        <f t="shared" si="4"/>
        <v>00011000</v>
      </c>
      <c r="T28" s="20" t="str">
        <f t="shared" ref="T28:U28" si="29">BIN2HEX(R28,2)</f>
        <v>44</v>
      </c>
      <c r="U28" s="21" t="str">
        <f t="shared" si="29"/>
        <v>18</v>
      </c>
      <c r="V28" s="12">
        <v>23</v>
      </c>
      <c r="W28" s="12" t="str">
        <f t="shared" si="6"/>
        <v>010111</v>
      </c>
    </row>
    <row r="29" spans="1:23" ht="13.5" x14ac:dyDescent="0.35">
      <c r="A29" s="16" t="s">
        <v>79</v>
      </c>
      <c r="B29" s="34"/>
      <c r="C29" s="34"/>
      <c r="D29" s="22" t="s">
        <v>43</v>
      </c>
      <c r="E29" s="24"/>
      <c r="F29" s="17" t="str">
        <f ca="1">IFERROR(__xludf.DUMMYFUNCTION("CONCATENATE(""0b"", TO_TEXT(W29))"),"0b011000")</f>
        <v>0b011000</v>
      </c>
      <c r="G29" s="8">
        <f t="shared" si="0"/>
        <v>24</v>
      </c>
      <c r="H29" s="31" t="s">
        <v>112</v>
      </c>
      <c r="I29" s="31" t="s">
        <v>117</v>
      </c>
      <c r="J29" s="31" t="s">
        <v>112</v>
      </c>
      <c r="K29" s="31" t="s">
        <v>112</v>
      </c>
      <c r="L29" s="31" t="s">
        <v>111</v>
      </c>
      <c r="M29" s="31" t="s">
        <v>109</v>
      </c>
      <c r="N29" s="31" t="s">
        <v>111</v>
      </c>
      <c r="O29" s="31" t="s">
        <v>113</v>
      </c>
      <c r="P29" s="19" t="str">
        <f t="shared" si="1"/>
        <v>1844</v>
      </c>
      <c r="Q29" s="20" t="str">
        <f t="shared" si="2"/>
        <v>0001100001000100</v>
      </c>
      <c r="R29" s="20" t="str">
        <f t="shared" si="3"/>
        <v>01000100</v>
      </c>
      <c r="S29" s="20" t="str">
        <f t="shared" si="4"/>
        <v>00011000</v>
      </c>
      <c r="T29" s="20" t="str">
        <f t="shared" ref="T29:U29" si="30">BIN2HEX(R29,2)</f>
        <v>44</v>
      </c>
      <c r="U29" s="21" t="str">
        <f t="shared" si="30"/>
        <v>18</v>
      </c>
      <c r="V29" s="12">
        <v>24</v>
      </c>
      <c r="W29" s="12" t="str">
        <f t="shared" si="6"/>
        <v>011000</v>
      </c>
    </row>
    <row r="30" spans="1:23" ht="13.5" x14ac:dyDescent="0.35">
      <c r="A30" s="16" t="s">
        <v>80</v>
      </c>
      <c r="B30" s="34"/>
      <c r="C30" s="34"/>
      <c r="D30" s="17" t="s">
        <v>48</v>
      </c>
      <c r="E30" s="24"/>
      <c r="F30" s="17" t="str">
        <f ca="1">IFERROR(__xludf.DUMMYFUNCTION("CONCATENATE(""0b"", TO_TEXT(W30))"),"0b011001")</f>
        <v>0b011001</v>
      </c>
      <c r="G30" s="8">
        <f t="shared" si="0"/>
        <v>25</v>
      </c>
      <c r="H30" s="31" t="s">
        <v>112</v>
      </c>
      <c r="I30" s="31" t="s">
        <v>117</v>
      </c>
      <c r="J30" s="31" t="s">
        <v>112</v>
      </c>
      <c r="K30" s="31" t="s">
        <v>112</v>
      </c>
      <c r="L30" s="31" t="s">
        <v>111</v>
      </c>
      <c r="M30" s="31" t="s">
        <v>109</v>
      </c>
      <c r="N30" s="31" t="s">
        <v>111</v>
      </c>
      <c r="O30" s="31" t="s">
        <v>113</v>
      </c>
      <c r="P30" s="19" t="str">
        <f t="shared" si="1"/>
        <v>1844</v>
      </c>
      <c r="Q30" s="20" t="str">
        <f t="shared" si="2"/>
        <v>0001100001000100</v>
      </c>
      <c r="R30" s="20" t="str">
        <f t="shared" si="3"/>
        <v>01000100</v>
      </c>
      <c r="S30" s="20" t="str">
        <f t="shared" si="4"/>
        <v>00011000</v>
      </c>
      <c r="T30" s="20" t="str">
        <f t="shared" ref="T30:U30" si="31">BIN2HEX(R30,2)</f>
        <v>44</v>
      </c>
      <c r="U30" s="21" t="str">
        <f t="shared" si="31"/>
        <v>18</v>
      </c>
      <c r="V30" s="12">
        <v>25</v>
      </c>
      <c r="W30" s="12" t="str">
        <f t="shared" si="6"/>
        <v>011001</v>
      </c>
    </row>
    <row r="31" spans="1:23" ht="13.5" x14ac:dyDescent="0.35">
      <c r="A31" s="16" t="s">
        <v>81</v>
      </c>
      <c r="B31" s="35" t="s">
        <v>82</v>
      </c>
      <c r="C31" s="36" t="s">
        <v>83</v>
      </c>
      <c r="D31" s="17" t="s">
        <v>36</v>
      </c>
      <c r="E31" s="24"/>
      <c r="F31" s="17" t="str">
        <f ca="1">IFERROR(__xludf.DUMMYFUNCTION("CONCATENATE(""0b"", TO_TEXT(W31))"),"0b011010")</f>
        <v>0b011010</v>
      </c>
      <c r="G31" s="8">
        <f t="shared" si="0"/>
        <v>26</v>
      </c>
      <c r="H31" s="31" t="s">
        <v>112</v>
      </c>
      <c r="I31" s="31" t="s">
        <v>120</v>
      </c>
      <c r="J31" s="31" t="s">
        <v>112</v>
      </c>
      <c r="K31" s="31" t="s">
        <v>111</v>
      </c>
      <c r="L31" s="31" t="s">
        <v>111</v>
      </c>
      <c r="M31" s="31" t="s">
        <v>109</v>
      </c>
      <c r="N31" s="31" t="s">
        <v>112</v>
      </c>
      <c r="O31" s="31" t="s">
        <v>127</v>
      </c>
      <c r="P31" s="19" t="str">
        <f t="shared" si="1"/>
        <v>1066</v>
      </c>
      <c r="Q31" s="20" t="str">
        <f t="shared" si="2"/>
        <v>0001000001100110</v>
      </c>
      <c r="R31" s="20" t="str">
        <f t="shared" si="3"/>
        <v>01100110</v>
      </c>
      <c r="S31" s="20" t="str">
        <f t="shared" si="4"/>
        <v>00010000</v>
      </c>
      <c r="T31" s="20" t="str">
        <f t="shared" ref="T31:U31" si="32">BIN2HEX(R31,2)</f>
        <v>66</v>
      </c>
      <c r="U31" s="21" t="str">
        <f t="shared" si="32"/>
        <v>10</v>
      </c>
      <c r="V31" s="12">
        <v>26</v>
      </c>
      <c r="W31" s="12" t="str">
        <f t="shared" si="6"/>
        <v>011010</v>
      </c>
    </row>
    <row r="32" spans="1:23" ht="13.5" x14ac:dyDescent="0.35">
      <c r="A32" s="16" t="s">
        <v>84</v>
      </c>
      <c r="B32" s="34"/>
      <c r="C32" s="34"/>
      <c r="D32" s="22" t="s">
        <v>43</v>
      </c>
      <c r="E32" s="24"/>
      <c r="F32" s="17" t="str">
        <f ca="1">IFERROR(__xludf.DUMMYFUNCTION("CONCATENATE(""0b"", TO_TEXT(W32))"),"0b011011")</f>
        <v>0b011011</v>
      </c>
      <c r="G32" s="8">
        <f t="shared" si="0"/>
        <v>27</v>
      </c>
      <c r="H32" s="31" t="s">
        <v>112</v>
      </c>
      <c r="I32" s="31" t="s">
        <v>120</v>
      </c>
      <c r="J32" s="31" t="s">
        <v>112</v>
      </c>
      <c r="K32" s="31" t="s">
        <v>111</v>
      </c>
      <c r="L32" s="31" t="s">
        <v>111</v>
      </c>
      <c r="M32" s="31" t="s">
        <v>109</v>
      </c>
      <c r="N32" s="31" t="s">
        <v>112</v>
      </c>
      <c r="O32" s="31" t="s">
        <v>127</v>
      </c>
      <c r="P32" s="19" t="str">
        <f t="shared" si="1"/>
        <v>1066</v>
      </c>
      <c r="Q32" s="20" t="str">
        <f t="shared" si="2"/>
        <v>0001000001100110</v>
      </c>
      <c r="R32" s="20" t="str">
        <f t="shared" si="3"/>
        <v>01100110</v>
      </c>
      <c r="S32" s="20" t="str">
        <f t="shared" si="4"/>
        <v>00010000</v>
      </c>
      <c r="T32" s="20" t="str">
        <f t="shared" ref="T32:U32" si="33">BIN2HEX(R32,2)</f>
        <v>66</v>
      </c>
      <c r="U32" s="21" t="str">
        <f t="shared" si="33"/>
        <v>10</v>
      </c>
      <c r="V32" s="12">
        <v>27</v>
      </c>
      <c r="W32" s="12" t="str">
        <f t="shared" si="6"/>
        <v>011011</v>
      </c>
    </row>
    <row r="33" spans="1:23" ht="13.5" x14ac:dyDescent="0.35">
      <c r="A33" s="16" t="s">
        <v>85</v>
      </c>
      <c r="B33" s="34"/>
      <c r="C33" s="34"/>
      <c r="D33" s="22" t="s">
        <v>50</v>
      </c>
      <c r="E33" s="24"/>
      <c r="F33" s="17" t="str">
        <f ca="1">IFERROR(__xludf.DUMMYFUNCTION("CONCATENATE(""0b"", TO_TEXT(W33))"),"0b011100")</f>
        <v>0b011100</v>
      </c>
      <c r="G33" s="8">
        <f t="shared" si="0"/>
        <v>28</v>
      </c>
      <c r="H33" s="31" t="s">
        <v>112</v>
      </c>
      <c r="I33" s="31" t="s">
        <v>120</v>
      </c>
      <c r="J33" s="31" t="s">
        <v>112</v>
      </c>
      <c r="K33" s="31" t="s">
        <v>111</v>
      </c>
      <c r="L33" s="31" t="s">
        <v>111</v>
      </c>
      <c r="M33" s="31" t="s">
        <v>109</v>
      </c>
      <c r="N33" s="31" t="s">
        <v>112</v>
      </c>
      <c r="O33" s="31" t="s">
        <v>127</v>
      </c>
      <c r="P33" s="19" t="str">
        <f t="shared" si="1"/>
        <v>1066</v>
      </c>
      <c r="Q33" s="20" t="str">
        <f t="shared" si="2"/>
        <v>0001000001100110</v>
      </c>
      <c r="R33" s="20" t="str">
        <f t="shared" si="3"/>
        <v>01100110</v>
      </c>
      <c r="S33" s="20" t="str">
        <f t="shared" si="4"/>
        <v>00010000</v>
      </c>
      <c r="T33" s="20" t="str">
        <f t="shared" ref="T33:U33" si="34">BIN2HEX(R33,2)</f>
        <v>66</v>
      </c>
      <c r="U33" s="21" t="str">
        <f t="shared" si="34"/>
        <v>10</v>
      </c>
      <c r="V33" s="12">
        <v>28</v>
      </c>
      <c r="W33" s="12" t="str">
        <f t="shared" si="6"/>
        <v>011100</v>
      </c>
    </row>
    <row r="34" spans="1:23" ht="13.5" x14ac:dyDescent="0.35">
      <c r="A34" s="16" t="s">
        <v>86</v>
      </c>
      <c r="B34" s="34"/>
      <c r="C34" s="34"/>
      <c r="D34" s="17" t="s">
        <v>52</v>
      </c>
      <c r="E34" s="24"/>
      <c r="F34" s="17" t="str">
        <f ca="1">IFERROR(__xludf.DUMMYFUNCTION("CONCATENATE(""0b"", TO_TEXT(W34))"),"0b011101")</f>
        <v>0b011101</v>
      </c>
      <c r="G34" s="8">
        <f t="shared" si="0"/>
        <v>29</v>
      </c>
      <c r="H34" s="31" t="s">
        <v>112</v>
      </c>
      <c r="I34" s="31" t="s">
        <v>120</v>
      </c>
      <c r="J34" s="31" t="s">
        <v>112</v>
      </c>
      <c r="K34" s="31" t="s">
        <v>111</v>
      </c>
      <c r="L34" s="31" t="s">
        <v>111</v>
      </c>
      <c r="M34" s="31" t="s">
        <v>109</v>
      </c>
      <c r="N34" s="31" t="s">
        <v>112</v>
      </c>
      <c r="O34" s="31" t="s">
        <v>127</v>
      </c>
      <c r="P34" s="19" t="str">
        <f t="shared" si="1"/>
        <v>1066</v>
      </c>
      <c r="Q34" s="20" t="str">
        <f t="shared" si="2"/>
        <v>0001000001100110</v>
      </c>
      <c r="R34" s="20" t="str">
        <f t="shared" si="3"/>
        <v>01100110</v>
      </c>
      <c r="S34" s="20" t="str">
        <f t="shared" si="4"/>
        <v>00010000</v>
      </c>
      <c r="T34" s="20" t="str">
        <f t="shared" ref="T34:U34" si="35">BIN2HEX(R34,2)</f>
        <v>66</v>
      </c>
      <c r="U34" s="21" t="str">
        <f t="shared" si="35"/>
        <v>10</v>
      </c>
      <c r="V34" s="12">
        <v>29</v>
      </c>
      <c r="W34" s="12" t="str">
        <f t="shared" si="6"/>
        <v>011101</v>
      </c>
    </row>
    <row r="35" spans="1:23" ht="13.5" x14ac:dyDescent="0.35">
      <c r="A35" s="16" t="s">
        <v>87</v>
      </c>
      <c r="B35" s="34"/>
      <c r="C35" s="34"/>
      <c r="D35" s="17" t="s">
        <v>55</v>
      </c>
      <c r="E35" s="24"/>
      <c r="F35" s="17" t="str">
        <f ca="1">IFERROR(__xludf.DUMMYFUNCTION("CONCATENATE(""0b"", TO_TEXT(W35))"),"0b011110")</f>
        <v>0b011110</v>
      </c>
      <c r="G35" s="8">
        <f t="shared" si="0"/>
        <v>30</v>
      </c>
      <c r="H35" s="31" t="s">
        <v>112</v>
      </c>
      <c r="I35" s="31" t="s">
        <v>120</v>
      </c>
      <c r="J35" s="31" t="s">
        <v>111</v>
      </c>
      <c r="K35" s="31" t="s">
        <v>111</v>
      </c>
      <c r="L35" s="31" t="s">
        <v>111</v>
      </c>
      <c r="M35" s="31" t="s">
        <v>109</v>
      </c>
      <c r="N35" s="31" t="s">
        <v>112</v>
      </c>
      <c r="O35" s="31" t="s">
        <v>127</v>
      </c>
      <c r="P35" s="19" t="str">
        <f t="shared" si="1"/>
        <v>1076</v>
      </c>
      <c r="Q35" s="20" t="str">
        <f t="shared" si="2"/>
        <v>0001000001110110</v>
      </c>
      <c r="R35" s="20" t="str">
        <f t="shared" si="3"/>
        <v>01110110</v>
      </c>
      <c r="S35" s="20" t="str">
        <f t="shared" si="4"/>
        <v>00010000</v>
      </c>
      <c r="T35" s="20" t="str">
        <f t="shared" ref="T35:U35" si="36">BIN2HEX(R35,2)</f>
        <v>76</v>
      </c>
      <c r="U35" s="21" t="str">
        <f t="shared" si="36"/>
        <v>10</v>
      </c>
      <c r="V35" s="12">
        <v>30</v>
      </c>
      <c r="W35" s="12" t="str">
        <f t="shared" si="6"/>
        <v>011110</v>
      </c>
    </row>
    <row r="36" spans="1:23" ht="13.5" x14ac:dyDescent="0.35">
      <c r="A36" s="16" t="s">
        <v>88</v>
      </c>
      <c r="B36" s="34"/>
      <c r="C36" s="34"/>
      <c r="D36" s="32" t="s">
        <v>128</v>
      </c>
      <c r="E36" s="24"/>
      <c r="F36" s="17" t="str">
        <f ca="1">IFERROR(__xludf.DUMMYFUNCTION("CONCATENATE(""0b"", TO_TEXT(W36))"),"0b011111")</f>
        <v>0b011111</v>
      </c>
      <c r="G36" s="8">
        <f t="shared" si="0"/>
        <v>31</v>
      </c>
      <c r="H36" s="31" t="s">
        <v>112</v>
      </c>
      <c r="I36" s="31" t="s">
        <v>120</v>
      </c>
      <c r="J36" s="31" t="s">
        <v>111</v>
      </c>
      <c r="K36" s="31" t="s">
        <v>111</v>
      </c>
      <c r="L36" s="31" t="s">
        <v>111</v>
      </c>
      <c r="M36" s="31" t="s">
        <v>109</v>
      </c>
      <c r="N36" s="31" t="s">
        <v>112</v>
      </c>
      <c r="O36" s="31" t="s">
        <v>127</v>
      </c>
      <c r="P36" s="19" t="str">
        <f t="shared" si="1"/>
        <v>1076</v>
      </c>
      <c r="Q36" s="20" t="str">
        <f t="shared" si="2"/>
        <v>0001000001110110</v>
      </c>
      <c r="R36" s="20" t="str">
        <f t="shared" si="3"/>
        <v>01110110</v>
      </c>
      <c r="S36" s="20" t="str">
        <f t="shared" si="4"/>
        <v>00010000</v>
      </c>
      <c r="T36" s="20" t="str">
        <f t="shared" ref="T36:U36" si="37">BIN2HEX(R36,2)</f>
        <v>76</v>
      </c>
      <c r="U36" s="21" t="str">
        <f t="shared" si="37"/>
        <v>10</v>
      </c>
      <c r="V36" s="12">
        <v>31</v>
      </c>
      <c r="W36" s="12" t="str">
        <f t="shared" si="6"/>
        <v>011111</v>
      </c>
    </row>
    <row r="37" spans="1:23" ht="13.5" x14ac:dyDescent="0.35">
      <c r="A37" s="16" t="s">
        <v>89</v>
      </c>
      <c r="B37" s="35" t="s">
        <v>90</v>
      </c>
      <c r="C37" s="29" t="s">
        <v>91</v>
      </c>
      <c r="D37" s="30"/>
      <c r="E37" s="24"/>
      <c r="F37" s="17" t="str">
        <f ca="1">IFERROR(__xludf.DUMMYFUNCTION("CONCATENATE(""0b"", TO_TEXT(W37))"),"0b100000")</f>
        <v>0b100000</v>
      </c>
      <c r="G37" s="8">
        <f t="shared" si="0"/>
        <v>32</v>
      </c>
      <c r="H37" s="31" t="s">
        <v>111</v>
      </c>
      <c r="I37" s="31" t="s">
        <v>121</v>
      </c>
      <c r="J37" s="31" t="s">
        <v>112</v>
      </c>
      <c r="K37" s="31" t="s">
        <v>111</v>
      </c>
      <c r="L37" s="31" t="s">
        <v>111</v>
      </c>
      <c r="M37" s="31" t="s">
        <v>109</v>
      </c>
      <c r="N37" s="31" t="s">
        <v>112</v>
      </c>
      <c r="O37" s="31" t="s">
        <v>113</v>
      </c>
      <c r="P37" s="19" t="str">
        <f t="shared" si="1"/>
        <v>1069</v>
      </c>
      <c r="Q37" s="20" t="str">
        <f t="shared" si="2"/>
        <v>0001000001101001</v>
      </c>
      <c r="R37" s="20" t="str">
        <f t="shared" si="3"/>
        <v>01101001</v>
      </c>
      <c r="S37" s="20" t="str">
        <f t="shared" si="4"/>
        <v>00010000</v>
      </c>
      <c r="T37" s="20" t="str">
        <f t="shared" ref="T37:U37" si="38">BIN2HEX(R37,2)</f>
        <v>69</v>
      </c>
      <c r="U37" s="21" t="str">
        <f t="shared" si="38"/>
        <v>10</v>
      </c>
      <c r="V37" s="12">
        <v>32</v>
      </c>
      <c r="W37" s="12" t="str">
        <f t="shared" si="6"/>
        <v>100000</v>
      </c>
    </row>
    <row r="38" spans="1:23" ht="13.5" x14ac:dyDescent="0.35">
      <c r="A38" s="16" t="s">
        <v>92</v>
      </c>
      <c r="B38" s="34"/>
      <c r="C38" s="29" t="s">
        <v>93</v>
      </c>
      <c r="D38" s="30"/>
      <c r="E38" s="24"/>
      <c r="F38" s="17" t="str">
        <f ca="1">IFERROR(__xludf.DUMMYFUNCTION("CONCATENATE(""0b"", TO_TEXT(W38))"),"0b100001")</f>
        <v>0b100001</v>
      </c>
      <c r="G38" s="8">
        <f t="shared" si="0"/>
        <v>33</v>
      </c>
      <c r="H38" s="31" t="s">
        <v>111</v>
      </c>
      <c r="I38" s="31" t="s">
        <v>121</v>
      </c>
      <c r="J38" s="31" t="s">
        <v>112</v>
      </c>
      <c r="K38" s="31" t="s">
        <v>126</v>
      </c>
      <c r="L38" s="31" t="s">
        <v>111</v>
      </c>
      <c r="M38" s="31" t="s">
        <v>110</v>
      </c>
      <c r="N38" s="31" t="s">
        <v>112</v>
      </c>
      <c r="O38" s="31" t="s">
        <v>113</v>
      </c>
      <c r="P38" s="19" t="str">
        <f t="shared" si="1"/>
        <v>17E9</v>
      </c>
      <c r="Q38" s="20" t="str">
        <f t="shared" si="2"/>
        <v>0001011111101001</v>
      </c>
      <c r="R38" s="20" t="str">
        <f t="shared" si="3"/>
        <v>11101001</v>
      </c>
      <c r="S38" s="20" t="str">
        <f t="shared" si="4"/>
        <v>00010111</v>
      </c>
      <c r="T38" s="20" t="str">
        <f t="shared" ref="T38:U38" si="39">BIN2HEX(R38,2)</f>
        <v>E9</v>
      </c>
      <c r="U38" s="21" t="str">
        <f t="shared" si="39"/>
        <v>17</v>
      </c>
      <c r="V38" s="12">
        <v>33</v>
      </c>
      <c r="W38" s="12" t="str">
        <f t="shared" si="6"/>
        <v>100001</v>
      </c>
    </row>
    <row r="39" spans="1:23" ht="13.5" x14ac:dyDescent="0.35">
      <c r="A39" s="16" t="s">
        <v>94</v>
      </c>
      <c r="B39" s="6" t="s">
        <v>95</v>
      </c>
      <c r="C39" s="23" t="s">
        <v>96</v>
      </c>
      <c r="D39" s="30"/>
      <c r="E39" s="24"/>
      <c r="F39" s="17" t="str">
        <f ca="1">IFERROR(__xludf.DUMMYFUNCTION("CONCATENATE(""0b"", TO_TEXT(W39))"),"0b100010")</f>
        <v>0b100010</v>
      </c>
      <c r="G39" s="8">
        <f t="shared" si="0"/>
        <v>34</v>
      </c>
      <c r="H39" s="31" t="s">
        <v>111</v>
      </c>
      <c r="I39" s="31" t="s">
        <v>129</v>
      </c>
      <c r="J39" s="31" t="s">
        <v>112</v>
      </c>
      <c r="K39" s="31" t="s">
        <v>111</v>
      </c>
      <c r="L39" s="31" t="s">
        <v>111</v>
      </c>
      <c r="M39" s="31" t="s">
        <v>109</v>
      </c>
      <c r="N39" s="31" t="s">
        <v>112</v>
      </c>
      <c r="O39" s="31" t="s">
        <v>115</v>
      </c>
      <c r="P39" s="19" t="str">
        <f t="shared" si="1"/>
        <v>206B</v>
      </c>
      <c r="Q39" s="20" t="str">
        <f t="shared" si="2"/>
        <v>0010000001101011</v>
      </c>
      <c r="R39" s="20" t="str">
        <f t="shared" si="3"/>
        <v>01101011</v>
      </c>
      <c r="S39" s="20" t="str">
        <f t="shared" si="4"/>
        <v>00100000</v>
      </c>
      <c r="T39" s="20" t="str">
        <f t="shared" ref="T39:U39" si="40">BIN2HEX(R39,2)</f>
        <v>6B</v>
      </c>
      <c r="U39" s="21" t="str">
        <f t="shared" si="40"/>
        <v>20</v>
      </c>
      <c r="V39" s="12">
        <v>34</v>
      </c>
      <c r="W39" s="12" t="str">
        <f t="shared" si="6"/>
        <v>100010</v>
      </c>
    </row>
    <row r="40" spans="1:23" ht="13.5" x14ac:dyDescent="0.35">
      <c r="A40" s="16" t="s">
        <v>97</v>
      </c>
      <c r="B40" s="6" t="s">
        <v>59</v>
      </c>
      <c r="C40" s="23" t="s">
        <v>98</v>
      </c>
      <c r="D40" s="17" t="s">
        <v>36</v>
      </c>
      <c r="E40" s="24"/>
      <c r="F40" s="17" t="str">
        <f ca="1">IFERROR(__xludf.DUMMYFUNCTION("CONCATENATE(""0b"", TO_TEXT(W40))"),"0b100011")</f>
        <v>0b100011</v>
      </c>
      <c r="G40" s="8">
        <f t="shared" si="0"/>
        <v>35</v>
      </c>
      <c r="H40" s="31" t="s">
        <v>111</v>
      </c>
      <c r="I40" s="31" t="s">
        <v>118</v>
      </c>
      <c r="J40" s="31" t="s">
        <v>112</v>
      </c>
      <c r="K40" s="31" t="s">
        <v>112</v>
      </c>
      <c r="L40" s="31" t="s">
        <v>111</v>
      </c>
      <c r="M40" s="31" t="s">
        <v>109</v>
      </c>
      <c r="N40" s="31" t="s">
        <v>112</v>
      </c>
      <c r="O40" s="31" t="s">
        <v>115</v>
      </c>
      <c r="P40" s="19" t="str">
        <f t="shared" si="1"/>
        <v>2043</v>
      </c>
      <c r="Q40" s="20" t="str">
        <f t="shared" si="2"/>
        <v>0010000001000011</v>
      </c>
      <c r="R40" s="20" t="str">
        <f t="shared" si="3"/>
        <v>01000011</v>
      </c>
      <c r="S40" s="20" t="str">
        <f t="shared" si="4"/>
        <v>00100000</v>
      </c>
      <c r="T40" s="20" t="str">
        <f t="shared" ref="T40:U40" si="41">BIN2HEX(R40,2)</f>
        <v>43</v>
      </c>
      <c r="U40" s="21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7">
    <dataValidation type="custom" allowBlank="1" showDropDown="1" sqref="M5:M40" xr:uid="{00000000-0002-0000-0000-000000000000}">
      <formula1>AND(EQ(LEN(TO_TEXT(M5)), 4), REGEXMATCH(TO_TEXT(M5), "[0-1]{4}"))</formula1>
    </dataValidation>
    <dataValidation type="custom" allowBlank="1" showDropDown="1" sqref="O5:O19 O28:O40" xr:uid="{00000000-0002-0000-0000-000001000000}">
      <formula1>AND(EQ(LEN(TO_TEXT(O5)), 2), REGEXMATCH(TO_TEXT(O5), "[0-1]{2}"))</formula1>
    </dataValidation>
    <dataValidation type="custom" allowBlank="1" showDropDown="1" sqref="I5:I40" xr:uid="{00000000-0002-0000-0000-000002000000}">
      <formula1>AND(EQ(LEN(TO_TEXT(I5)), 3), REGEXMATCH(TO_TEXT(I5), "[0-1]{3}"))</formula1>
    </dataValidation>
    <dataValidation type="custom" allowBlank="1" showDropDown="1" sqref="O20:O27" xr:uid="{00000000-0002-0000-0000-000003000000}">
      <formula1>AND(EQ(LEN(TO_TEXT(O20)), 2), REGEXMATCH(TO_TEXT(O20), "[X0-1]{2}"))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L20" xr:uid="{00000000-0002-0000-0000-000005000000}">
      <formula1>AND(EQ(LEN(TO_TEXT(L20)), 1), REGEXMATCH(TO_TEXT(L20), "[0-1X]{1}"))</formula1>
    </dataValidation>
    <dataValidation type="custom" allowBlank="1" showDropDown="1" showInputMessage="1" prompt="Enter 1 binary digit without a leading 0b (Ex: 0)" sqref="H5" xr:uid="{00000000-0002-0000-0000-000006000000}">
      <formula1>AND(EQ(LEN(TO_TEXT(H5)), 1), REGEXMATCH(TO_TEXT(H5), "[0-1]{1}"))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黄亦茗</cp:lastModifiedBy>
  <dcterms:modified xsi:type="dcterms:W3CDTF">2022-04-03T05:20:36Z</dcterms:modified>
</cp:coreProperties>
</file>