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8195" windowHeight="7740" activeTab="2"/>
  </bookViews>
  <sheets>
    <sheet name="Forests" sheetId="3" r:id="rId1"/>
    <sheet name="wind" sheetId="5" r:id="rId2"/>
    <sheet name="Summary" sheetId="1" r:id="rId3"/>
    <sheet name="CO2 amounts" sheetId="4" r:id="rId4"/>
    <sheet name="Solar" sheetId="2" r:id="rId5"/>
    <sheet name="edit history" sheetId="6" r:id="rId6"/>
    <sheet name="development plan (Wind)" sheetId="7" r:id="rId7"/>
    <sheet name="Wind Graphs" sheetId="8" r:id="rId8"/>
    <sheet name="development plan (Solar)" sheetId="9" r:id="rId9"/>
    <sheet name="Solar Graphs" sheetId="10" r:id="rId10"/>
  </sheets>
  <calcPr calcId="145621"/>
</workbook>
</file>

<file path=xl/calcChain.xml><?xml version="1.0" encoding="utf-8"?>
<calcChain xmlns="http://schemas.openxmlformats.org/spreadsheetml/2006/main">
  <c r="B32" i="1" l="1"/>
  <c r="A44" i="9"/>
  <c r="A45" i="9" s="1"/>
  <c r="A46" i="9" s="1"/>
  <c r="A47" i="9" s="1"/>
  <c r="A48" i="9" s="1"/>
  <c r="A49" i="9" s="1"/>
  <c r="A50" i="9" s="1"/>
  <c r="A51" i="9" s="1"/>
  <c r="A52" i="9" s="1"/>
  <c r="A53" i="9" s="1"/>
  <c r="A54" i="9" s="1"/>
  <c r="A55" i="9" s="1"/>
  <c r="A56" i="9" s="1"/>
  <c r="A57" i="9" s="1"/>
  <c r="A58" i="9" s="1"/>
  <c r="A59" i="9" s="1"/>
  <c r="A60" i="9" s="1"/>
  <c r="A61" i="9" s="1"/>
  <c r="A62" i="9" s="1"/>
  <c r="A63" i="9" s="1"/>
  <c r="H44" i="9"/>
  <c r="H45" i="9" s="1"/>
  <c r="H46" i="9" s="1"/>
  <c r="H47" i="9" s="1"/>
  <c r="H48" i="9" s="1"/>
  <c r="H49" i="9" s="1"/>
  <c r="H50" i="9" s="1"/>
  <c r="H51" i="9" s="1"/>
  <c r="H52" i="9" s="1"/>
  <c r="H53" i="9" s="1"/>
  <c r="H54" i="9" s="1"/>
  <c r="H55" i="9" s="1"/>
  <c r="H56" i="9" s="1"/>
  <c r="H57" i="9" s="1"/>
  <c r="H58" i="9" s="1"/>
  <c r="H59" i="9" s="1"/>
  <c r="H60" i="9" s="1"/>
  <c r="H61" i="9" s="1"/>
  <c r="H62" i="9" s="1"/>
  <c r="H63" i="9" s="1"/>
  <c r="A40" i="9"/>
  <c r="H40" i="9"/>
  <c r="H41" i="9" s="1"/>
  <c r="H42" i="9" s="1"/>
  <c r="H43" i="9" s="1"/>
  <c r="A41" i="9"/>
  <c r="A42" i="9"/>
  <c r="A43" i="9"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23" i="9" l="1"/>
  <c r="H23" i="9"/>
  <c r="A24" i="9"/>
  <c r="H24" i="9"/>
  <c r="H25" i="9" s="1"/>
  <c r="H26" i="9" s="1"/>
  <c r="H27" i="9" s="1"/>
  <c r="H28" i="9" s="1"/>
  <c r="H29" i="9" s="1"/>
  <c r="H30" i="9" s="1"/>
  <c r="H31" i="9" s="1"/>
  <c r="H32" i="9" s="1"/>
  <c r="H33" i="9" s="1"/>
  <c r="H34" i="9" s="1"/>
  <c r="H35" i="9" s="1"/>
  <c r="H36" i="9" s="1"/>
  <c r="H37" i="9" s="1"/>
  <c r="H38" i="9" s="1"/>
  <c r="H39" i="9" s="1"/>
  <c r="A25" i="9"/>
  <c r="A26" i="9"/>
  <c r="A27" i="9" s="1"/>
  <c r="A28" i="9" s="1"/>
  <c r="A29" i="9" s="1"/>
  <c r="A30" i="9" s="1"/>
  <c r="A31" i="9" s="1"/>
  <c r="A32" i="9" s="1"/>
  <c r="A33" i="9" s="1"/>
  <c r="A34" i="9" s="1"/>
  <c r="A35" i="9" s="1"/>
  <c r="A36" i="9" s="1"/>
  <c r="A37" i="9" s="1"/>
  <c r="A38" i="9" s="1"/>
  <c r="A39" i="9" s="1"/>
  <c r="B29" i="1"/>
  <c r="B9" i="9" s="1"/>
  <c r="B35" i="1"/>
  <c r="B34" i="1"/>
  <c r="B19" i="1"/>
  <c r="B3" i="4"/>
  <c r="A17" i="9"/>
  <c r="A18" i="9" s="1"/>
  <c r="A19" i="9" s="1"/>
  <c r="A20" i="9" s="1"/>
  <c r="A21" i="9" s="1"/>
  <c r="A22" i="9" s="1"/>
  <c r="A15" i="9"/>
  <c r="A16" i="9" s="1"/>
  <c r="B3" i="9"/>
  <c r="B5" i="9" s="1"/>
  <c r="B11" i="9" l="1"/>
  <c r="J14" i="9"/>
  <c r="D14" i="9" s="1"/>
  <c r="B14" i="9" l="1"/>
  <c r="E14" i="9"/>
  <c r="A65" i="7"/>
  <c r="A66" i="7"/>
  <c r="A67" i="7" s="1"/>
  <c r="A54" i="7"/>
  <c r="A55" i="7"/>
  <c r="A56" i="7"/>
  <c r="A57" i="7" s="1"/>
  <c r="A58" i="7" s="1"/>
  <c r="A59" i="7" s="1"/>
  <c r="A60" i="7" s="1"/>
  <c r="A61" i="7" s="1"/>
  <c r="A62" i="7" s="1"/>
  <c r="A63" i="7" s="1"/>
  <c r="A64" i="7" s="1"/>
  <c r="I15" i="9" l="1"/>
  <c r="J15" i="9" s="1"/>
  <c r="F14" i="9"/>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B9" i="7"/>
  <c r="B10" i="7" s="1"/>
  <c r="B3" i="7"/>
  <c r="B5" i="7" s="1"/>
  <c r="B31" i="1"/>
  <c r="B33" i="1" s="1"/>
  <c r="B16" i="1"/>
  <c r="B17" i="1" s="1"/>
  <c r="B18" i="1" s="1"/>
  <c r="D15" i="9" l="1"/>
  <c r="E15" i="9" s="1"/>
  <c r="J14" i="7"/>
  <c r="D14" i="7" s="1"/>
  <c r="B11" i="7"/>
  <c r="B26" i="1"/>
  <c r="B25" i="1"/>
  <c r="B2" i="4"/>
  <c r="B20" i="1"/>
  <c r="B21" i="1" s="1"/>
  <c r="B22" i="1" s="1"/>
  <c r="B3" i="5"/>
  <c r="B4" i="3"/>
  <c r="B10" i="1" s="1"/>
  <c r="B37" i="1"/>
  <c r="B43" i="1" s="1"/>
  <c r="B15" i="9" l="1"/>
  <c r="F15" i="9" s="1"/>
  <c r="B14" i="7"/>
  <c r="I15" i="7" s="1"/>
  <c r="E14" i="7"/>
  <c r="B44" i="1"/>
  <c r="B45" i="1" s="1"/>
  <c r="B46" i="1" s="1"/>
  <c r="G15" i="9" s="1"/>
  <c r="B27" i="1"/>
  <c r="G16" i="9" l="1"/>
  <c r="I16" i="9"/>
  <c r="J16" i="9" s="1"/>
  <c r="D16" i="9" s="1"/>
  <c r="H14" i="7"/>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14" i="9"/>
  <c r="F14" i="7"/>
  <c r="G15" i="7"/>
  <c r="J15" i="7"/>
  <c r="D15" i="7" s="1"/>
  <c r="B15" i="7" s="1"/>
  <c r="I16" i="7" s="1"/>
  <c r="E16" i="9" l="1"/>
  <c r="B16" i="9"/>
  <c r="I17" i="9" s="1"/>
  <c r="J17" i="9" s="1"/>
  <c r="D17" i="9" s="1"/>
  <c r="E17" i="9" s="1"/>
  <c r="C14" i="7"/>
  <c r="H15" i="9"/>
  <c r="C14" i="9"/>
  <c r="H55" i="7"/>
  <c r="C15" i="7"/>
  <c r="G16" i="7"/>
  <c r="C16" i="7" s="1"/>
  <c r="F15" i="7"/>
  <c r="E15" i="7"/>
  <c r="J16" i="7"/>
  <c r="D16" i="7" s="1"/>
  <c r="F16" i="9" l="1"/>
  <c r="G17" i="9"/>
  <c r="H16" i="9"/>
  <c r="C15" i="9"/>
  <c r="B17" i="9"/>
  <c r="H56" i="7"/>
  <c r="B16" i="7"/>
  <c r="I17" i="7" s="1"/>
  <c r="E16" i="7"/>
  <c r="F17" i="9" l="1"/>
  <c r="I18" i="9"/>
  <c r="J18" i="9" s="1"/>
  <c r="D18" i="9" s="1"/>
  <c r="E18" i="9" s="1"/>
  <c r="G18" i="9"/>
  <c r="H17" i="9"/>
  <c r="C16" i="9"/>
  <c r="H57" i="7"/>
  <c r="H58" i="7" s="1"/>
  <c r="H59" i="7" s="1"/>
  <c r="H60" i="7" s="1"/>
  <c r="H61" i="7" s="1"/>
  <c r="H62" i="7" s="1"/>
  <c r="H63" i="7" s="1"/>
  <c r="H64" i="7" s="1"/>
  <c r="H65" i="7" s="1"/>
  <c r="G17" i="7"/>
  <c r="C17" i="7" s="1"/>
  <c r="J17" i="7"/>
  <c r="D17" i="7" s="1"/>
  <c r="F16" i="7"/>
  <c r="H18" i="9" l="1"/>
  <c r="H19" i="9" s="1"/>
  <c r="H20" i="9" s="1"/>
  <c r="H21" i="9" s="1"/>
  <c r="H22" i="9" s="1"/>
  <c r="C17" i="9"/>
  <c r="B18" i="9"/>
  <c r="I19" i="9" s="1"/>
  <c r="H66" i="7"/>
  <c r="B17" i="7"/>
  <c r="I18" i="7" s="1"/>
  <c r="E17" i="7"/>
  <c r="F18" i="9" l="1"/>
  <c r="G19" i="9"/>
  <c r="C19" i="9" s="1"/>
  <c r="C18" i="9"/>
  <c r="J19" i="9"/>
  <c r="D19" i="9" s="1"/>
  <c r="E19" i="9" s="1"/>
  <c r="H67" i="7"/>
  <c r="G18" i="7"/>
  <c r="J18" i="7"/>
  <c r="D18" i="7" s="1"/>
  <c r="F17" i="7"/>
  <c r="B19" i="9" l="1"/>
  <c r="B18" i="7"/>
  <c r="I19" i="7" s="1"/>
  <c r="E18" i="7"/>
  <c r="C18" i="7"/>
  <c r="F19" i="9" l="1"/>
  <c r="I20" i="9"/>
  <c r="J20" i="9" s="1"/>
  <c r="D20" i="9" s="1"/>
  <c r="E20" i="9" s="1"/>
  <c r="G20" i="9"/>
  <c r="J19" i="7"/>
  <c r="D19" i="7" s="1"/>
  <c r="F18" i="7"/>
  <c r="G19" i="7"/>
  <c r="C20" i="9" l="1"/>
  <c r="B20" i="9"/>
  <c r="B19" i="7"/>
  <c r="I20" i="7" s="1"/>
  <c r="E19" i="7"/>
  <c r="C19" i="7"/>
  <c r="F20" i="9" l="1"/>
  <c r="I21" i="9"/>
  <c r="J21" i="9" s="1"/>
  <c r="D21" i="9" s="1"/>
  <c r="E21" i="9" s="1"/>
  <c r="G21" i="9"/>
  <c r="C21" i="9" s="1"/>
  <c r="F19" i="7"/>
  <c r="J20" i="7"/>
  <c r="D20" i="7" s="1"/>
  <c r="G20" i="7"/>
  <c r="B21" i="9" l="1"/>
  <c r="I22" i="9" s="1"/>
  <c r="B20" i="7"/>
  <c r="I21" i="7" s="1"/>
  <c r="E20" i="7"/>
  <c r="C20" i="7"/>
  <c r="G22" i="9" l="1"/>
  <c r="F21" i="9"/>
  <c r="J22" i="9"/>
  <c r="D22" i="9" s="1"/>
  <c r="E22" i="9" s="1"/>
  <c r="F20" i="7"/>
  <c r="J21" i="7"/>
  <c r="D21" i="7" s="1"/>
  <c r="G21" i="7"/>
  <c r="B22" i="9" l="1"/>
  <c r="G23" i="9" s="1"/>
  <c r="C22" i="9"/>
  <c r="B21" i="7"/>
  <c r="I22" i="7" s="1"/>
  <c r="E21" i="7"/>
  <c r="C21" i="7"/>
  <c r="C23" i="9" l="1"/>
  <c r="F22" i="9"/>
  <c r="I23" i="9"/>
  <c r="J23" i="9" s="1"/>
  <c r="D23" i="9" s="1"/>
  <c r="E23" i="9" s="1"/>
  <c r="J22" i="7"/>
  <c r="D22" i="7" s="1"/>
  <c r="F21" i="7"/>
  <c r="G22" i="7"/>
  <c r="B23" i="9" l="1"/>
  <c r="B22" i="7"/>
  <c r="I23" i="7" s="1"/>
  <c r="E22" i="7"/>
  <c r="C22" i="7"/>
  <c r="F23" i="9" l="1"/>
  <c r="I24" i="9"/>
  <c r="J24" i="9" s="1"/>
  <c r="D24" i="9" s="1"/>
  <c r="E24" i="9" s="1"/>
  <c r="G24" i="9"/>
  <c r="J23" i="7"/>
  <c r="D23" i="7" s="1"/>
  <c r="F22" i="7"/>
  <c r="G23" i="7"/>
  <c r="C24" i="9" l="1"/>
  <c r="B24" i="9"/>
  <c r="B23" i="7"/>
  <c r="I24" i="7" s="1"/>
  <c r="E23" i="7"/>
  <c r="C23" i="7"/>
  <c r="I25" i="9" l="1"/>
  <c r="J25" i="9" s="1"/>
  <c r="D25" i="9" s="1"/>
  <c r="E25" i="9" s="1"/>
  <c r="F24" i="9"/>
  <c r="G25" i="9"/>
  <c r="J24" i="7"/>
  <c r="D24" i="7" s="1"/>
  <c r="F23" i="7"/>
  <c r="G24" i="7"/>
  <c r="C25" i="9" l="1"/>
  <c r="B25" i="9"/>
  <c r="B24" i="7"/>
  <c r="I25" i="7" s="1"/>
  <c r="E24" i="7"/>
  <c r="C24" i="7"/>
  <c r="I26" i="9" l="1"/>
  <c r="J26" i="9" s="1"/>
  <c r="D26" i="9" s="1"/>
  <c r="E26" i="9" s="1"/>
  <c r="F25" i="9"/>
  <c r="G26" i="9"/>
  <c r="J25" i="7"/>
  <c r="D25" i="7" s="1"/>
  <c r="F24" i="7"/>
  <c r="G25" i="7"/>
  <c r="C26" i="9" l="1"/>
  <c r="B26" i="9"/>
  <c r="B25" i="7"/>
  <c r="I26" i="7" s="1"/>
  <c r="E25" i="7"/>
  <c r="C25" i="7"/>
  <c r="I27" i="9" l="1"/>
  <c r="J27" i="9" s="1"/>
  <c r="D27" i="9" s="1"/>
  <c r="E27" i="9" s="1"/>
  <c r="F26" i="9"/>
  <c r="G27" i="9"/>
  <c r="F25" i="7"/>
  <c r="J26" i="7"/>
  <c r="D26" i="7" s="1"/>
  <c r="G26" i="7"/>
  <c r="C27" i="9" l="1"/>
  <c r="B27" i="9"/>
  <c r="B26" i="7"/>
  <c r="I27" i="7" s="1"/>
  <c r="E26" i="7"/>
  <c r="C26" i="7"/>
  <c r="I28" i="9" l="1"/>
  <c r="J28" i="9" s="1"/>
  <c r="D28" i="9" s="1"/>
  <c r="E28" i="9" s="1"/>
  <c r="F27" i="9"/>
  <c r="G28" i="9"/>
  <c r="J27" i="7"/>
  <c r="D27" i="7" s="1"/>
  <c r="F26" i="7"/>
  <c r="G27" i="7"/>
  <c r="C28" i="9" l="1"/>
  <c r="B28" i="9"/>
  <c r="B27" i="7"/>
  <c r="I28" i="7" s="1"/>
  <c r="E27" i="7"/>
  <c r="C27" i="7"/>
  <c r="I29" i="9" l="1"/>
  <c r="J29" i="9" s="1"/>
  <c r="D29" i="9" s="1"/>
  <c r="E29" i="9" s="1"/>
  <c r="F28" i="9"/>
  <c r="G29" i="9"/>
  <c r="F27" i="7"/>
  <c r="J28" i="7"/>
  <c r="D28" i="7" s="1"/>
  <c r="G28" i="7"/>
  <c r="C29" i="9" l="1"/>
  <c r="B29" i="9"/>
  <c r="B28" i="7"/>
  <c r="I29" i="7" s="1"/>
  <c r="E28" i="7"/>
  <c r="C28" i="7"/>
  <c r="F29" i="9" l="1"/>
  <c r="I30" i="9"/>
  <c r="J30" i="9" s="1"/>
  <c r="D30" i="9" s="1"/>
  <c r="E30" i="9" s="1"/>
  <c r="G30" i="9"/>
  <c r="C30" i="9" s="1"/>
  <c r="J29" i="7"/>
  <c r="D29" i="7" s="1"/>
  <c r="F28" i="7"/>
  <c r="G29" i="7"/>
  <c r="B30" i="9" l="1"/>
  <c r="B29" i="7"/>
  <c r="I30" i="7" s="1"/>
  <c r="E29" i="7"/>
  <c r="C29" i="7"/>
  <c r="G31" i="9" l="1"/>
  <c r="F30" i="9"/>
  <c r="I31" i="9"/>
  <c r="J31" i="9" s="1"/>
  <c r="D31" i="9" s="1"/>
  <c r="E31" i="9" s="1"/>
  <c r="J30" i="7"/>
  <c r="D30" i="7" s="1"/>
  <c r="F29" i="7"/>
  <c r="G30" i="7"/>
  <c r="B31" i="9" l="1"/>
  <c r="G32" i="9" s="1"/>
  <c r="C31" i="9"/>
  <c r="B30" i="7"/>
  <c r="I31" i="7" s="1"/>
  <c r="E30" i="7"/>
  <c r="C30" i="7"/>
  <c r="C32" i="9" l="1"/>
  <c r="F31" i="9"/>
  <c r="I32" i="9"/>
  <c r="J32" i="9" s="1"/>
  <c r="D32" i="9" s="1"/>
  <c r="E32" i="9" s="1"/>
  <c r="J31" i="7"/>
  <c r="D31" i="7" s="1"/>
  <c r="F30" i="7"/>
  <c r="G31" i="7"/>
  <c r="B32" i="9" l="1"/>
  <c r="B31" i="7"/>
  <c r="I32" i="7" s="1"/>
  <c r="E31" i="7"/>
  <c r="C31" i="7"/>
  <c r="I33" i="9" l="1"/>
  <c r="J33" i="9" s="1"/>
  <c r="D33" i="9" s="1"/>
  <c r="E33" i="9" s="1"/>
  <c r="F32" i="9"/>
  <c r="G33" i="9"/>
  <c r="F31" i="7"/>
  <c r="J32" i="7"/>
  <c r="D32" i="7" s="1"/>
  <c r="G32" i="7"/>
  <c r="C33" i="9" l="1"/>
  <c r="B33" i="9"/>
  <c r="B32" i="7"/>
  <c r="I33" i="7" s="1"/>
  <c r="E32" i="7"/>
  <c r="C32" i="7"/>
  <c r="I34" i="9" l="1"/>
  <c r="J34" i="9" s="1"/>
  <c r="D34" i="9" s="1"/>
  <c r="E34" i="9" s="1"/>
  <c r="F33" i="9"/>
  <c r="G34" i="9"/>
  <c r="F32" i="7"/>
  <c r="J33" i="7"/>
  <c r="D33" i="7" s="1"/>
  <c r="G33" i="7"/>
  <c r="C34" i="9" l="1"/>
  <c r="B34" i="9"/>
  <c r="B33" i="7"/>
  <c r="I34" i="7" s="1"/>
  <c r="E33" i="7"/>
  <c r="C33" i="7"/>
  <c r="F34" i="9" l="1"/>
  <c r="I35" i="9"/>
  <c r="J35" i="9" s="1"/>
  <c r="D35" i="9" s="1"/>
  <c r="E35" i="9" s="1"/>
  <c r="G35" i="9"/>
  <c r="F33" i="7"/>
  <c r="J34" i="7"/>
  <c r="D34" i="7" s="1"/>
  <c r="G34" i="7"/>
  <c r="C35" i="9" l="1"/>
  <c r="B35" i="9"/>
  <c r="B34" i="7"/>
  <c r="I35" i="7" s="1"/>
  <c r="E34" i="7"/>
  <c r="C34" i="7"/>
  <c r="F35" i="9" l="1"/>
  <c r="I36" i="9"/>
  <c r="J36" i="9" s="1"/>
  <c r="D36" i="9" s="1"/>
  <c r="E36" i="9" s="1"/>
  <c r="G36" i="9"/>
  <c r="F34" i="7"/>
  <c r="J35" i="7"/>
  <c r="D35" i="7" s="1"/>
  <c r="G35" i="7"/>
  <c r="B36" i="9" l="1"/>
  <c r="F36" i="9" s="1"/>
  <c r="C36" i="9"/>
  <c r="B35" i="7"/>
  <c r="I36" i="7" s="1"/>
  <c r="E35" i="7"/>
  <c r="C35" i="7"/>
  <c r="G37" i="9" l="1"/>
  <c r="C37" i="9" s="1"/>
  <c r="I37" i="9"/>
  <c r="J37" i="9" s="1"/>
  <c r="D37" i="9" s="1"/>
  <c r="E37" i="9" s="1"/>
  <c r="F35" i="7"/>
  <c r="J36" i="7"/>
  <c r="D36" i="7" s="1"/>
  <c r="G36" i="7"/>
  <c r="B37" i="9" l="1"/>
  <c r="F37" i="9" s="1"/>
  <c r="B36" i="7"/>
  <c r="I37" i="7" s="1"/>
  <c r="E36" i="7"/>
  <c r="C36" i="7"/>
  <c r="G38" i="9" l="1"/>
  <c r="C38" i="9" s="1"/>
  <c r="I38" i="9"/>
  <c r="J38" i="9" s="1"/>
  <c r="D38" i="9" s="1"/>
  <c r="E38" i="9" s="1"/>
  <c r="J37" i="7"/>
  <c r="D37" i="7" s="1"/>
  <c r="F36" i="7"/>
  <c r="G37" i="7"/>
  <c r="B38" i="9" l="1"/>
  <c r="I39" i="9" s="1"/>
  <c r="J39" i="9" s="1"/>
  <c r="D39" i="9" s="1"/>
  <c r="E39" i="9" s="1"/>
  <c r="G39" i="9"/>
  <c r="B37" i="7"/>
  <c r="I38" i="7" s="1"/>
  <c r="E37" i="7"/>
  <c r="C37" i="7"/>
  <c r="F38" i="9" l="1"/>
  <c r="C39" i="9"/>
  <c r="B39" i="9"/>
  <c r="F37" i="7"/>
  <c r="J38" i="7"/>
  <c r="D38" i="7" s="1"/>
  <c r="G38" i="7"/>
  <c r="F39" i="9" l="1"/>
  <c r="I40" i="9"/>
  <c r="J40" i="9" s="1"/>
  <c r="D40" i="9" s="1"/>
  <c r="E40" i="9" s="1"/>
  <c r="G40" i="9"/>
  <c r="B38" i="7"/>
  <c r="I39" i="7" s="1"/>
  <c r="E38" i="7"/>
  <c r="C38" i="7"/>
  <c r="C40" i="9" l="1"/>
  <c r="B40" i="9"/>
  <c r="J39" i="7"/>
  <c r="D39" i="7" s="1"/>
  <c r="F38" i="7"/>
  <c r="G39" i="7"/>
  <c r="I41" i="9" l="1"/>
  <c r="J41" i="9" s="1"/>
  <c r="D41" i="9" s="1"/>
  <c r="E41" i="9" s="1"/>
  <c r="F40" i="9"/>
  <c r="G41" i="9"/>
  <c r="B39" i="7"/>
  <c r="I40" i="7" s="1"/>
  <c r="E39" i="7"/>
  <c r="C39" i="7"/>
  <c r="C41" i="9" l="1"/>
  <c r="B41" i="9"/>
  <c r="F39" i="7"/>
  <c r="J40" i="7"/>
  <c r="D40" i="7" s="1"/>
  <c r="G40" i="7"/>
  <c r="I42" i="9" l="1"/>
  <c r="J42" i="9" s="1"/>
  <c r="D42" i="9" s="1"/>
  <c r="E42" i="9" s="1"/>
  <c r="F41" i="9"/>
  <c r="G42" i="9"/>
  <c r="C42" i="9" s="1"/>
  <c r="B40" i="7"/>
  <c r="I41" i="7" s="1"/>
  <c r="E40" i="7"/>
  <c r="C40" i="7"/>
  <c r="B42" i="9" l="1"/>
  <c r="J41" i="7"/>
  <c r="D41" i="7" s="1"/>
  <c r="F40" i="7"/>
  <c r="G41" i="7"/>
  <c r="G43" i="9" l="1"/>
  <c r="F42" i="9"/>
  <c r="I43" i="9"/>
  <c r="J43" i="9" s="1"/>
  <c r="D43" i="9" s="1"/>
  <c r="E43" i="9" s="1"/>
  <c r="B41" i="7"/>
  <c r="I42" i="7" s="1"/>
  <c r="E41" i="7"/>
  <c r="C41" i="7"/>
  <c r="C43" i="9" l="1"/>
  <c r="B43" i="9"/>
  <c r="G44" i="9" s="1"/>
  <c r="F41" i="7"/>
  <c r="J42" i="7"/>
  <c r="D42" i="7" s="1"/>
  <c r="G42" i="7"/>
  <c r="C44" i="9" l="1"/>
  <c r="F43" i="9"/>
  <c r="I44" i="9"/>
  <c r="J44" i="9" s="1"/>
  <c r="D44" i="9" s="1"/>
  <c r="E44" i="9" s="1"/>
  <c r="B42" i="7"/>
  <c r="I43" i="7" s="1"/>
  <c r="E42" i="7"/>
  <c r="C42" i="7"/>
  <c r="B44" i="9" l="1"/>
  <c r="F42" i="7"/>
  <c r="J43" i="7"/>
  <c r="D43" i="7" s="1"/>
  <c r="G43" i="7"/>
  <c r="F44" i="9" l="1"/>
  <c r="I45" i="9"/>
  <c r="J45" i="9" s="1"/>
  <c r="D45" i="9" s="1"/>
  <c r="E45" i="9" s="1"/>
  <c r="G45" i="9"/>
  <c r="B43" i="7"/>
  <c r="I44" i="7" s="1"/>
  <c r="E43" i="7"/>
  <c r="C43" i="7"/>
  <c r="C45" i="9" l="1"/>
  <c r="B45" i="9"/>
  <c r="G46" i="9" s="1"/>
  <c r="C46" i="9" s="1"/>
  <c r="J44" i="7"/>
  <c r="D44" i="7" s="1"/>
  <c r="F43" i="7"/>
  <c r="G44" i="7"/>
  <c r="I46" i="9" l="1"/>
  <c r="J46" i="9" s="1"/>
  <c r="D46" i="9" s="1"/>
  <c r="E46" i="9" s="1"/>
  <c r="F45" i="9"/>
  <c r="B44" i="7"/>
  <c r="I45" i="7" s="1"/>
  <c r="E44" i="7"/>
  <c r="C44" i="7"/>
  <c r="B46" i="9" l="1"/>
  <c r="J45" i="7"/>
  <c r="D45" i="7" s="1"/>
  <c r="F44" i="7"/>
  <c r="G45" i="7"/>
  <c r="G47" i="9" l="1"/>
  <c r="I47" i="9"/>
  <c r="J47" i="9" s="1"/>
  <c r="D47" i="9" s="1"/>
  <c r="E47" i="9" s="1"/>
  <c r="F46" i="9"/>
  <c r="B45" i="7"/>
  <c r="I46" i="7" s="1"/>
  <c r="E45" i="7"/>
  <c r="C45" i="7"/>
  <c r="B47" i="9" l="1"/>
  <c r="C47" i="9"/>
  <c r="G48" i="9"/>
  <c r="C48" i="9" s="1"/>
  <c r="F45" i="7"/>
  <c r="J46" i="7"/>
  <c r="D46" i="7" s="1"/>
  <c r="G46" i="7"/>
  <c r="I48" i="9" l="1"/>
  <c r="J48" i="9" s="1"/>
  <c r="D48" i="9" s="1"/>
  <c r="E48" i="9" s="1"/>
  <c r="F47" i="9"/>
  <c r="B46" i="7"/>
  <c r="I47" i="7" s="1"/>
  <c r="E46" i="7"/>
  <c r="C46" i="7"/>
  <c r="B48" i="9" l="1"/>
  <c r="F46" i="7"/>
  <c r="J47" i="7"/>
  <c r="D47" i="7" s="1"/>
  <c r="G47" i="7"/>
  <c r="G49" i="9" l="1"/>
  <c r="F48" i="9"/>
  <c r="I49" i="9"/>
  <c r="J49" i="9" s="1"/>
  <c r="D49" i="9" s="1"/>
  <c r="E49" i="9" s="1"/>
  <c r="B47" i="7"/>
  <c r="I48" i="7" s="1"/>
  <c r="E47" i="7"/>
  <c r="C47" i="7"/>
  <c r="B49" i="9" l="1"/>
  <c r="C49" i="9"/>
  <c r="J48" i="7"/>
  <c r="D48" i="7" s="1"/>
  <c r="F47" i="7"/>
  <c r="G48" i="7"/>
  <c r="I50" i="9" l="1"/>
  <c r="J50" i="9" s="1"/>
  <c r="D50" i="9" s="1"/>
  <c r="E50" i="9" s="1"/>
  <c r="F49" i="9"/>
  <c r="G50" i="9"/>
  <c r="C50" i="9" s="1"/>
  <c r="B48" i="7"/>
  <c r="I49" i="7" s="1"/>
  <c r="E48" i="7"/>
  <c r="C48" i="7"/>
  <c r="B50" i="9" l="1"/>
  <c r="J49" i="7"/>
  <c r="D49" i="7" s="1"/>
  <c r="F48" i="7"/>
  <c r="G49" i="7"/>
  <c r="G51" i="9" l="1"/>
  <c r="F50" i="9"/>
  <c r="I51" i="9"/>
  <c r="J51" i="9" s="1"/>
  <c r="D51" i="9" s="1"/>
  <c r="E51" i="9" s="1"/>
  <c r="B49" i="7"/>
  <c r="I50" i="7" s="1"/>
  <c r="E49" i="7"/>
  <c r="C49" i="7"/>
  <c r="B51" i="9" l="1"/>
  <c r="G52" i="9" s="1"/>
  <c r="C52" i="9" s="1"/>
  <c r="C51" i="9"/>
  <c r="F49" i="7"/>
  <c r="J50" i="7"/>
  <c r="D50" i="7" s="1"/>
  <c r="G50" i="7"/>
  <c r="I52" i="9" l="1"/>
  <c r="J52" i="9" s="1"/>
  <c r="D52" i="9" s="1"/>
  <c r="E52" i="9" s="1"/>
  <c r="F51" i="9"/>
  <c r="B50" i="7"/>
  <c r="I51" i="7" s="1"/>
  <c r="E50" i="7"/>
  <c r="C50" i="7"/>
  <c r="B52" i="9" l="1"/>
  <c r="F50" i="7"/>
  <c r="J51" i="7"/>
  <c r="D51" i="7" s="1"/>
  <c r="G51" i="7"/>
  <c r="G53" i="9" l="1"/>
  <c r="F52" i="9"/>
  <c r="I53" i="9"/>
  <c r="J53" i="9" s="1"/>
  <c r="D53" i="9" s="1"/>
  <c r="E53" i="9" s="1"/>
  <c r="B51" i="7"/>
  <c r="I52" i="7" s="1"/>
  <c r="E51" i="7"/>
  <c r="C51" i="7"/>
  <c r="B53" i="9" l="1"/>
  <c r="C53" i="9"/>
  <c r="G54" i="9"/>
  <c r="F51" i="7"/>
  <c r="J52" i="7"/>
  <c r="D52" i="7" s="1"/>
  <c r="G52" i="7"/>
  <c r="C54" i="9" l="1"/>
  <c r="I54" i="9"/>
  <c r="J54" i="9" s="1"/>
  <c r="D54" i="9" s="1"/>
  <c r="E54" i="9" s="1"/>
  <c r="F53" i="9"/>
  <c r="B52" i="7"/>
  <c r="I53" i="7" s="1"/>
  <c r="E52" i="7"/>
  <c r="C52" i="7"/>
  <c r="B54" i="9" l="1"/>
  <c r="F52" i="7"/>
  <c r="J53" i="7"/>
  <c r="D53" i="7" s="1"/>
  <c r="G53" i="7"/>
  <c r="F54" i="9" l="1"/>
  <c r="I55" i="9"/>
  <c r="J55" i="9" s="1"/>
  <c r="D55" i="9" s="1"/>
  <c r="E55" i="9" s="1"/>
  <c r="G55" i="9"/>
  <c r="C53" i="7"/>
  <c r="B53" i="7"/>
  <c r="E53" i="7"/>
  <c r="B55" i="9" l="1"/>
  <c r="G56" i="9" s="1"/>
  <c r="C55" i="9"/>
  <c r="F53" i="7"/>
  <c r="I54" i="7"/>
  <c r="J54" i="7" s="1"/>
  <c r="D54" i="7" s="1"/>
  <c r="E54" i="7" s="1"/>
  <c r="G54" i="7"/>
  <c r="C56" i="9" l="1"/>
  <c r="F55" i="9"/>
  <c r="I56" i="9"/>
  <c r="J56" i="9" s="1"/>
  <c r="D56" i="9" s="1"/>
  <c r="E56" i="9" s="1"/>
  <c r="B54" i="7"/>
  <c r="C54" i="7"/>
  <c r="B56" i="9" l="1"/>
  <c r="I55" i="7"/>
  <c r="J55" i="7" s="1"/>
  <c r="D55" i="7" s="1"/>
  <c r="E55" i="7" s="1"/>
  <c r="F54" i="7"/>
  <c r="G55" i="7"/>
  <c r="F56" i="9" l="1"/>
  <c r="I57" i="9"/>
  <c r="J57" i="9" s="1"/>
  <c r="D57" i="9" s="1"/>
  <c r="E57" i="9" s="1"/>
  <c r="G57" i="9"/>
  <c r="C55" i="7"/>
  <c r="B55" i="7"/>
  <c r="G56" i="7" s="1"/>
  <c r="B57" i="9" l="1"/>
  <c r="G58" i="9" s="1"/>
  <c r="C57" i="9"/>
  <c r="C56" i="7"/>
  <c r="I56" i="7"/>
  <c r="J56" i="7" s="1"/>
  <c r="D56" i="7" s="1"/>
  <c r="E56" i="7" s="1"/>
  <c r="F55" i="7"/>
  <c r="C58" i="9" l="1"/>
  <c r="F57" i="9"/>
  <c r="I58" i="9"/>
  <c r="J58" i="9" s="1"/>
  <c r="D58" i="9" s="1"/>
  <c r="E58" i="9" s="1"/>
  <c r="B56" i="7"/>
  <c r="B58" i="9" l="1"/>
  <c r="F56" i="7"/>
  <c r="I57" i="7"/>
  <c r="J57" i="7" s="1"/>
  <c r="D57" i="7" s="1"/>
  <c r="E57" i="7" s="1"/>
  <c r="G57" i="7"/>
  <c r="F58" i="9" l="1"/>
  <c r="I59" i="9"/>
  <c r="J59" i="9" s="1"/>
  <c r="D59" i="9" s="1"/>
  <c r="E59" i="9" s="1"/>
  <c r="G59" i="9"/>
  <c r="C57" i="7"/>
  <c r="B57" i="7"/>
  <c r="G58" i="7" s="1"/>
  <c r="C59" i="9" l="1"/>
  <c r="B59" i="9"/>
  <c r="G60" i="9" s="1"/>
  <c r="C58" i="7"/>
  <c r="F57" i="7"/>
  <c r="I58" i="7"/>
  <c r="J58" i="7" s="1"/>
  <c r="D58" i="7" s="1"/>
  <c r="E58" i="7" s="1"/>
  <c r="F59" i="9" l="1"/>
  <c r="I60" i="9"/>
  <c r="J60" i="9" s="1"/>
  <c r="D60" i="9" s="1"/>
  <c r="E60" i="9" s="1"/>
  <c r="C60" i="9"/>
  <c r="B58" i="7"/>
  <c r="B60" i="9" l="1"/>
  <c r="F58" i="7"/>
  <c r="I59" i="7"/>
  <c r="J59" i="7" s="1"/>
  <c r="D59" i="7" s="1"/>
  <c r="E59" i="7" s="1"/>
  <c r="G59" i="7"/>
  <c r="F60" i="9" l="1"/>
  <c r="I61" i="9"/>
  <c r="J61" i="9" s="1"/>
  <c r="D61" i="9" s="1"/>
  <c r="E61" i="9" s="1"/>
  <c r="G61" i="9"/>
  <c r="B59" i="7"/>
  <c r="G60" i="7" s="1"/>
  <c r="C59" i="7"/>
  <c r="B61" i="9" l="1"/>
  <c r="G62" i="9" s="1"/>
  <c r="C61" i="9"/>
  <c r="C60" i="7"/>
  <c r="F59" i="7"/>
  <c r="I60" i="7"/>
  <c r="J60" i="7" s="1"/>
  <c r="D60" i="7" s="1"/>
  <c r="E60" i="7" s="1"/>
  <c r="C62" i="9" l="1"/>
  <c r="I62" i="9"/>
  <c r="J62" i="9" s="1"/>
  <c r="D62" i="9" s="1"/>
  <c r="E62" i="9" s="1"/>
  <c r="F61" i="9"/>
  <c r="B60" i="7"/>
  <c r="B62" i="9" l="1"/>
  <c r="F60" i="7"/>
  <c r="I61" i="7"/>
  <c r="J61" i="7" s="1"/>
  <c r="D61" i="7" s="1"/>
  <c r="E61" i="7" s="1"/>
  <c r="G61" i="7"/>
  <c r="F62" i="9" l="1"/>
  <c r="I63" i="9"/>
  <c r="J63" i="9" s="1"/>
  <c r="D63" i="9" s="1"/>
  <c r="E63" i="9" s="1"/>
  <c r="G63" i="9"/>
  <c r="C63" i="9" s="1"/>
  <c r="C61" i="7"/>
  <c r="B61" i="7"/>
  <c r="B63" i="9" l="1"/>
  <c r="F63" i="9" s="1"/>
  <c r="I62" i="7"/>
  <c r="J62" i="7" s="1"/>
  <c r="D62" i="7" s="1"/>
  <c r="E62" i="7" s="1"/>
  <c r="F61" i="7"/>
  <c r="G62" i="7"/>
  <c r="C62" i="7" l="1"/>
  <c r="B62" i="7"/>
  <c r="F62" i="7" l="1"/>
  <c r="I63" i="7"/>
  <c r="J63" i="7" s="1"/>
  <c r="D63" i="7" s="1"/>
  <c r="E63" i="7" s="1"/>
  <c r="G63" i="7"/>
  <c r="C63" i="7" l="1"/>
  <c r="B63" i="7"/>
  <c r="I64" i="7" l="1"/>
  <c r="J64" i="7" s="1"/>
  <c r="D64" i="7" s="1"/>
  <c r="E64" i="7" s="1"/>
  <c r="F63" i="7"/>
  <c r="G64" i="7"/>
  <c r="C64" i="7" l="1"/>
  <c r="B64" i="7"/>
  <c r="F64" i="7" l="1"/>
  <c r="I65" i="7"/>
  <c r="J65" i="7" s="1"/>
  <c r="D65" i="7" s="1"/>
  <c r="E65" i="7" s="1"/>
  <c r="G65" i="7"/>
  <c r="C65" i="7" l="1"/>
  <c r="B65" i="7"/>
  <c r="I66" i="7" l="1"/>
  <c r="J66" i="7" s="1"/>
  <c r="D66" i="7" s="1"/>
  <c r="E66" i="7" s="1"/>
  <c r="F65" i="7"/>
  <c r="G66" i="7"/>
  <c r="C66" i="7" l="1"/>
  <c r="B66" i="7"/>
  <c r="I67" i="7" l="1"/>
  <c r="J67" i="7" s="1"/>
  <c r="D67" i="7" s="1"/>
  <c r="E67" i="7" s="1"/>
  <c r="F66" i="7"/>
  <c r="G67" i="7"/>
  <c r="C67" i="7" s="1"/>
  <c r="B67" i="7" l="1"/>
  <c r="F67" i="7" s="1"/>
</calcChain>
</file>

<file path=xl/sharedStrings.xml><?xml version="1.0" encoding="utf-8"?>
<sst xmlns="http://schemas.openxmlformats.org/spreadsheetml/2006/main" count="183" uniqueCount="139">
  <si>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</si>
  <si>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</si>
  <si>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</si>
  <si>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</si>
  <si>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</si>
  <si>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</si>
  <si>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</si>
  <si>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</si>
  <si>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</si>
  <si>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</si>
  <si>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</si>
  <si>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</si>
  <si>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</si>
  <si>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</si>
  <si>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</si>
  <si>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</si>
  <si>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</si>
  <si>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</si>
  <si>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</si>
  <si>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</si>
  <si>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</si>
  <si>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</si>
  <si>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</si>
  <si>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</si>
  <si>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</si>
  <si>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</si>
  <si>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</si>
  <si>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</si>
  <si>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</si>
  <si>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</si>
  <si>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</si>
  <si>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</si>
  <si>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</si>
  <si>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</si>
  <si>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</si>
  <si>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</si>
  <si>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</si>
  <si>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</si>
  <si>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</si>
  <si>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</si>
  <si>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</si>
  <si>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</si>
  <si>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</si>
  <si>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</si>
  <si>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</si>
  <si>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</si>
  <si>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</si>
  <si>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</si>
  <si>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</si>
  <si>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</si>
  <si>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</si>
  <si>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</si>
  <si>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</si>
  <si>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</si>
  <si>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</si>
  <si>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</si>
  <si>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</si>
  <si>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</si>
  <si>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</si>
  <si>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</si>
  <si>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</si>
  <si>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</si>
  <si>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</si>
  <si>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</si>
  <si>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</si>
  <si>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</si>
  <si>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</si>
  <si>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</si>
  <si>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</si>
  <si>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</si>
  <si>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</si>
  <si>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</si>
  <si>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</si>
  <si>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</si>
  <si>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</si>
  <si>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</si>
  <si>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</si>
  <si>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</si>
  <si>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</si>
  <si>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</si>
  <si>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</si>
  <si>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</si>
  <si>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</si>
  <si>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</si>
  <si>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</si>
  <si>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</si>
  <si>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</si>
  <si>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</si>
  <si>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</si>
  <si>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</si>
  <si>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</si>
  <si>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</si>
  <si>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</si>
  <si>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</si>
  <si>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</si>
  <si>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</si>
  <si>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</si>
  <si>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</si>
  <si>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</si>
  <si>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</si>
  <si>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</si>
  <si>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</si>
  <si>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</si>
  <si>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</si>
  <si>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</si>
  <si>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</si>
  <si>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</si>
  <si>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</si>
  <si>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</si>
  <si>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</si>
  <si>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</si>
  <si>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</si>
  <si>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</si>
  <si>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</si>
  <si>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</si>
  <si>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Assumed cost of solar ($/W) in this location (include transmission)</t>
  </si>
  <si>
    <t>Nameplate (peak power) of solar cell (MW)</t>
  </si>
  <si>
    <t xml:space="preserve">cost per solar cell installed </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</si>
  <si>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</si>
  <si>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</si>
  <si>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</si>
  <si>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</si>
  <si>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</si>
  <si>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</si>
  <si>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</si>
  <si>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</si>
  <si>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</si>
  <si>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</si>
  <si>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</si>
  <si>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</si>
  <si>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</si>
  <si>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Wind Turbine Peak Power to 5 MW</t>
  </si>
  <si>
    <t>Added Wind Graphs &amp; Solar graphs sheets</t>
  </si>
  <si>
    <t>15% Investment</t>
  </si>
  <si>
    <t>20% Investment</t>
  </si>
  <si>
    <t>25% Investment</t>
  </si>
  <si>
    <t>30% investment</t>
  </si>
  <si>
    <t>10% Investment</t>
  </si>
  <si>
    <t>30% Investment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</si>
</sst>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00"/>
    <numFmt numFmtId="171" formatCode="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cellStyleXfs>
  <cellXfs count="75">
    <xf numFmtId="0" fontId="0" fillId="0" borderId="0" xfId="0"/>
    <xf numFmtId="0" fontId="0" fillId="0" borderId="0" xfId="0" applyAlignment="1">
      <alignment horizontal="right"/>
    </xf>
    <xf numFmtId="0" fontId="3" fillId="0" borderId="0" xfId="3"/>
    <xf numFmtId="166"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7"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165" fontId="0" fillId="0" borderId="1" xfId="0" applyNumberFormat="1" applyBorder="1"/>
    <xf numFmtId="167"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70" fontId="4" fillId="0" borderId="1" xfId="1" applyNumberFormat="1" applyFont="1" applyBorder="1"/>
    <xf numFmtId="171" fontId="0" fillId="0" borderId="1" xfId="0" applyNumberFormat="1" applyBorder="1"/>
    <xf numFmtId="171"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xf numFmtId="9" fontId="0" fillId="2" borderId="0" xfId="0" applyNumberFormat="1" applyFill="1"/>
    <xf numFmtId="168" fontId="5" fillId="2" borderId="1" xfId="0" applyNumberFormat="1" applyFont="1" applyFill="1" applyBorder="1"/>
    <xf numFmtId="168" fontId="5" fillId="0" borderId="1" xfId="0" applyNumberFormat="1" applyFont="1" applyFill="1" applyBorder="1"/>
    <xf numFmtId="0" fontId="0" fillId="2" borderId="0" xfId="0" applyFill="1"/>
  </cellXfs>
  <cellStyles count="5">
    <cellStyle name="Comma" xfId="1" builtinId="3"/>
    <cellStyle name="Currency" xfId="4"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4"/>
          <c:y val="0.15258464685333434"/>
          <c:w val="0.71744301459717885"/>
          <c:h val="0.65764436659984116"/>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1.6949088260162011E-2</c:v>
                </c:pt>
                <c:pt idx="2">
                  <c:v>3.439512166998511E-2</c:v>
                </c:pt>
                <c:pt idx="3">
                  <c:v>5.236865013621074E-2</c:v>
                </c:pt>
                <c:pt idx="4">
                  <c:v>7.0885559610344484E-2</c:v>
                </c:pt>
                <c:pt idx="5">
                  <c:v>8.9959292051352571E-2</c:v>
                </c:pt>
                <c:pt idx="6">
                  <c:v>0.10961655680627182</c:v>
                </c:pt>
                <c:pt idx="7">
                  <c:v>0.12987070854862062</c:v>
                </c:pt>
                <c:pt idx="8">
                  <c:v>0.15074545982506027</c:v>
                </c:pt>
                <c:pt idx="9">
                  <c:v>0.1722648141337447</c:v>
                </c:pt>
                <c:pt idx="10">
                  <c:v>0.19444849005084341</c:v>
                </c:pt>
                <c:pt idx="11">
                  <c:v>0.21731777993560047</c:v>
                </c:pt>
                <c:pt idx="12">
                  <c:v>0.24089870461767396</c:v>
                </c:pt>
                <c:pt idx="13">
                  <c:v>0.26521334182187589</c:v>
                </c:pt>
                <c:pt idx="14">
                  <c:v>0.29028765784989224</c:v>
                </c:pt>
                <c:pt idx="15">
                  <c:v>0.31614723740933587</c:v>
                </c:pt>
                <c:pt idx="16">
                  <c:v>0.34282027113263763</c:v>
                </c:pt>
                <c:pt idx="17">
                  <c:v>0.37033683170904164</c:v>
                </c:pt>
                <c:pt idx="18">
                  <c:v>0.39872580598277063</c:v>
                </c:pt>
                <c:pt idx="19">
                  <c:v>0.4280176354068207</c:v>
                </c:pt>
                <c:pt idx="20">
                  <c:v>0.45824161828607324</c:v>
                </c:pt>
                <c:pt idx="21">
                  <c:v>0.48943061320648307</c:v>
                </c:pt>
                <c:pt idx="22">
                  <c:v>0.52162026506093251</c:v>
                </c:pt>
                <c:pt idx="23">
                  <c:v>0.55484435124772202</c:v>
                </c:pt>
                <c:pt idx="24">
                  <c:v>0.58913906555755013</c:v>
                </c:pt>
                <c:pt idx="25">
                  <c:v>0.62454255348266718</c:v>
                </c:pt>
                <c:pt idx="26">
                  <c:v>0.66109455079066204</c:v>
                </c:pt>
                <c:pt idx="27">
                  <c:v>0.69883609954672354</c:v>
                </c:pt>
                <c:pt idx="28">
                  <c:v>0.73780932288991585</c:v>
                </c:pt>
                <c:pt idx="29">
                  <c:v>0.77805724485419925</c:v>
                </c:pt>
                <c:pt idx="30">
                  <c:v>0.81962522183218234</c:v>
                </c:pt>
                <c:pt idx="31">
                  <c:v>0.86256057814408305</c:v>
                </c:pt>
                <c:pt idx="32">
                  <c:v>0.90691082665927902</c:v>
                </c:pt>
                <c:pt idx="33">
                  <c:v>0.95272651635383021</c:v>
                </c:pt>
                <c:pt idx="34">
                  <c:v>1.0000607985809538</c:v>
                </c:pt>
                <c:pt idx="35">
                  <c:v>1.0489677078561179</c:v>
                </c:pt>
                <c:pt idx="36">
                  <c:v>1.0995046846648893</c:v>
                </c:pt>
                <c:pt idx="37">
                  <c:v>1.1517295546852466</c:v>
                </c:pt>
                <c:pt idx="38">
                  <c:v>1.2057029860629536</c:v>
                </c:pt>
                <c:pt idx="39">
                  <c:v>1.2614881341030844</c:v>
                </c:pt>
                <c:pt idx="40">
                  <c:v>1.3191503379579133</c:v>
                </c:pt>
                <c:pt idx="41">
                  <c:v>1.3787580244510771</c:v>
                </c:pt>
                <c:pt idx="42">
                  <c:v>1.4403812123053044</c:v>
                </c:pt>
                <c:pt idx="43">
                  <c:v>1.5040935530561903</c:v>
                </c:pt>
                <c:pt idx="44">
                  <c:v>1.5699708411874183</c:v>
                </c:pt>
                <c:pt idx="45">
                  <c:v>1.6380918438070691</c:v>
                </c:pt>
                <c:pt idx="46">
                  <c:v>1.7085379844109851</c:v>
                </c:pt>
                <c:pt idx="47">
                  <c:v>1.7813940845059355</c:v>
                </c:pt>
                <c:pt idx="48">
                  <c:v>1.8567480168738075</c:v>
                </c:pt>
                <c:pt idx="49">
                  <c:v>1.9346913780411101</c:v>
                </c:pt>
                <c:pt idx="50">
                  <c:v>2.0153191232059728</c:v>
                </c:pt>
                <c:pt idx="51">
                  <c:v>2.0987301832860803</c:v>
                </c:pt>
                <c:pt idx="52">
                  <c:v>2.1850261675894558</c:v>
                </c:pt>
                <c:pt idx="53">
                  <c:v>2.2743138313626212</c:v>
                </c:pt>
              </c:numCache>
            </c:numRef>
          </c:val>
          <c:smooth val="0"/>
        </c:ser>
        <c:dLbls>
          <c:showLegendKey val="0"/>
          <c:showVal val="0"/>
          <c:showCatName val="0"/>
          <c:showSerName val="0"/>
          <c:showPercent val="0"/>
          <c:showBubbleSize val="0"/>
        </c:dLbls>
        <c:hiLowLines/>
        <c:marker val="1"/>
        <c:smooth val="0"/>
        <c:axId val="107015168"/>
        <c:axId val="107017344"/>
      </c:lineChart>
      <c:catAx>
        <c:axId val="10701516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38"/>
              <c:y val="0.89745121692657503"/>
            </c:manualLayout>
          </c:layout>
          <c:overlay val="0"/>
        </c:title>
        <c:numFmt formatCode="General" sourceLinked="0"/>
        <c:majorTickMark val="in"/>
        <c:minorTickMark val="none"/>
        <c:tickLblPos val="nextTo"/>
        <c:crossAx val="107017344"/>
        <c:crosses val="autoZero"/>
        <c:auto val="0"/>
        <c:lblAlgn val="ctr"/>
        <c:lblOffset val="100"/>
        <c:tickLblSkip val="5"/>
        <c:tickMarkSkip val="5"/>
        <c:noMultiLvlLbl val="0"/>
      </c:catAx>
      <c:valAx>
        <c:axId val="107017344"/>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36E-2"/>
              <c:y val="0.14673129647094946"/>
            </c:manualLayout>
          </c:layout>
          <c:overlay val="0"/>
        </c:title>
        <c:numFmt formatCode="0%" sourceLinked="1"/>
        <c:majorTickMark val="out"/>
        <c:minorTickMark val="none"/>
        <c:tickLblPos val="nextTo"/>
        <c:crossAx val="107015168"/>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layout/>
      <c:overlay val="1"/>
    </c:title>
    <c:autoTitleDeleted val="0"/>
    <c:plotArea>
      <c:layout>
        <c:manualLayout>
          <c:layoutTarget val="inner"/>
          <c:xMode val="edge"/>
          <c:yMode val="edge"/>
          <c:x val="0.18734173405390095"/>
          <c:y val="0.19927106883916737"/>
          <c:w val="0.60466335802262283"/>
          <c:h val="0.64839972973675319"/>
        </c:manualLayout>
      </c:layout>
      <c:scatterChart>
        <c:scatterStyle val="smoothMarker"/>
        <c:varyColors val="0"/>
        <c:ser>
          <c:idx val="0"/>
          <c:order val="0"/>
          <c:tx>
            <c:v>10%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Graphs'!$B$2:$B$51</c:f>
              <c:numCache>
                <c:formatCode>0%</c:formatCode>
                <c:ptCount val="50"/>
                <c:pt idx="0">
                  <c:v>0</c:v>
                </c:pt>
                <c:pt idx="1">
                  <c:v>8.4745441300810055E-3</c:v>
                </c:pt>
                <c:pt idx="2">
                  <c:v>1.7197560834992555E-2</c:v>
                </c:pt>
                <c:pt idx="3">
                  <c:v>2.6178215086757082E-2</c:v>
                </c:pt>
                <c:pt idx="4">
                  <c:v>3.542811584993634E-2</c:v>
                </c:pt>
                <c:pt idx="5">
                  <c:v>4.4959279421181976E-2</c:v>
                </c:pt>
                <c:pt idx="6">
                  <c:v>5.4783838477742736E-2</c:v>
                </c:pt>
                <c:pt idx="7">
                  <c:v>6.4907859358243003E-2</c:v>
                </c:pt>
                <c:pt idx="8">
                  <c:v>7.5340143345339242E-2</c:v>
                </c:pt>
                <c:pt idx="9">
                  <c:v>8.6090859193703947E-2</c:v>
                </c:pt>
                <c:pt idx="10">
                  <c:v>9.7175365174635361E-2</c:v>
                </c:pt>
                <c:pt idx="11">
                  <c:v>0.10860390013566559</c:v>
                </c:pt>
                <c:pt idx="12">
                  <c:v>0.12038731249822354</c:v>
                </c:pt>
                <c:pt idx="13">
                  <c:v>0.13253684255267173</c:v>
                </c:pt>
                <c:pt idx="14">
                  <c:v>0.14506725049204752</c:v>
                </c:pt>
                <c:pt idx="15">
                  <c:v>0.15798960646112892</c:v>
                </c:pt>
                <c:pt idx="16">
                  <c:v>0.1713181264354269</c:v>
                </c:pt>
                <c:pt idx="17">
                  <c:v>0.1850665828320493</c:v>
                </c:pt>
                <c:pt idx="18">
                  <c:v>0.19925099385932185</c:v>
                </c:pt>
                <c:pt idx="19">
                  <c:v>0.21388661807644449</c:v>
                </c:pt>
                <c:pt idx="20">
                  <c:v>0.22898813526233081</c:v>
                </c:pt>
                <c:pt idx="21">
                  <c:v>0.24457199976798161</c:v>
                </c:pt>
                <c:pt idx="22">
                  <c:v>0.26065605473994408</c:v>
                </c:pt>
                <c:pt idx="23">
                  <c:v>0.27725720612745713</c:v>
                </c:pt>
                <c:pt idx="24">
                  <c:v>0.29439356531594429</c:v>
                </c:pt>
                <c:pt idx="25">
                  <c:v>0.31208421731236285</c:v>
                </c:pt>
                <c:pt idx="26">
                  <c:v>0.33034904044491986</c:v>
                </c:pt>
                <c:pt idx="27">
                  <c:v>0.34920856469856326</c:v>
                </c:pt>
                <c:pt idx="28">
                  <c:v>0.36868385936037146</c:v>
                </c:pt>
                <c:pt idx="29">
                  <c:v>0.38879644313586459</c:v>
                </c:pt>
                <c:pt idx="30">
                  <c:v>0.40956821166215956</c:v>
                </c:pt>
                <c:pt idx="31">
                  <c:v>0.43102290610774485</c:v>
                </c:pt>
                <c:pt idx="32">
                  <c:v>0.45318435233891541</c:v>
                </c:pt>
                <c:pt idx="33">
                  <c:v>0.47607788610688329</c:v>
                </c:pt>
                <c:pt idx="34">
                  <c:v>0.49973013734993238</c:v>
                </c:pt>
                <c:pt idx="35">
                  <c:v>0.52416885044521377</c:v>
                </c:pt>
                <c:pt idx="36">
                  <c:v>0.54942141253185073</c:v>
                </c:pt>
                <c:pt idx="37">
                  <c:v>0.57551747313966795</c:v>
                </c:pt>
                <c:pt idx="38">
                  <c:v>0.60248740080959406</c:v>
                </c:pt>
                <c:pt idx="39">
                  <c:v>0.63036219321727405</c:v>
                </c:pt>
                <c:pt idx="40">
                  <c:v>0.65917459264080536</c:v>
                </c:pt>
                <c:pt idx="41">
                  <c:v>0.68895887826997049</c:v>
                </c:pt>
                <c:pt idx="42">
                  <c:v>0.71975068749557536</c:v>
                </c:pt>
                <c:pt idx="43">
                  <c:v>0.75158575066272426</c:v>
                </c:pt>
                <c:pt idx="44">
                  <c:v>0.7845020531803778</c:v>
                </c:pt>
                <c:pt idx="45">
                  <c:v>0.81853959040571544</c:v>
                </c:pt>
                <c:pt idx="46">
                  <c:v>0.85373911382303236</c:v>
                </c:pt>
                <c:pt idx="47">
                  <c:v>0.89014307061072284</c:v>
                </c:pt>
                <c:pt idx="48">
                  <c:v>0.92779543061126979</c:v>
                </c:pt>
                <c:pt idx="49">
                  <c:v>0.96674153406483609</c:v>
                </c:pt>
              </c:numCache>
            </c:numRef>
          </c:yVal>
          <c:smooth val="1"/>
        </c:ser>
        <c:ser>
          <c:idx val="1"/>
          <c:order val="1"/>
          <c:tx>
            <c:v>15%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Graphs'!$C$2:$C$51</c:f>
              <c:numCache>
                <c:formatCode>0%</c:formatCode>
                <c:ptCount val="50"/>
                <c:pt idx="0">
                  <c:v>0</c:v>
                </c:pt>
                <c:pt idx="1">
                  <c:v>1.2711816195121508E-2</c:v>
                </c:pt>
                <c:pt idx="2">
                  <c:v>2.5796341252488832E-2</c:v>
                </c:pt>
                <c:pt idx="3">
                  <c:v>3.9267322630135625E-2</c:v>
                </c:pt>
                <c:pt idx="4">
                  <c:v>5.3147061759983141E-2</c:v>
                </c:pt>
                <c:pt idx="5">
                  <c:v>6.745113909446955E-2</c:v>
                </c:pt>
                <c:pt idx="6">
                  <c:v>8.2193214806180651E-2</c:v>
                </c:pt>
                <c:pt idx="7">
                  <c:v>9.738622896275767E-2</c:v>
                </c:pt>
                <c:pt idx="8">
                  <c:v>0.11304280158519973</c:v>
                </c:pt>
                <c:pt idx="9">
                  <c:v>0.12918028065626364</c:v>
                </c:pt>
                <c:pt idx="10">
                  <c:v>0.14581414942413876</c:v>
                </c:pt>
                <c:pt idx="11">
                  <c:v>0.16296287669608248</c:v>
                </c:pt>
                <c:pt idx="12">
                  <c:v>0.18064300855794876</c:v>
                </c:pt>
                <c:pt idx="13">
                  <c:v>0.19887334647831714</c:v>
                </c:pt>
                <c:pt idx="14">
                  <c:v>0.21767419551425077</c:v>
                </c:pt>
                <c:pt idx="15">
                  <c:v>0.23706383944922116</c:v>
                </c:pt>
                <c:pt idx="16">
                  <c:v>0.25706488585602172</c:v>
                </c:pt>
                <c:pt idx="17">
                  <c:v>0.27769763394964658</c:v>
                </c:pt>
                <c:pt idx="18">
                  <c:v>0.29898325467359504</c:v>
                </c:pt>
                <c:pt idx="19">
                  <c:v>0.32094601676028428</c:v>
                </c:pt>
                <c:pt idx="20">
                  <c:v>0.34360789393837537</c:v>
                </c:pt>
                <c:pt idx="21">
                  <c:v>0.36699353014733455</c:v>
                </c:pt>
                <c:pt idx="22">
                  <c:v>0.39112965905682334</c:v>
                </c:pt>
                <c:pt idx="23">
                  <c:v>0.41604263204579189</c:v>
                </c:pt>
                <c:pt idx="24">
                  <c:v>0.4417584946606215</c:v>
                </c:pt>
                <c:pt idx="25">
                  <c:v>0.46830680541760156</c:v>
                </c:pt>
                <c:pt idx="26">
                  <c:v>0.49571636452325918</c:v>
                </c:pt>
                <c:pt idx="27">
                  <c:v>0.52401709499577354</c:v>
                </c:pt>
                <c:pt idx="28">
                  <c:v>0.55324153458885539</c:v>
                </c:pt>
                <c:pt idx="29">
                  <c:v>0.5834211413457735</c:v>
                </c:pt>
                <c:pt idx="30">
                  <c:v>0.61458962128496009</c:v>
                </c:pt>
                <c:pt idx="31">
                  <c:v>0.64678257715389154</c:v>
                </c:pt>
                <c:pt idx="32">
                  <c:v>0.68003722104590014</c:v>
                </c:pt>
                <c:pt idx="33">
                  <c:v>0.71439070008899541</c:v>
                </c:pt>
                <c:pt idx="34">
                  <c:v>0.74988289886095527</c:v>
                </c:pt>
                <c:pt idx="35">
                  <c:v>0.78655470141433648</c:v>
                </c:pt>
                <c:pt idx="36">
                  <c:v>0.82444785621231498</c:v>
                </c:pt>
                <c:pt idx="37">
                  <c:v>0.86360743501417248</c:v>
                </c:pt>
                <c:pt idx="38">
                  <c:v>0.90407890015267844</c:v>
                </c:pt>
                <c:pt idx="39">
                  <c:v>0.94590927770867361</c:v>
                </c:pt>
                <c:pt idx="40">
                  <c:v>0.98914696681008563</c:v>
                </c:pt>
                <c:pt idx="41">
                  <c:v>1.0338427399799139</c:v>
                </c:pt>
                <c:pt idx="42">
                  <c:v>1.0800494671600585</c:v>
                </c:pt>
                <c:pt idx="43">
                  <c:v>1.1278229882739619</c:v>
                </c:pt>
                <c:pt idx="44">
                  <c:v>1.1772196107908492</c:v>
                </c:pt>
                <c:pt idx="45">
                  <c:v>1.2282981841164362</c:v>
                </c:pt>
                <c:pt idx="46">
                  <c:v>1.2811208691709797</c:v>
                </c:pt>
                <c:pt idx="47">
                  <c:v>1.3357507567793967</c:v>
                </c:pt>
                <c:pt idx="48">
                  <c:v>1.3922537678789846</c:v>
                </c:pt>
                <c:pt idx="49">
                  <c:v>1.4506983705081824</c:v>
                </c:pt>
              </c:numCache>
            </c:numRef>
          </c:yVal>
          <c:smooth val="1"/>
        </c:ser>
        <c:ser>
          <c:idx val="2"/>
          <c:order val="2"/>
          <c:tx>
            <c:v>20%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Graphs'!$D$2:$D$51</c:f>
              <c:numCache>
                <c:formatCode>0%</c:formatCode>
                <c:ptCount val="50"/>
                <c:pt idx="0">
                  <c:v>0</c:v>
                </c:pt>
                <c:pt idx="1">
                  <c:v>1.6949088260162011E-2</c:v>
                </c:pt>
                <c:pt idx="2">
                  <c:v>3.439512166998511E-2</c:v>
                </c:pt>
                <c:pt idx="3">
                  <c:v>5.236865013621074E-2</c:v>
                </c:pt>
                <c:pt idx="4">
                  <c:v>7.0885559610344484E-2</c:v>
                </c:pt>
                <c:pt idx="5">
                  <c:v>8.9959292051352571E-2</c:v>
                </c:pt>
                <c:pt idx="6">
                  <c:v>0.10961655680627182</c:v>
                </c:pt>
                <c:pt idx="7">
                  <c:v>0.12987070854862062</c:v>
                </c:pt>
                <c:pt idx="8">
                  <c:v>0.15074545982506027</c:v>
                </c:pt>
                <c:pt idx="9">
                  <c:v>0.1722648141337447</c:v>
                </c:pt>
                <c:pt idx="10">
                  <c:v>0.19444849005084341</c:v>
                </c:pt>
                <c:pt idx="11">
                  <c:v>0.21731777993560047</c:v>
                </c:pt>
                <c:pt idx="12">
                  <c:v>0.24089870461767396</c:v>
                </c:pt>
                <c:pt idx="13">
                  <c:v>0.26521334182187589</c:v>
                </c:pt>
                <c:pt idx="14">
                  <c:v>0.29028765784989224</c:v>
                </c:pt>
                <c:pt idx="15">
                  <c:v>0.31614723740933587</c:v>
                </c:pt>
                <c:pt idx="16">
                  <c:v>0.34282027113263763</c:v>
                </c:pt>
                <c:pt idx="17">
                  <c:v>0.37033683170904164</c:v>
                </c:pt>
                <c:pt idx="18">
                  <c:v>0.39872580598277063</c:v>
                </c:pt>
                <c:pt idx="19">
                  <c:v>0.4280176354068207</c:v>
                </c:pt>
                <c:pt idx="20">
                  <c:v>0.45824161828607324</c:v>
                </c:pt>
                <c:pt idx="21">
                  <c:v>0.48943061320648307</c:v>
                </c:pt>
                <c:pt idx="22">
                  <c:v>0.52162026506093251</c:v>
                </c:pt>
                <c:pt idx="23">
                  <c:v>0.55484435124772202</c:v>
                </c:pt>
                <c:pt idx="24">
                  <c:v>0.58913906555755013</c:v>
                </c:pt>
                <c:pt idx="25">
                  <c:v>0.62454255348266718</c:v>
                </c:pt>
                <c:pt idx="26">
                  <c:v>0.66109455079066204</c:v>
                </c:pt>
                <c:pt idx="27">
                  <c:v>0.69883609954672354</c:v>
                </c:pt>
                <c:pt idx="28">
                  <c:v>0.73780932288991585</c:v>
                </c:pt>
                <c:pt idx="29">
                  <c:v>0.77805724485419925</c:v>
                </c:pt>
                <c:pt idx="30">
                  <c:v>0.81962522183218234</c:v>
                </c:pt>
                <c:pt idx="31">
                  <c:v>0.86256057814408305</c:v>
                </c:pt>
                <c:pt idx="32">
                  <c:v>0.90691082665927902</c:v>
                </c:pt>
                <c:pt idx="33">
                  <c:v>0.95272651635383021</c:v>
                </c:pt>
                <c:pt idx="34">
                  <c:v>1.0000607985809538</c:v>
                </c:pt>
                <c:pt idx="35">
                  <c:v>1.0489677078561179</c:v>
                </c:pt>
                <c:pt idx="36">
                  <c:v>1.0995046846648893</c:v>
                </c:pt>
                <c:pt idx="37">
                  <c:v>1.1517295546852466</c:v>
                </c:pt>
                <c:pt idx="38">
                  <c:v>1.2057029860629536</c:v>
                </c:pt>
                <c:pt idx="39">
                  <c:v>1.2614881341030844</c:v>
                </c:pt>
                <c:pt idx="40">
                  <c:v>1.3191503379579133</c:v>
                </c:pt>
                <c:pt idx="41">
                  <c:v>1.3787580244510771</c:v>
                </c:pt>
                <c:pt idx="42">
                  <c:v>1.4403812123053044</c:v>
                </c:pt>
                <c:pt idx="43">
                  <c:v>1.5040935530561903</c:v>
                </c:pt>
                <c:pt idx="44">
                  <c:v>1.5699708411874183</c:v>
                </c:pt>
                <c:pt idx="45">
                  <c:v>1.6380918438070691</c:v>
                </c:pt>
                <c:pt idx="46">
                  <c:v>1.7085379844109851</c:v>
                </c:pt>
                <c:pt idx="47">
                  <c:v>1.7813940845059355</c:v>
                </c:pt>
                <c:pt idx="48">
                  <c:v>1.8567480168738075</c:v>
                </c:pt>
                <c:pt idx="49">
                  <c:v>1.9346913780411101</c:v>
                </c:pt>
              </c:numCache>
            </c:numRef>
          </c:yVal>
          <c:smooth val="1"/>
        </c:ser>
        <c:ser>
          <c:idx val="3"/>
          <c:order val="3"/>
          <c:tx>
            <c:v>25%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Graphs'!$E$2:$E$51</c:f>
              <c:numCache>
                <c:formatCode>0%</c:formatCode>
                <c:ptCount val="50"/>
                <c:pt idx="0">
                  <c:v>0</c:v>
                </c:pt>
                <c:pt idx="1">
                  <c:v>2.1186360325202512E-2</c:v>
                </c:pt>
                <c:pt idx="2">
                  <c:v>4.2993902087481384E-2</c:v>
                </c:pt>
                <c:pt idx="3">
                  <c:v>6.5457757679589279E-2</c:v>
                </c:pt>
                <c:pt idx="4">
                  <c:v>8.8604505520391286E-2</c:v>
                </c:pt>
                <c:pt idx="5">
                  <c:v>0.11245115172464014</c:v>
                </c:pt>
                <c:pt idx="6">
                  <c:v>0.13702593313470973</c:v>
                </c:pt>
                <c:pt idx="7">
                  <c:v>0.16234907815313529</c:v>
                </c:pt>
                <c:pt idx="8">
                  <c:v>0.18844811806492076</c:v>
                </c:pt>
                <c:pt idx="9">
                  <c:v>0.21534934761122573</c:v>
                </c:pt>
                <c:pt idx="10">
                  <c:v>0.24308283067754805</c:v>
                </c:pt>
                <c:pt idx="11">
                  <c:v>0.27167268317511845</c:v>
                </c:pt>
                <c:pt idx="12">
                  <c:v>0.30115064068887709</c:v>
                </c:pt>
                <c:pt idx="13">
                  <c:v>0.33154635432960788</c:v>
                </c:pt>
                <c:pt idx="14">
                  <c:v>0.36289134421537633</c:v>
                </c:pt>
                <c:pt idx="15">
                  <c:v>0.39521841540675384</c:v>
                </c:pt>
                <c:pt idx="16">
                  <c:v>0.42856415526789199</c:v>
                </c:pt>
                <c:pt idx="17">
                  <c:v>0.46296245173210709</c:v>
                </c:pt>
                <c:pt idx="18">
                  <c:v>0.49845034892586693</c:v>
                </c:pt>
                <c:pt idx="19">
                  <c:v>0.53506481412796381</c:v>
                </c:pt>
                <c:pt idx="20">
                  <c:v>0.57284508367852227</c:v>
                </c:pt>
                <c:pt idx="21">
                  <c:v>0.61183214728324153</c:v>
                </c:pt>
                <c:pt idx="22">
                  <c:v>0.65206836684696656</c:v>
                </c:pt>
                <c:pt idx="23">
                  <c:v>0.69359922725931533</c:v>
                </c:pt>
                <c:pt idx="24">
                  <c:v>0.73646880140966109</c:v>
                </c:pt>
                <c:pt idx="25">
                  <c:v>0.7807256617084245</c:v>
                </c:pt>
                <c:pt idx="26">
                  <c:v>0.82641842611274685</c:v>
                </c:pt>
                <c:pt idx="27">
                  <c:v>0.8735974957021041</c:v>
                </c:pt>
                <c:pt idx="28">
                  <c:v>0.92231474724342144</c:v>
                </c:pt>
                <c:pt idx="29">
                  <c:v>0.97262491657152417</c:v>
                </c:pt>
                <c:pt idx="30">
                  <c:v>1.024585137449155</c:v>
                </c:pt>
                <c:pt idx="31">
                  <c:v>1.0782545668907357</c:v>
                </c:pt>
                <c:pt idx="32">
                  <c:v>1.1336940786090832</c:v>
                </c:pt>
                <c:pt idx="33">
                  <c:v>1.190966010559763</c:v>
                </c:pt>
                <c:pt idx="34">
                  <c:v>1.2501367488978838</c:v>
                </c:pt>
                <c:pt idx="35">
                  <c:v>1.3112734501808962</c:v>
                </c:pt>
                <c:pt idx="36">
                  <c:v>1.3744479004913117</c:v>
                </c:pt>
                <c:pt idx="37">
                  <c:v>1.439732047353081</c:v>
                </c:pt>
                <c:pt idx="38">
                  <c:v>1.5072029923520021</c:v>
                </c:pt>
                <c:pt idx="39">
                  <c:v>1.5769386808891808</c:v>
                </c:pt>
                <c:pt idx="40">
                  <c:v>1.6490213758511734</c:v>
                </c:pt>
                <c:pt idx="41">
                  <c:v>1.7235359798176504</c:v>
                </c:pt>
                <c:pt idx="42">
                  <c:v>1.8005708648610554</c:v>
                </c:pt>
                <c:pt idx="43">
                  <c:v>1.8802174782860601</c:v>
                </c:pt>
                <c:pt idx="44">
                  <c:v>1.9625700009370965</c:v>
                </c:pt>
                <c:pt idx="45">
                  <c:v>2.0477271752853725</c:v>
                </c:pt>
                <c:pt idx="46">
                  <c:v>2.135790780152603</c:v>
                </c:pt>
                <c:pt idx="47">
                  <c:v>2.2268673510849473</c:v>
                </c:pt>
                <c:pt idx="48">
                  <c:v>2.3210666974249903</c:v>
                </c:pt>
                <c:pt idx="49">
                  <c:v>2.4185035301261286</c:v>
                </c:pt>
              </c:numCache>
            </c:numRef>
          </c:yVal>
          <c:smooth val="1"/>
        </c:ser>
        <c:ser>
          <c:idx val="4"/>
          <c:order val="4"/>
          <c:tx>
            <c:v>30%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Graphs'!$F$2:$F$51</c:f>
              <c:numCache>
                <c:formatCode>0%</c:formatCode>
                <c:ptCount val="50"/>
                <c:pt idx="0">
                  <c:v>0</c:v>
                </c:pt>
                <c:pt idx="1">
                  <c:v>2.5423632390243017E-2</c:v>
                </c:pt>
                <c:pt idx="2">
                  <c:v>5.1608975788573104E-2</c:v>
                </c:pt>
                <c:pt idx="3">
                  <c:v>7.8571305148360984E-2</c:v>
                </c:pt>
                <c:pt idx="4">
                  <c:v>0.10635277934090989</c:v>
                </c:pt>
                <c:pt idx="5">
                  <c:v>0.13497559796511863</c:v>
                </c:pt>
                <c:pt idx="6">
                  <c:v>0.16447022364228076</c:v>
                </c:pt>
                <c:pt idx="7">
                  <c:v>0.19486410764573975</c:v>
                </c:pt>
                <c:pt idx="8">
                  <c:v>0.22618879396650401</c:v>
                </c:pt>
                <c:pt idx="9">
                  <c:v>0.25847787295441449</c:v>
                </c:pt>
                <c:pt idx="10">
                  <c:v>0.29176160753224029</c:v>
                </c:pt>
                <c:pt idx="11">
                  <c:v>0.32607646626542286</c:v>
                </c:pt>
                <c:pt idx="12">
                  <c:v>0.36145521659938867</c:v>
                </c:pt>
                <c:pt idx="13">
                  <c:v>0.39793522952395299</c:v>
                </c:pt>
                <c:pt idx="14">
                  <c:v>0.43555694505852321</c:v>
                </c:pt>
                <c:pt idx="15">
                  <c:v>0.47435985818967741</c:v>
                </c:pt>
                <c:pt idx="16">
                  <c:v>0.51438279682199617</c:v>
                </c:pt>
                <c:pt idx="17">
                  <c:v>0.5556695381731499</c:v>
                </c:pt>
                <c:pt idx="18">
                  <c:v>0.59826236107563369</c:v>
                </c:pt>
                <c:pt idx="19">
                  <c:v>0.64220730855814046</c:v>
                </c:pt>
                <c:pt idx="20">
                  <c:v>0.68755329160837075</c:v>
                </c:pt>
                <c:pt idx="21">
                  <c:v>0.73434921555276778</c:v>
                </c:pt>
                <c:pt idx="22">
                  <c:v>0.78264610649812971</c:v>
                </c:pt>
                <c:pt idx="23">
                  <c:v>0.83249463284191938</c:v>
                </c:pt>
                <c:pt idx="24">
                  <c:v>0.88395104239622546</c:v>
                </c:pt>
                <c:pt idx="25">
                  <c:v>0.93707044944062912</c:v>
                </c:pt>
                <c:pt idx="26">
                  <c:v>0.99191247573016206</c:v>
                </c:pt>
                <c:pt idx="27">
                  <c:v>1.0485386998800204</c:v>
                </c:pt>
                <c:pt idx="28">
                  <c:v>1.1070123199758801</c:v>
                </c:pt>
                <c:pt idx="29">
                  <c:v>1.1673978836621517</c:v>
                </c:pt>
                <c:pt idx="30">
                  <c:v>1.2297642240099762</c:v>
                </c:pt>
                <c:pt idx="31">
                  <c:v>1.2941807349286236</c:v>
                </c:pt>
                <c:pt idx="32">
                  <c:v>1.3607217298128194</c:v>
                </c:pt>
                <c:pt idx="33">
                  <c:v>1.4294628428036593</c:v>
                </c:pt>
                <c:pt idx="34">
                  <c:v>1.500482236677722</c:v>
                </c:pt>
                <c:pt idx="35">
                  <c:v>1.5738616094213296</c:v>
                </c:pt>
                <c:pt idx="36">
                  <c:v>1.6496857164995014</c:v>
                </c:pt>
                <c:pt idx="37">
                  <c:v>1.7280419685561246</c:v>
                </c:pt>
                <c:pt idx="38">
                  <c:v>1.8090225976654233</c:v>
                </c:pt>
                <c:pt idx="39">
                  <c:v>1.8927216106606253</c:v>
                </c:pt>
                <c:pt idx="40">
                  <c:v>1.9792369570829034</c:v>
                </c:pt>
                <c:pt idx="41">
                  <c:v>2.0686712236173528</c:v>
                </c:pt>
                <c:pt idx="42">
                  <c:v>2.1611299581494938</c:v>
                </c:pt>
                <c:pt idx="43">
                  <c:v>2.2567224441709235</c:v>
                </c:pt>
                <c:pt idx="44">
                  <c:v>2.3555634581497844</c:v>
                </c:pt>
                <c:pt idx="45">
                  <c:v>2.4577705472571965</c:v>
                </c:pt>
                <c:pt idx="46">
                  <c:v>2.5634668546020936</c:v>
                </c:pt>
                <c:pt idx="47">
                  <c:v>2.6727795179908114</c:v>
                </c:pt>
                <c:pt idx="48">
                  <c:v>2.7858402598528782</c:v>
                </c:pt>
                <c:pt idx="49">
                  <c:v>2.9027868839727282</c:v>
                </c:pt>
              </c:numCache>
            </c:numRef>
          </c:yVal>
          <c:smooth val="1"/>
        </c:ser>
        <c:dLbls>
          <c:showLegendKey val="0"/>
          <c:showVal val="0"/>
          <c:showCatName val="0"/>
          <c:showSerName val="0"/>
          <c:showPercent val="0"/>
          <c:showBubbleSize val="0"/>
        </c:dLbls>
        <c:axId val="74712192"/>
        <c:axId val="52702592"/>
      </c:scatterChart>
      <c:valAx>
        <c:axId val="7471219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16"/>
              <c:y val="0.92374886307528392"/>
            </c:manualLayout>
          </c:layout>
          <c:overlay val="0"/>
        </c:title>
        <c:numFmt formatCode="General" sourceLinked="1"/>
        <c:majorTickMark val="out"/>
        <c:minorTickMark val="none"/>
        <c:tickLblPos val="nextTo"/>
        <c:crossAx val="52702592"/>
        <c:crosses val="autoZero"/>
        <c:crossBetween val="midCat"/>
      </c:valAx>
      <c:valAx>
        <c:axId val="52702592"/>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705E-2"/>
              <c:y val="0.17603960396039603"/>
            </c:manualLayout>
          </c:layout>
          <c:overlay val="0"/>
        </c:title>
        <c:numFmt formatCode="0%" sourceLinked="1"/>
        <c:majorTickMark val="out"/>
        <c:minorTickMark val="none"/>
        <c:tickLblPos val="nextTo"/>
        <c:crossAx val="74712192"/>
        <c:crosses val="autoZero"/>
        <c:crossBetween val="midCat"/>
      </c:valAx>
    </c:plotArea>
    <c:legend>
      <c:legendPos val="r"/>
      <c:layout>
        <c:manualLayout>
          <c:xMode val="edge"/>
          <c:yMode val="edge"/>
          <c:x val="0.83113025723038558"/>
          <c:y val="0.39040487513318262"/>
          <c:w val="0.10796801712004869"/>
          <c:h val="0.29839791065720744"/>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497"/>
          <c:y val="0.18238649400540333"/>
          <c:w val="0.73226796775399061"/>
          <c:h val="0.5615490702425896"/>
        </c:manualLayout>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cat>
          <c:val>
            <c:numRef>
              <c:f>'development plan (Solar)'!$C$14:$C$67</c:f>
              <c:numCache>
                <c:formatCode>0%</c:formatCode>
                <c:ptCount val="54"/>
                <c:pt idx="0">
                  <c:v>0</c:v>
                </c:pt>
                <c:pt idx="1">
                  <c:v>5.2130355364644151E-2</c:v>
                </c:pt>
                <c:pt idx="2">
                  <c:v>0.10434088197899979</c:v>
                </c:pt>
                <c:pt idx="3">
                  <c:v>0.15663179407740399</c:v>
                </c:pt>
                <c:pt idx="4">
                  <c:v>0.20900324876503734</c:v>
                </c:pt>
                <c:pt idx="5">
                  <c:v>0.26145539362555431</c:v>
                </c:pt>
                <c:pt idx="6">
                  <c:v>0.31398833271563281</c:v>
                </c:pt>
                <c:pt idx="7">
                  <c:v>0.36660222518078062</c:v>
                </c:pt>
                <c:pt idx="8">
                  <c:v>0.41929722291200905</c:v>
                </c:pt>
                <c:pt idx="9">
                  <c:v>0.47207344560850339</c:v>
                </c:pt>
                <c:pt idx="10">
                  <c:v>0.52493104734586771</c:v>
                </c:pt>
                <c:pt idx="11">
                  <c:v>0.57787015464498648</c:v>
                </c:pt>
                <c:pt idx="12">
                  <c:v>0.63089092101549893</c:v>
                </c:pt>
                <c:pt idx="13">
                  <c:v>0.68399347651041775</c:v>
                </c:pt>
                <c:pt idx="14">
                  <c:v>0.7371779736311086</c:v>
                </c:pt>
                <c:pt idx="15">
                  <c:v>0.79044454460645719</c:v>
                </c:pt>
                <c:pt idx="16">
                  <c:v>0.84379334096074954</c:v>
                </c:pt>
                <c:pt idx="17">
                  <c:v>0.89722449641541846</c:v>
                </c:pt>
                <c:pt idx="18">
                  <c:v>0.95073816164198155</c:v>
                </c:pt>
                <c:pt idx="19">
                  <c:v>1.0043344714599423</c:v>
                </c:pt>
                <c:pt idx="20">
                  <c:v>1.058013575815439</c:v>
                </c:pt>
                <c:pt idx="21">
                  <c:v>1.1117756233594742</c:v>
                </c:pt>
                <c:pt idx="22">
                  <c:v>1.1656207493100843</c:v>
                </c:pt>
                <c:pt idx="23">
                  <c:v>1.2195491020546887</c:v>
                </c:pt>
                <c:pt idx="24">
                  <c:v>1.2735608290903826</c:v>
                </c:pt>
                <c:pt idx="25">
                  <c:v>1.3276560771951527</c:v>
                </c:pt>
                <c:pt idx="26">
                  <c:v>1.3818349819815727</c:v>
                </c:pt>
                <c:pt idx="27">
                  <c:v>1.4360976902938962</c:v>
                </c:pt>
                <c:pt idx="28">
                  <c:v>1.4904443484217065</c:v>
                </c:pt>
                <c:pt idx="29">
                  <c:v>1.5448751021923612</c:v>
                </c:pt>
                <c:pt idx="30">
                  <c:v>1.5993900970455452</c:v>
                </c:pt>
                <c:pt idx="31">
                  <c:v>1.6539894870202745</c:v>
                </c:pt>
                <c:pt idx="32">
                  <c:v>1.7086734161401016</c:v>
                </c:pt>
                <c:pt idx="33">
                  <c:v>1.7634420282873258</c:v>
                </c:pt>
                <c:pt idx="34">
                  <c:v>1.8182954753844787</c:v>
                </c:pt>
                <c:pt idx="35">
                  <c:v>1.8732339004084155</c:v>
                </c:pt>
                <c:pt idx="36">
                  <c:v>1.9282574540395039</c:v>
                </c:pt>
                <c:pt idx="37">
                  <c:v>1.9833662786140134</c:v>
                </c:pt>
                <c:pt idx="38">
                  <c:v>2.0385605238423747</c:v>
                </c:pt>
                <c:pt idx="39">
                  <c:v>2.093840338746265</c:v>
                </c:pt>
                <c:pt idx="40">
                  <c:v>2.149205871742601</c:v>
                </c:pt>
                <c:pt idx="41">
                  <c:v>2.2046572707155363</c:v>
                </c:pt>
                <c:pt idx="42">
                  <c:v>2.2601946897213336</c:v>
                </c:pt>
                <c:pt idx="43">
                  <c:v>2.3158182753030907</c:v>
                </c:pt>
                <c:pt idx="44">
                  <c:v>2.3715281800209045</c:v>
                </c:pt>
                <c:pt idx="45">
                  <c:v>2.4273245555881582</c:v>
                </c:pt>
                <c:pt idx="46">
                  <c:v>2.4832075468840284</c:v>
                </c:pt>
                <c:pt idx="47">
                  <c:v>2.5391773105182414</c:v>
                </c:pt>
                <c:pt idx="48">
                  <c:v>2.5952339961455611</c:v>
                </c:pt>
                <c:pt idx="49">
                  <c:v>2.6513777528742031</c:v>
                </c:pt>
              </c:numCache>
            </c:numRef>
          </c:val>
          <c:smooth val="0"/>
        </c:ser>
        <c:dLbls>
          <c:showLegendKey val="0"/>
          <c:showVal val="0"/>
          <c:showCatName val="0"/>
          <c:showSerName val="0"/>
          <c:showPercent val="0"/>
          <c:showBubbleSize val="0"/>
        </c:dLbls>
        <c:hiLowLines/>
        <c:marker val="1"/>
        <c:smooth val="0"/>
        <c:axId val="52692096"/>
        <c:axId val="52694016"/>
      </c:lineChart>
      <c:catAx>
        <c:axId val="5269209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19"/>
              <c:y val="0.87133017212627428"/>
            </c:manualLayout>
          </c:layout>
          <c:overlay val="0"/>
        </c:title>
        <c:numFmt formatCode="General" sourceLinked="0"/>
        <c:majorTickMark val="in"/>
        <c:minorTickMark val="none"/>
        <c:tickLblPos val="nextTo"/>
        <c:crossAx val="52694016"/>
        <c:crosses val="autoZero"/>
        <c:auto val="0"/>
        <c:lblAlgn val="ctr"/>
        <c:lblOffset val="100"/>
        <c:tickLblSkip val="5"/>
        <c:tickMarkSkip val="5"/>
        <c:noMultiLvlLbl val="0"/>
      </c:catAx>
      <c:valAx>
        <c:axId val="52694016"/>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748E-2"/>
              <c:y val="0.1161079450704021"/>
            </c:manualLayout>
          </c:layout>
          <c:overlay val="0"/>
        </c:title>
        <c:numFmt formatCode="0%" sourceLinked="1"/>
        <c:majorTickMark val="out"/>
        <c:minorTickMark val="none"/>
        <c:tickLblPos val="nextTo"/>
        <c:crossAx val="52692096"/>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layout/>
      <c:overlay val="1"/>
    </c:title>
    <c:autoTitleDeleted val="0"/>
    <c:plotArea>
      <c:layout>
        <c:manualLayout>
          <c:layoutTarget val="inner"/>
          <c:xMode val="edge"/>
          <c:yMode val="edge"/>
          <c:x val="0.14393131892996136"/>
          <c:y val="0.22859312862396355"/>
          <c:w val="0.6622610104771387"/>
          <c:h val="0.57986775359348564"/>
        </c:manualLayout>
      </c:layout>
      <c:scatterChart>
        <c:scatterStyle val="lineMarker"/>
        <c:varyColors val="0"/>
        <c:ser>
          <c:idx val="0"/>
          <c:order val="0"/>
          <c:tx>
            <c:v>10%</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Graphs'!$B$2:$B$51</c:f>
              <c:numCache>
                <c:formatCode>0%</c:formatCode>
                <c:ptCount val="50"/>
                <c:pt idx="0">
                  <c:v>0</c:v>
                </c:pt>
                <c:pt idx="1">
                  <c:v>2.6065177682322076E-2</c:v>
                </c:pt>
                <c:pt idx="2">
                  <c:v>5.2170440989499897E-2</c:v>
                </c:pt>
                <c:pt idx="3">
                  <c:v>7.8315861332979159E-2</c:v>
                </c:pt>
                <c:pt idx="4">
                  <c:v>0.10450156725336211</c:v>
                </c:pt>
                <c:pt idx="5">
                  <c:v>0.1307276015975162</c:v>
                </c:pt>
                <c:pt idx="6">
                  <c:v>0.156994023534925</c:v>
                </c:pt>
                <c:pt idx="7">
                  <c:v>0.18330093406177603</c:v>
                </c:pt>
                <c:pt idx="8">
                  <c:v>0.20964838928706231</c:v>
                </c:pt>
                <c:pt idx="9">
                  <c:v>0.23603645144075802</c:v>
                </c:pt>
                <c:pt idx="10">
                  <c:v>0.26246521205935258</c:v>
                </c:pt>
                <c:pt idx="11">
                  <c:v>0.2889347321671723</c:v>
                </c:pt>
                <c:pt idx="12">
                  <c:v>0.31544507598458033</c:v>
                </c:pt>
                <c:pt idx="13">
                  <c:v>0.34199630978653467</c:v>
                </c:pt>
                <c:pt idx="14">
                  <c:v>0.36858852026077576</c:v>
                </c:pt>
                <c:pt idx="15">
                  <c:v>0.39522177242310869</c:v>
                </c:pt>
                <c:pt idx="16">
                  <c:v>0.42189613279419541</c:v>
                </c:pt>
                <c:pt idx="17">
                  <c:v>0.44861166898153854</c:v>
                </c:pt>
                <c:pt idx="18">
                  <c:v>0.47536846442745945</c:v>
                </c:pt>
                <c:pt idx="19">
                  <c:v>0.5021665858858152</c:v>
                </c:pt>
                <c:pt idx="20">
                  <c:v>0.5290061009976228</c:v>
                </c:pt>
                <c:pt idx="21">
                  <c:v>0.55588709107333045</c:v>
                </c:pt>
                <c:pt idx="22">
                  <c:v>0.58280962328243957</c:v>
                </c:pt>
                <c:pt idx="23">
                  <c:v>0.60977376550144158</c:v>
                </c:pt>
                <c:pt idx="24">
                  <c:v>0.63677959759825242</c:v>
                </c:pt>
                <c:pt idx="25">
                  <c:v>0.66382718715341604</c:v>
                </c:pt>
                <c:pt idx="26">
                  <c:v>0.6909166023150175</c:v>
                </c:pt>
                <c:pt idx="27">
                  <c:v>0.71804792189897138</c:v>
                </c:pt>
                <c:pt idx="28">
                  <c:v>0.74522121385003171</c:v>
                </c:pt>
                <c:pt idx="29">
                  <c:v>0.77243655609670392</c:v>
                </c:pt>
                <c:pt idx="30">
                  <c:v>0.79969401651220251</c:v>
                </c:pt>
                <c:pt idx="31">
                  <c:v>0.82699367233845167</c:v>
                </c:pt>
                <c:pt idx="32">
                  <c:v>0.85433560011065079</c:v>
                </c:pt>
                <c:pt idx="33">
                  <c:v>0.8817198673598583</c:v>
                </c:pt>
                <c:pt idx="34">
                  <c:v>0.9091465502219136</c:v>
                </c:pt>
                <c:pt idx="35">
                  <c:v>0.93661572430772322</c:v>
                </c:pt>
                <c:pt idx="36">
                  <c:v>0.9641274647741982</c:v>
                </c:pt>
                <c:pt idx="37">
                  <c:v>0.99168183886699546</c:v>
                </c:pt>
                <c:pt idx="38">
                  <c:v>1.0192789215832834</c:v>
                </c:pt>
                <c:pt idx="39">
                  <c:v>1.0469187875616581</c:v>
                </c:pt>
                <c:pt idx="40">
                  <c:v>1.0746015111258715</c:v>
                </c:pt>
                <c:pt idx="41">
                  <c:v>1.1023271663223135</c:v>
                </c:pt>
                <c:pt idx="42">
                  <c:v>1.1300958335951878</c:v>
                </c:pt>
                <c:pt idx="43">
                  <c:v>1.1579075860755885</c:v>
                </c:pt>
                <c:pt idx="44">
                  <c:v>1.1857624967417524</c:v>
                </c:pt>
                <c:pt idx="45">
                  <c:v>1.2136606446453642</c:v>
                </c:pt>
                <c:pt idx="46">
                  <c:v>1.2416021021103061</c:v>
                </c:pt>
                <c:pt idx="47">
                  <c:v>1.2695869413844236</c:v>
                </c:pt>
                <c:pt idx="48">
                  <c:v>1.2976152404767902</c:v>
                </c:pt>
                <c:pt idx="49">
                  <c:v>1.3256870768686697</c:v>
                </c:pt>
              </c:numCache>
            </c:numRef>
          </c:yVal>
          <c:smooth val="0"/>
        </c:ser>
        <c:ser>
          <c:idx val="1"/>
          <c:order val="1"/>
          <c:tx>
            <c:v>15%</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Graphs'!$C$2:$C$51</c:f>
              <c:numCache>
                <c:formatCode>0%</c:formatCode>
                <c:ptCount val="50"/>
                <c:pt idx="0">
                  <c:v>0</c:v>
                </c:pt>
                <c:pt idx="1">
                  <c:v>3.909776652348311E-2</c:v>
                </c:pt>
                <c:pt idx="2">
                  <c:v>7.8255709091880302E-2</c:v>
                </c:pt>
                <c:pt idx="3">
                  <c:v>0.11747389911663728</c:v>
                </c:pt>
                <c:pt idx="4">
                  <c:v>0.15675246513835628</c:v>
                </c:pt>
                <c:pt idx="5">
                  <c:v>0.19609154521916569</c:v>
                </c:pt>
                <c:pt idx="6">
                  <c:v>0.2354912393350895</c:v>
                </c:pt>
                <c:pt idx="7">
                  <c:v>0.27495163317986254</c:v>
                </c:pt>
                <c:pt idx="8">
                  <c:v>0.31447283783795599</c:v>
                </c:pt>
                <c:pt idx="9">
                  <c:v>0.35405497708920891</c:v>
                </c:pt>
                <c:pt idx="10">
                  <c:v>0.39369815567040845</c:v>
                </c:pt>
                <c:pt idx="11">
                  <c:v>0.43340246720989456</c:v>
                </c:pt>
                <c:pt idx="12">
                  <c:v>0.47316802047279216</c:v>
                </c:pt>
                <c:pt idx="13">
                  <c:v>0.51299491355174642</c:v>
                </c:pt>
                <c:pt idx="14">
                  <c:v>0.55288325646746828</c:v>
                </c:pt>
                <c:pt idx="15">
                  <c:v>0.59283316744121362</c:v>
                </c:pt>
                <c:pt idx="16">
                  <c:v>0.63284473687747245</c:v>
                </c:pt>
                <c:pt idx="17">
                  <c:v>0.67291808269847841</c:v>
                </c:pt>
                <c:pt idx="18">
                  <c:v>0.71305331303472042</c:v>
                </c:pt>
                <c:pt idx="19">
                  <c:v>0.75325052867287867</c:v>
                </c:pt>
                <c:pt idx="20">
                  <c:v>0.79350983840653078</c:v>
                </c:pt>
                <c:pt idx="21">
                  <c:v>0.83383135721640222</c:v>
                </c:pt>
                <c:pt idx="22">
                  <c:v>0.8742151925059527</c:v>
                </c:pt>
                <c:pt idx="23">
                  <c:v>0.91466144567997254</c:v>
                </c:pt>
                <c:pt idx="24">
                  <c:v>0.95517022477014868</c:v>
                </c:pt>
                <c:pt idx="25">
                  <c:v>0.99574164316066061</c:v>
                </c:pt>
                <c:pt idx="26">
                  <c:v>1.0363758080175054</c:v>
                </c:pt>
                <c:pt idx="27">
                  <c:v>1.0770728316005216</c:v>
                </c:pt>
                <c:pt idx="28">
                  <c:v>1.1178328205352877</c:v>
                </c:pt>
                <c:pt idx="29">
                  <c:v>1.1586558862736893</c:v>
                </c:pt>
                <c:pt idx="30">
                  <c:v>1.1995421351011046</c:v>
                </c:pt>
                <c:pt idx="31">
                  <c:v>1.240491677870101</c:v>
                </c:pt>
                <c:pt idx="32">
                  <c:v>1.2815046206525029</c:v>
                </c:pt>
                <c:pt idx="33">
                  <c:v>1.3225810738437904</c:v>
                </c:pt>
                <c:pt idx="34">
                  <c:v>1.3637211515454337</c:v>
                </c:pt>
                <c:pt idx="35">
                  <c:v>1.4049249631155662</c:v>
                </c:pt>
                <c:pt idx="36">
                  <c:v>1.4461926215301335</c:v>
                </c:pt>
                <c:pt idx="37">
                  <c:v>1.4875242353898703</c:v>
                </c:pt>
                <c:pt idx="38">
                  <c:v>1.5289199168054766</c:v>
                </c:pt>
                <c:pt idx="39">
                  <c:v>1.5703797738177265</c:v>
                </c:pt>
                <c:pt idx="40">
                  <c:v>1.6119039178607719</c:v>
                </c:pt>
                <c:pt idx="41">
                  <c:v>1.6534924633581678</c:v>
                </c:pt>
                <c:pt idx="42">
                  <c:v>1.6951455207323434</c:v>
                </c:pt>
                <c:pt idx="43">
                  <c:v>1.7368632033512235</c:v>
                </c:pt>
                <c:pt idx="44">
                  <c:v>1.7786456208532695</c:v>
                </c:pt>
                <c:pt idx="45">
                  <c:v>1.8204928919722354</c:v>
                </c:pt>
                <c:pt idx="46">
                  <c:v>1.862405125336875</c:v>
                </c:pt>
                <c:pt idx="47">
                  <c:v>1.9043824324254537</c:v>
                </c:pt>
                <c:pt idx="48">
                  <c:v>1.9464249272749821</c:v>
                </c:pt>
                <c:pt idx="49">
                  <c:v>1.9885327262253403</c:v>
                </c:pt>
              </c:numCache>
            </c:numRef>
          </c:yVal>
          <c:smooth val="0"/>
        </c:ser>
        <c:ser>
          <c:idx val="2"/>
          <c:order val="2"/>
          <c:tx>
            <c:v>20%</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Graphs'!$D$2:$D$51</c:f>
              <c:numCache>
                <c:formatCode>0%</c:formatCode>
                <c:ptCount val="50"/>
                <c:pt idx="0">
                  <c:v>0</c:v>
                </c:pt>
                <c:pt idx="1">
                  <c:v>5.2130355364644151E-2</c:v>
                </c:pt>
                <c:pt idx="2">
                  <c:v>0.10434088197899979</c:v>
                </c:pt>
                <c:pt idx="3">
                  <c:v>0.15663179407740399</c:v>
                </c:pt>
                <c:pt idx="4">
                  <c:v>0.20900324876503734</c:v>
                </c:pt>
                <c:pt idx="5">
                  <c:v>0.26145539362555431</c:v>
                </c:pt>
                <c:pt idx="6">
                  <c:v>0.31398833271563281</c:v>
                </c:pt>
                <c:pt idx="7">
                  <c:v>0.36660222518078062</c:v>
                </c:pt>
                <c:pt idx="8">
                  <c:v>0.41929722291200905</c:v>
                </c:pt>
                <c:pt idx="9">
                  <c:v>0.47207344560850339</c:v>
                </c:pt>
                <c:pt idx="10">
                  <c:v>0.52493104734586771</c:v>
                </c:pt>
                <c:pt idx="11">
                  <c:v>0.57787015464498648</c:v>
                </c:pt>
                <c:pt idx="12">
                  <c:v>0.63089092101549893</c:v>
                </c:pt>
                <c:pt idx="13">
                  <c:v>0.68399347651041775</c:v>
                </c:pt>
                <c:pt idx="14">
                  <c:v>0.7371779736311086</c:v>
                </c:pt>
                <c:pt idx="15">
                  <c:v>0.79044454460645719</c:v>
                </c:pt>
                <c:pt idx="16">
                  <c:v>0.84379334096074954</c:v>
                </c:pt>
                <c:pt idx="17">
                  <c:v>0.89722449641541846</c:v>
                </c:pt>
                <c:pt idx="18">
                  <c:v>0.95073816164198155</c:v>
                </c:pt>
                <c:pt idx="19">
                  <c:v>1.0043344714599423</c:v>
                </c:pt>
                <c:pt idx="20">
                  <c:v>1.058013575815439</c:v>
                </c:pt>
                <c:pt idx="21">
                  <c:v>1.1117756233594742</c:v>
                </c:pt>
                <c:pt idx="22">
                  <c:v>1.1656207493100843</c:v>
                </c:pt>
                <c:pt idx="23">
                  <c:v>1.2195491020546887</c:v>
                </c:pt>
                <c:pt idx="24">
                  <c:v>1.2735608290903826</c:v>
                </c:pt>
                <c:pt idx="25">
                  <c:v>1.3276560771951527</c:v>
                </c:pt>
                <c:pt idx="26">
                  <c:v>1.3818349819815727</c:v>
                </c:pt>
                <c:pt idx="27">
                  <c:v>1.4360976902938962</c:v>
                </c:pt>
                <c:pt idx="28">
                  <c:v>1.4904443484217065</c:v>
                </c:pt>
                <c:pt idx="29">
                  <c:v>1.5448751021923612</c:v>
                </c:pt>
                <c:pt idx="30">
                  <c:v>1.5993900970455452</c:v>
                </c:pt>
                <c:pt idx="31">
                  <c:v>1.6539894870202745</c:v>
                </c:pt>
                <c:pt idx="32">
                  <c:v>1.7086734161401016</c:v>
                </c:pt>
                <c:pt idx="33">
                  <c:v>1.7634420282873258</c:v>
                </c:pt>
                <c:pt idx="34">
                  <c:v>1.8182954753844787</c:v>
                </c:pt>
                <c:pt idx="35">
                  <c:v>1.8732339004084155</c:v>
                </c:pt>
                <c:pt idx="36">
                  <c:v>1.9282574540395039</c:v>
                </c:pt>
                <c:pt idx="37">
                  <c:v>1.9833662786140134</c:v>
                </c:pt>
                <c:pt idx="38">
                  <c:v>2.0385605238423747</c:v>
                </c:pt>
                <c:pt idx="39">
                  <c:v>2.093840338746265</c:v>
                </c:pt>
                <c:pt idx="40">
                  <c:v>2.149205871742601</c:v>
                </c:pt>
                <c:pt idx="41">
                  <c:v>2.2046572707155363</c:v>
                </c:pt>
                <c:pt idx="42">
                  <c:v>2.2601946897213336</c:v>
                </c:pt>
                <c:pt idx="43">
                  <c:v>2.3158182753030907</c:v>
                </c:pt>
                <c:pt idx="44">
                  <c:v>2.3715281800209045</c:v>
                </c:pt>
                <c:pt idx="45">
                  <c:v>2.4273245555881582</c:v>
                </c:pt>
                <c:pt idx="46">
                  <c:v>2.4832075468840284</c:v>
                </c:pt>
                <c:pt idx="47">
                  <c:v>2.5391773105182414</c:v>
                </c:pt>
                <c:pt idx="48">
                  <c:v>2.5952339961455611</c:v>
                </c:pt>
                <c:pt idx="49">
                  <c:v>2.6513777528742031</c:v>
                </c:pt>
              </c:numCache>
            </c:numRef>
          </c:yVal>
          <c:smooth val="0"/>
        </c:ser>
        <c:ser>
          <c:idx val="3"/>
          <c:order val="3"/>
          <c:tx>
            <c:v>25%</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Graphs'!$E$2:$E$51</c:f>
              <c:numCache>
                <c:formatCode>0%</c:formatCode>
                <c:ptCount val="50"/>
                <c:pt idx="0">
                  <c:v>0</c:v>
                </c:pt>
                <c:pt idx="1">
                  <c:v>6.5162944205805193E-2</c:v>
                </c:pt>
                <c:pt idx="2">
                  <c:v>0.1304261500813802</c:v>
                </c:pt>
                <c:pt idx="3">
                  <c:v>0.19578983186106211</c:v>
                </c:pt>
                <c:pt idx="4">
                  <c:v>0.26125420377918807</c:v>
                </c:pt>
                <c:pt idx="5">
                  <c:v>0.32681938485483431</c:v>
                </c:pt>
                <c:pt idx="6">
                  <c:v>0.39248558932233779</c:v>
                </c:pt>
                <c:pt idx="7">
                  <c:v>0.45825299571031292</c:v>
                </c:pt>
                <c:pt idx="8">
                  <c:v>0.52412176667816368</c:v>
                </c:pt>
                <c:pt idx="9">
                  <c:v>0.59009208551526748</c:v>
                </c:pt>
                <c:pt idx="10">
                  <c:v>0.6561641207959158</c:v>
                </c:pt>
                <c:pt idx="11">
                  <c:v>0.72233803251060014</c:v>
                </c:pt>
                <c:pt idx="12">
                  <c:v>0.78861401931297848</c:v>
                </c:pt>
                <c:pt idx="13">
                  <c:v>0.85499224350179115</c:v>
                </c:pt>
                <c:pt idx="14">
                  <c:v>0.92147288122527093</c:v>
                </c:pt>
                <c:pt idx="15">
                  <c:v>0.98805611815317662</c:v>
                </c:pt>
                <c:pt idx="16">
                  <c:v>1.054742129873651</c:v>
                </c:pt>
                <c:pt idx="17">
                  <c:v>1.1215311005628805</c:v>
                </c:pt>
                <c:pt idx="18">
                  <c:v>1.1884232056910942</c:v>
                </c:pt>
                <c:pt idx="19">
                  <c:v>1.2554186284813429</c:v>
                </c:pt>
                <c:pt idx="20">
                  <c:v>1.3225175444614095</c:v>
                </c:pt>
                <c:pt idx="21">
                  <c:v>1.3897201361966316</c:v>
                </c:pt>
                <c:pt idx="22">
                  <c:v>1.4570265793406167</c:v>
                </c:pt>
                <c:pt idx="23">
                  <c:v>1.5244370559770952</c:v>
                </c:pt>
                <c:pt idx="24">
                  <c:v>1.5919517419080618</c:v>
                </c:pt>
                <c:pt idx="25">
                  <c:v>1.6595708188481801</c:v>
                </c:pt>
                <c:pt idx="26">
                  <c:v>1.7272944733298434</c:v>
                </c:pt>
                <c:pt idx="27">
                  <c:v>1.7951228856412293</c:v>
                </c:pt>
                <c:pt idx="28">
                  <c:v>1.8630562407527453</c:v>
                </c:pt>
                <c:pt idx="29">
                  <c:v>1.9310947180151297</c:v>
                </c:pt>
                <c:pt idx="30">
                  <c:v>1.9992385012802303</c:v>
                </c:pt>
                <c:pt idx="31">
                  <c:v>2.0674877692712754</c:v>
                </c:pt>
                <c:pt idx="32">
                  <c:v>2.1358427050158708</c:v>
                </c:pt>
                <c:pt idx="33">
                  <c:v>2.2043034952130007</c:v>
                </c:pt>
                <c:pt idx="34">
                  <c:v>2.272870321547241</c:v>
                </c:pt>
                <c:pt idx="35">
                  <c:v>2.3415433693198056</c:v>
                </c:pt>
                <c:pt idx="36">
                  <c:v>2.4103228269598151</c:v>
                </c:pt>
                <c:pt idx="37">
                  <c:v>2.4792088780957338</c:v>
                </c:pt>
                <c:pt idx="38">
                  <c:v>2.5482017094950895</c:v>
                </c:pt>
                <c:pt idx="39">
                  <c:v>2.6173015035309475</c:v>
                </c:pt>
                <c:pt idx="40">
                  <c:v>2.6865084456847881</c:v>
                </c:pt>
                <c:pt idx="41">
                  <c:v>2.7558227241764617</c:v>
                </c:pt>
                <c:pt idx="42">
                  <c:v>2.8252445230028425</c:v>
                </c:pt>
                <c:pt idx="43">
                  <c:v>2.8947740289096671</c:v>
                </c:pt>
                <c:pt idx="44">
                  <c:v>2.9644114310861025</c:v>
                </c:pt>
                <c:pt idx="45">
                  <c:v>3.0341569208991568</c:v>
                </c:pt>
                <c:pt idx="46">
                  <c:v>3.1040106855844241</c:v>
                </c:pt>
                <c:pt idx="47">
                  <c:v>3.1739729146273934</c:v>
                </c:pt>
                <c:pt idx="48">
                  <c:v>3.2440437937043622</c:v>
                </c:pt>
                <c:pt idx="49">
                  <c:v>3.3142235107762708</c:v>
                </c:pt>
              </c:numCache>
            </c:numRef>
          </c:yVal>
          <c:smooth val="0"/>
        </c:ser>
        <c:ser>
          <c:idx val="4"/>
          <c:order val="4"/>
          <c:tx>
            <c:v>30%</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Graphs'!$F$2:$F$51</c:f>
              <c:numCache>
                <c:formatCode>0%</c:formatCode>
                <c:ptCount val="50"/>
                <c:pt idx="0">
                  <c:v>0</c:v>
                </c:pt>
                <c:pt idx="1">
                  <c:v>7.819553304696622E-2</c:v>
                </c:pt>
                <c:pt idx="2">
                  <c:v>0.1565114181837606</c:v>
                </c:pt>
                <c:pt idx="3">
                  <c:v>0.23494786964472025</c:v>
                </c:pt>
                <c:pt idx="4">
                  <c:v>0.31350510166418222</c:v>
                </c:pt>
                <c:pt idx="5">
                  <c:v>0.39218332847648379</c:v>
                </c:pt>
                <c:pt idx="6">
                  <c:v>0.47098276431596192</c:v>
                </c:pt>
                <c:pt idx="7">
                  <c:v>0.54990362341695376</c:v>
                </c:pt>
                <c:pt idx="8">
                  <c:v>0.62894612001379646</c:v>
                </c:pt>
                <c:pt idx="9">
                  <c:v>0.70811046834082714</c:v>
                </c:pt>
                <c:pt idx="10">
                  <c:v>0.78739688263238283</c:v>
                </c:pt>
                <c:pt idx="11">
                  <c:v>0.8668055771228006</c:v>
                </c:pt>
                <c:pt idx="12">
                  <c:v>0.94633674407366508</c:v>
                </c:pt>
                <c:pt idx="13">
                  <c:v>1.0259906024277605</c:v>
                </c:pt>
                <c:pt idx="14">
                  <c:v>1.105767369872285</c:v>
                </c:pt>
                <c:pt idx="15">
                  <c:v>1.1856672632312215</c:v>
                </c:pt>
                <c:pt idx="16">
                  <c:v>1.2656904987192246</c:v>
                </c:pt>
                <c:pt idx="17">
                  <c:v>1.3458372762416679</c:v>
                </c:pt>
                <c:pt idx="18">
                  <c:v>1.426107813754538</c:v>
                </c:pt>
                <c:pt idx="19">
                  <c:v>1.5065023284694912</c:v>
                </c:pt>
                <c:pt idx="20">
                  <c:v>1.5870210370310753</c:v>
                </c:pt>
                <c:pt idx="21">
                  <c:v>1.6676641556456182</c:v>
                </c:pt>
                <c:pt idx="22">
                  <c:v>1.7484319001764927</c:v>
                </c:pt>
                <c:pt idx="23">
                  <c:v>1.8293244862155662</c:v>
                </c:pt>
                <c:pt idx="24">
                  <c:v>1.9103421291375007</c:v>
                </c:pt>
                <c:pt idx="25">
                  <c:v>1.9914850441415235</c:v>
                </c:pt>
                <c:pt idx="26">
                  <c:v>2.0727534462839157</c:v>
                </c:pt>
                <c:pt idx="27">
                  <c:v>2.1541475607051721</c:v>
                </c:pt>
                <c:pt idx="28">
                  <c:v>2.2356676011916368</c:v>
                </c:pt>
                <c:pt idx="29">
                  <c:v>2.317313791110911</c:v>
                </c:pt>
                <c:pt idx="30">
                  <c:v>2.3990863434377299</c:v>
                </c:pt>
                <c:pt idx="31">
                  <c:v>2.4809854802307116</c:v>
                </c:pt>
                <c:pt idx="32">
                  <c:v>2.5630114226000744</c:v>
                </c:pt>
                <c:pt idx="33">
                  <c:v>2.6451643908471105</c:v>
                </c:pt>
                <c:pt idx="34">
                  <c:v>2.727444604579746</c:v>
                </c:pt>
                <c:pt idx="35">
                  <c:v>2.8098522828088406</c:v>
                </c:pt>
                <c:pt idx="36">
                  <c:v>2.8923876517490301</c:v>
                </c:pt>
                <c:pt idx="37">
                  <c:v>2.9750509288368714</c:v>
                </c:pt>
                <c:pt idx="38">
                  <c:v>3.0578423385047411</c:v>
                </c:pt>
                <c:pt idx="39">
                  <c:v>3.140762104165209</c:v>
                </c:pt>
                <c:pt idx="40">
                  <c:v>3.2238104483354104</c:v>
                </c:pt>
                <c:pt idx="41">
                  <c:v>3.3069875927436416</c:v>
                </c:pt>
                <c:pt idx="42">
                  <c:v>3.3902937650640106</c:v>
                </c:pt>
                <c:pt idx="43">
                  <c:v>3.4737291917488293</c:v>
                </c:pt>
                <c:pt idx="44">
                  <c:v>3.557294098164367</c:v>
                </c:pt>
                <c:pt idx="45">
                  <c:v>3.6409887087088988</c:v>
                </c:pt>
                <c:pt idx="46">
                  <c:v>3.7248132469156841</c:v>
                </c:pt>
                <c:pt idx="47">
                  <c:v>3.8087679414940259</c:v>
                </c:pt>
                <c:pt idx="48">
                  <c:v>3.8928530141420916</c:v>
                </c:pt>
                <c:pt idx="49">
                  <c:v>3.9770686916738569</c:v>
                </c:pt>
              </c:numCache>
            </c:numRef>
          </c:yVal>
          <c:smooth val="0"/>
        </c:ser>
        <c:dLbls>
          <c:showLegendKey val="0"/>
          <c:showVal val="0"/>
          <c:showCatName val="0"/>
          <c:showSerName val="0"/>
          <c:showPercent val="0"/>
          <c:showBubbleSize val="0"/>
        </c:dLbls>
        <c:axId val="112348160"/>
        <c:axId val="112346624"/>
      </c:scatterChart>
      <c:valAx>
        <c:axId val="112348160"/>
        <c:scaling>
          <c:orientation val="minMax"/>
        </c:scaling>
        <c:delete val="0"/>
        <c:axPos val="b"/>
        <c:title>
          <c:tx>
            <c:rich>
              <a:bodyPr/>
              <a:lstStyle/>
              <a:p>
                <a:pPr>
                  <a:defRPr/>
                </a:pPr>
                <a:r>
                  <a:rPr lang="en-CA"/>
                  <a:t>Years</a:t>
                </a:r>
              </a:p>
            </c:rich>
          </c:tx>
          <c:layout/>
          <c:overlay val="0"/>
        </c:title>
        <c:numFmt formatCode="General" sourceLinked="1"/>
        <c:majorTickMark val="out"/>
        <c:minorTickMark val="none"/>
        <c:tickLblPos val="nextTo"/>
        <c:crossAx val="112346624"/>
        <c:crosses val="autoZero"/>
        <c:crossBetween val="midCat"/>
      </c:valAx>
      <c:valAx>
        <c:axId val="112346624"/>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3.3070176572755988E-2"/>
              <c:y val="0.18157382955530532"/>
            </c:manualLayout>
          </c:layout>
          <c:overlay val="0"/>
        </c:title>
        <c:numFmt formatCode="0%" sourceLinked="1"/>
        <c:majorTickMark val="out"/>
        <c:minorTickMark val="none"/>
        <c:tickLblPos val="nextTo"/>
        <c:crossAx val="112348160"/>
        <c:crosses val="autoZero"/>
        <c:crossBetween val="midCat"/>
      </c:valAx>
    </c:plotArea>
    <c:legend>
      <c:legendPos val="r"/>
      <c:layout>
        <c:manualLayout>
          <c:xMode val="edge"/>
          <c:yMode val="edge"/>
          <c:x val="0.83074943218304609"/>
          <c:y val="0.33473615509069859"/>
          <c:w val="0.10353585112205801"/>
          <c:h val="0.30365925447172576"/>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2</xdr:row>
      <xdr:rowOff>85724</xdr:rowOff>
    </xdr:from>
    <xdr:to>
      <xdr:col>9</xdr:col>
      <xdr:colOff>857250</xdr:colOff>
      <xdr:row>11</xdr:row>
      <xdr:rowOff>466725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47623</xdr:colOff>
      <xdr:row>1</xdr:row>
      <xdr:rowOff>38100</xdr:rowOff>
    </xdr:from>
    <xdr:to>
      <xdr:col>10</xdr:col>
      <xdr:colOff>371475</xdr:colOff>
      <xdr:row>12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123824</xdr:colOff>
      <xdr:row>2</xdr:row>
      <xdr:rowOff>152399</xdr:rowOff>
    </xdr:from>
    <xdr:to>
      <xdr:col>16</xdr:col>
      <xdr:colOff>438149</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printerSettings" Target="../printerSettings/printerSettings1.bin"/><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ilprice.com/Energy/Energy-General/Keystone-XLs-Miniscule-CO2-Impact-and-the-Bigger-Picture.html" TargetMode="External"/><Relationship Id="rId2" Type="http://schemas.openxmlformats.org/officeDocument/2006/relationships/hyperlink" Target="http://www.epa.gov/cleanenergy/energy-resources/refs.html" TargetMode="External"/><Relationship Id="rId1" Type="http://schemas.openxmlformats.org/officeDocument/2006/relationships/hyperlink" Target="http://www.eia.gov/tools/faqs/faq.cfm?id=74&amp;t=11" TargetMode="External"/><Relationship Id="rId5" Type="http://schemas.openxmlformats.org/officeDocument/2006/relationships/printerSettings" Target="../printerSettings/printerSettings2.bin"/><Relationship Id="rId4" Type="http://schemas.openxmlformats.org/officeDocument/2006/relationships/hyperlink" Target="http://www.scientificamerican.com/article.cfm?id=tar-sands-and-keystone-xl-pipeline-impact-on-global-warm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B4"/>
    </sheetView>
  </sheetViews>
  <sheetFormatPr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sheetData>
  <hyperlinks>
    <hyperlink ref="A1"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 workbookViewId="0">
      <selection activeCell="L19" sqref="L19"/>
    </sheetView>
  </sheetViews>
  <sheetFormatPr defaultRowHeight="15" x14ac:dyDescent="0.25"/>
  <cols>
    <col min="2" max="6" width="15.28515625" bestFit="1" customWidth="1"/>
  </cols>
  <sheetData>
    <row r="1" spans="1:6" x14ac:dyDescent="0.25">
      <c r="A1" s="66" t="s">
        <v>72</v>
      </c>
      <c r="B1" s="60" t="s">
        <v>137</v>
      </c>
      <c r="C1" s="60" t="s">
        <v>133</v>
      </c>
      <c r="D1" s="60" t="s">
        <v>134</v>
      </c>
      <c r="E1" s="60" t="s">
        <v>135</v>
      </c>
      <c r="F1" s="60" t="s">
        <v>138</v>
      </c>
    </row>
    <row r="2" spans="1:6" x14ac:dyDescent="0.25">
      <c r="A2" s="6">
        <v>1</v>
      </c>
      <c r="B2" s="65">
        <v>0</v>
      </c>
      <c r="C2" s="65">
        <v>0</v>
      </c>
      <c r="D2" s="65">
        <v>0</v>
      </c>
      <c r="E2" s="65">
        <v>0</v>
      </c>
      <c r="F2" s="65">
        <v>0</v>
      </c>
    </row>
    <row r="3" spans="1:6" x14ac:dyDescent="0.25">
      <c r="A3" s="6">
        <v>2</v>
      </c>
      <c r="B3" s="65">
        <v>2.6065177682322076E-2</v>
      </c>
      <c r="C3" s="65">
        <v>3.909776652348311E-2</v>
      </c>
      <c r="D3" s="65">
        <v>5.2130355364644151E-2</v>
      </c>
      <c r="E3" s="65">
        <v>6.5162944205805193E-2</v>
      </c>
      <c r="F3" s="65">
        <v>7.819553304696622E-2</v>
      </c>
    </row>
    <row r="4" spans="1:6" x14ac:dyDescent="0.25">
      <c r="A4" s="6">
        <v>3</v>
      </c>
      <c r="B4" s="65">
        <v>5.2170440989499897E-2</v>
      </c>
      <c r="C4" s="65">
        <v>7.8255709091880302E-2</v>
      </c>
      <c r="D4" s="65">
        <v>0.10434088197899979</v>
      </c>
      <c r="E4" s="65">
        <v>0.1304261500813802</v>
      </c>
      <c r="F4" s="65">
        <v>0.1565114181837606</v>
      </c>
    </row>
    <row r="5" spans="1:6" x14ac:dyDescent="0.25">
      <c r="A5" s="6">
        <v>4</v>
      </c>
      <c r="B5" s="65">
        <v>7.8315861332979159E-2</v>
      </c>
      <c r="C5" s="65">
        <v>0.11747389911663728</v>
      </c>
      <c r="D5" s="65">
        <v>0.15663179407740399</v>
      </c>
      <c r="E5" s="65">
        <v>0.19578983186106211</v>
      </c>
      <c r="F5" s="65">
        <v>0.23494786964472025</v>
      </c>
    </row>
    <row r="6" spans="1:6" x14ac:dyDescent="0.25">
      <c r="A6" s="6">
        <v>5</v>
      </c>
      <c r="B6" s="65">
        <v>0.10450156725336211</v>
      </c>
      <c r="C6" s="65">
        <v>0.15675246513835628</v>
      </c>
      <c r="D6" s="65">
        <v>0.20900324876503734</v>
      </c>
      <c r="E6" s="65">
        <v>0.26125420377918807</v>
      </c>
      <c r="F6" s="65">
        <v>0.31350510166418222</v>
      </c>
    </row>
    <row r="7" spans="1:6" x14ac:dyDescent="0.25">
      <c r="A7" s="6">
        <v>6</v>
      </c>
      <c r="B7" s="65">
        <v>0.1307276015975162</v>
      </c>
      <c r="C7" s="65">
        <v>0.19609154521916569</v>
      </c>
      <c r="D7" s="65">
        <v>0.26145539362555431</v>
      </c>
      <c r="E7" s="65">
        <v>0.32681938485483431</v>
      </c>
      <c r="F7" s="65">
        <v>0.39218332847648379</v>
      </c>
    </row>
    <row r="8" spans="1:6" x14ac:dyDescent="0.25">
      <c r="A8" s="6">
        <v>7</v>
      </c>
      <c r="B8" s="65">
        <v>0.156994023534925</v>
      </c>
      <c r="C8" s="65">
        <v>0.2354912393350895</v>
      </c>
      <c r="D8" s="65">
        <v>0.31398833271563281</v>
      </c>
      <c r="E8" s="65">
        <v>0.39248558932233779</v>
      </c>
      <c r="F8" s="65">
        <v>0.47098276431596192</v>
      </c>
    </row>
    <row r="9" spans="1:6" x14ac:dyDescent="0.25">
      <c r="A9" s="6">
        <v>8</v>
      </c>
      <c r="B9" s="65">
        <v>0.18330093406177603</v>
      </c>
      <c r="C9" s="65">
        <v>0.27495163317986254</v>
      </c>
      <c r="D9" s="65">
        <v>0.36660222518078062</v>
      </c>
      <c r="E9" s="65">
        <v>0.45825299571031292</v>
      </c>
      <c r="F9" s="65">
        <v>0.54990362341695376</v>
      </c>
    </row>
    <row r="10" spans="1:6" x14ac:dyDescent="0.25">
      <c r="A10" s="6">
        <v>9</v>
      </c>
      <c r="B10" s="65">
        <v>0.20964838928706231</v>
      </c>
      <c r="C10" s="65">
        <v>0.31447283783795599</v>
      </c>
      <c r="D10" s="65">
        <v>0.41929722291200905</v>
      </c>
      <c r="E10" s="65">
        <v>0.52412176667816368</v>
      </c>
      <c r="F10" s="65">
        <v>0.62894612001379646</v>
      </c>
    </row>
    <row r="11" spans="1:6" x14ac:dyDescent="0.25">
      <c r="A11" s="6">
        <v>10</v>
      </c>
      <c r="B11" s="65">
        <v>0.23603645144075802</v>
      </c>
      <c r="C11" s="65">
        <v>0.35405497708920891</v>
      </c>
      <c r="D11" s="65">
        <v>0.47207344560850339</v>
      </c>
      <c r="E11" s="65">
        <v>0.59009208551526748</v>
      </c>
      <c r="F11" s="65">
        <v>0.70811046834082714</v>
      </c>
    </row>
    <row r="12" spans="1:6" x14ac:dyDescent="0.25">
      <c r="A12" s="6">
        <v>11</v>
      </c>
      <c r="B12" s="65">
        <v>0.26246521205935258</v>
      </c>
      <c r="C12" s="65">
        <v>0.39369815567040845</v>
      </c>
      <c r="D12" s="65">
        <v>0.52493104734586771</v>
      </c>
      <c r="E12" s="65">
        <v>0.6561641207959158</v>
      </c>
      <c r="F12" s="65">
        <v>0.78739688263238283</v>
      </c>
    </row>
    <row r="13" spans="1:6" x14ac:dyDescent="0.25">
      <c r="A13" s="6">
        <v>12</v>
      </c>
      <c r="B13" s="65">
        <v>0.2889347321671723</v>
      </c>
      <c r="C13" s="65">
        <v>0.43340246720989456</v>
      </c>
      <c r="D13" s="65">
        <v>0.57787015464498648</v>
      </c>
      <c r="E13" s="65">
        <v>0.72233803251060014</v>
      </c>
      <c r="F13" s="65">
        <v>0.8668055771228006</v>
      </c>
    </row>
    <row r="14" spans="1:6" x14ac:dyDescent="0.25">
      <c r="A14" s="6">
        <v>13</v>
      </c>
      <c r="B14" s="65">
        <v>0.31544507598458033</v>
      </c>
      <c r="C14" s="65">
        <v>0.47316802047279216</v>
      </c>
      <c r="D14" s="65">
        <v>0.63089092101549893</v>
      </c>
      <c r="E14" s="65">
        <v>0.78861401931297848</v>
      </c>
      <c r="F14" s="65">
        <v>0.94633674407366508</v>
      </c>
    </row>
    <row r="15" spans="1:6" x14ac:dyDescent="0.25">
      <c r="A15" s="6">
        <v>14</v>
      </c>
      <c r="B15" s="65">
        <v>0.34199630978653467</v>
      </c>
      <c r="C15" s="65">
        <v>0.51299491355174642</v>
      </c>
      <c r="D15" s="65">
        <v>0.68399347651041775</v>
      </c>
      <c r="E15" s="65">
        <v>0.85499224350179115</v>
      </c>
      <c r="F15" s="65">
        <v>1.0259906024277605</v>
      </c>
    </row>
    <row r="16" spans="1:6" x14ac:dyDescent="0.25">
      <c r="A16" s="6">
        <v>15</v>
      </c>
      <c r="B16" s="65">
        <v>0.36858852026077576</v>
      </c>
      <c r="C16" s="65">
        <v>0.55288325646746828</v>
      </c>
      <c r="D16" s="65">
        <v>0.7371779736311086</v>
      </c>
      <c r="E16" s="65">
        <v>0.92147288122527093</v>
      </c>
      <c r="F16" s="65">
        <v>1.105767369872285</v>
      </c>
    </row>
    <row r="17" spans="1:6" x14ac:dyDescent="0.25">
      <c r="A17" s="6">
        <v>16</v>
      </c>
      <c r="B17" s="65">
        <v>0.39522177242310869</v>
      </c>
      <c r="C17" s="65">
        <v>0.59283316744121362</v>
      </c>
      <c r="D17" s="65">
        <v>0.79044454460645719</v>
      </c>
      <c r="E17" s="65">
        <v>0.98805611815317662</v>
      </c>
      <c r="F17" s="65">
        <v>1.1856672632312215</v>
      </c>
    </row>
    <row r="18" spans="1:6" x14ac:dyDescent="0.25">
      <c r="A18" s="6">
        <v>17</v>
      </c>
      <c r="B18" s="65">
        <v>0.42189613279419541</v>
      </c>
      <c r="C18" s="65">
        <v>0.63284473687747245</v>
      </c>
      <c r="D18" s="65">
        <v>0.84379334096074954</v>
      </c>
      <c r="E18" s="65">
        <v>1.054742129873651</v>
      </c>
      <c r="F18" s="65">
        <v>1.2656904987192246</v>
      </c>
    </row>
    <row r="19" spans="1:6" x14ac:dyDescent="0.25">
      <c r="A19" s="6">
        <v>18</v>
      </c>
      <c r="B19" s="65">
        <v>0.44861166898153854</v>
      </c>
      <c r="C19" s="65">
        <v>0.67291808269847841</v>
      </c>
      <c r="D19" s="65">
        <v>0.89722449641541846</v>
      </c>
      <c r="E19" s="65">
        <v>1.1215311005628805</v>
      </c>
      <c r="F19" s="65">
        <v>1.3458372762416679</v>
      </c>
    </row>
    <row r="20" spans="1:6" x14ac:dyDescent="0.25">
      <c r="A20" s="6">
        <v>19</v>
      </c>
      <c r="B20" s="65">
        <v>0.47536846442745945</v>
      </c>
      <c r="C20" s="65">
        <v>0.71305331303472042</v>
      </c>
      <c r="D20" s="65">
        <v>0.95073816164198155</v>
      </c>
      <c r="E20" s="65">
        <v>1.1884232056910942</v>
      </c>
      <c r="F20" s="65">
        <v>1.426107813754538</v>
      </c>
    </row>
    <row r="21" spans="1:6" x14ac:dyDescent="0.25">
      <c r="A21" s="6">
        <v>20</v>
      </c>
      <c r="B21" s="65">
        <v>0.5021665858858152</v>
      </c>
      <c r="C21" s="65">
        <v>0.75325052867287867</v>
      </c>
      <c r="D21" s="65">
        <v>1.0043344714599423</v>
      </c>
      <c r="E21" s="65">
        <v>1.2554186284813429</v>
      </c>
      <c r="F21" s="65">
        <v>1.5065023284694912</v>
      </c>
    </row>
    <row r="22" spans="1:6" x14ac:dyDescent="0.25">
      <c r="A22" s="6">
        <v>21</v>
      </c>
      <c r="B22" s="65">
        <v>0.5290061009976228</v>
      </c>
      <c r="C22" s="65">
        <v>0.79350983840653078</v>
      </c>
      <c r="D22" s="65">
        <v>1.058013575815439</v>
      </c>
      <c r="E22" s="65">
        <v>1.3225175444614095</v>
      </c>
      <c r="F22" s="65">
        <v>1.5870210370310753</v>
      </c>
    </row>
    <row r="23" spans="1:6" x14ac:dyDescent="0.25">
      <c r="A23" s="6">
        <v>22</v>
      </c>
      <c r="B23" s="65">
        <v>0.55588709107333045</v>
      </c>
      <c r="C23" s="65">
        <v>0.83383135721640222</v>
      </c>
      <c r="D23" s="65">
        <v>1.1117756233594742</v>
      </c>
      <c r="E23" s="65">
        <v>1.3897201361966316</v>
      </c>
      <c r="F23" s="65">
        <v>1.6676641556456182</v>
      </c>
    </row>
    <row r="24" spans="1:6" x14ac:dyDescent="0.25">
      <c r="A24" s="6">
        <v>23</v>
      </c>
      <c r="B24" s="65">
        <v>0.58280962328243957</v>
      </c>
      <c r="C24" s="65">
        <v>0.8742151925059527</v>
      </c>
      <c r="D24" s="65">
        <v>1.1656207493100843</v>
      </c>
      <c r="E24" s="65">
        <v>1.4570265793406167</v>
      </c>
      <c r="F24" s="65">
        <v>1.7484319001764927</v>
      </c>
    </row>
    <row r="25" spans="1:6" x14ac:dyDescent="0.25">
      <c r="A25" s="6">
        <v>24</v>
      </c>
      <c r="B25" s="65">
        <v>0.60977376550144158</v>
      </c>
      <c r="C25" s="65">
        <v>0.91466144567997254</v>
      </c>
      <c r="D25" s="65">
        <v>1.2195491020546887</v>
      </c>
      <c r="E25" s="65">
        <v>1.5244370559770952</v>
      </c>
      <c r="F25" s="65">
        <v>1.8293244862155662</v>
      </c>
    </row>
    <row r="26" spans="1:6" x14ac:dyDescent="0.25">
      <c r="A26" s="6">
        <v>25</v>
      </c>
      <c r="B26" s="65">
        <v>0.63677959759825242</v>
      </c>
      <c r="C26" s="65">
        <v>0.95517022477014868</v>
      </c>
      <c r="D26" s="65">
        <v>1.2735608290903826</v>
      </c>
      <c r="E26" s="65">
        <v>1.5919517419080618</v>
      </c>
      <c r="F26" s="65">
        <v>1.9103421291375007</v>
      </c>
    </row>
    <row r="27" spans="1:6" x14ac:dyDescent="0.25">
      <c r="A27" s="6">
        <v>26</v>
      </c>
      <c r="B27" s="65">
        <v>0.66382718715341604</v>
      </c>
      <c r="C27" s="65">
        <v>0.99574164316066061</v>
      </c>
      <c r="D27" s="65">
        <v>1.3276560771951527</v>
      </c>
      <c r="E27" s="65">
        <v>1.6595708188481801</v>
      </c>
      <c r="F27" s="65">
        <v>1.9914850441415235</v>
      </c>
    </row>
    <row r="28" spans="1:6" x14ac:dyDescent="0.25">
      <c r="A28" s="6">
        <v>27</v>
      </c>
      <c r="B28" s="65">
        <v>0.6909166023150175</v>
      </c>
      <c r="C28" s="65">
        <v>1.0363758080175054</v>
      </c>
      <c r="D28" s="65">
        <v>1.3818349819815727</v>
      </c>
      <c r="E28" s="65">
        <v>1.7272944733298434</v>
      </c>
      <c r="F28" s="65">
        <v>2.0727534462839157</v>
      </c>
    </row>
    <row r="29" spans="1:6" x14ac:dyDescent="0.25">
      <c r="A29" s="6">
        <v>28</v>
      </c>
      <c r="B29" s="65">
        <v>0.71804792189897138</v>
      </c>
      <c r="C29" s="65">
        <v>1.0770728316005216</v>
      </c>
      <c r="D29" s="65">
        <v>1.4360976902938962</v>
      </c>
      <c r="E29" s="65">
        <v>1.7951228856412293</v>
      </c>
      <c r="F29" s="65">
        <v>2.1541475607051721</v>
      </c>
    </row>
    <row r="30" spans="1:6" x14ac:dyDescent="0.25">
      <c r="A30" s="6">
        <v>29</v>
      </c>
      <c r="B30" s="65">
        <v>0.74522121385003171</v>
      </c>
      <c r="C30" s="65">
        <v>1.1178328205352877</v>
      </c>
      <c r="D30" s="65">
        <v>1.4904443484217065</v>
      </c>
      <c r="E30" s="65">
        <v>1.8630562407527453</v>
      </c>
      <c r="F30" s="65">
        <v>2.2356676011916368</v>
      </c>
    </row>
    <row r="31" spans="1:6" x14ac:dyDescent="0.25">
      <c r="A31" s="44">
        <v>30</v>
      </c>
      <c r="B31" s="71">
        <v>0.77243655609670392</v>
      </c>
      <c r="C31" s="71">
        <v>1.1586558862736893</v>
      </c>
      <c r="D31" s="71">
        <v>1.5448751021923612</v>
      </c>
      <c r="E31" s="71">
        <v>1.9310947180151297</v>
      </c>
      <c r="F31" s="71">
        <v>2.317313791110911</v>
      </c>
    </row>
    <row r="32" spans="1:6" x14ac:dyDescent="0.25">
      <c r="A32">
        <v>31</v>
      </c>
      <c r="B32" s="65">
        <v>0.79969401651220251</v>
      </c>
      <c r="C32" s="65">
        <v>1.1995421351011046</v>
      </c>
      <c r="D32" s="65">
        <v>1.5993900970455452</v>
      </c>
      <c r="E32" s="65">
        <v>1.9992385012802303</v>
      </c>
      <c r="F32" s="65">
        <v>2.3990863434377299</v>
      </c>
    </row>
    <row r="33" spans="1:6" x14ac:dyDescent="0.25">
      <c r="A33">
        <v>32</v>
      </c>
      <c r="B33" s="65">
        <v>0.82699367233845167</v>
      </c>
      <c r="C33" s="65">
        <v>1.240491677870101</v>
      </c>
      <c r="D33" s="65">
        <v>1.6539894870202745</v>
      </c>
      <c r="E33" s="65">
        <v>2.0674877692712754</v>
      </c>
      <c r="F33" s="65">
        <v>2.4809854802307116</v>
      </c>
    </row>
    <row r="34" spans="1:6" x14ac:dyDescent="0.25">
      <c r="A34">
        <v>33</v>
      </c>
      <c r="B34" s="65">
        <v>0.85433560011065079</v>
      </c>
      <c r="C34" s="65">
        <v>1.2815046206525029</v>
      </c>
      <c r="D34" s="65">
        <v>1.7086734161401016</v>
      </c>
      <c r="E34" s="65">
        <v>2.1358427050158708</v>
      </c>
      <c r="F34" s="65">
        <v>2.5630114226000744</v>
      </c>
    </row>
    <row r="35" spans="1:6" x14ac:dyDescent="0.25">
      <c r="A35">
        <v>34</v>
      </c>
      <c r="B35" s="65">
        <v>0.8817198673598583</v>
      </c>
      <c r="C35" s="65">
        <v>1.3225810738437904</v>
      </c>
      <c r="D35" s="65">
        <v>1.7634420282873258</v>
      </c>
      <c r="E35" s="65">
        <v>2.2043034952130007</v>
      </c>
      <c r="F35" s="65">
        <v>2.6451643908471105</v>
      </c>
    </row>
    <row r="36" spans="1:6" x14ac:dyDescent="0.25">
      <c r="A36">
        <v>35</v>
      </c>
      <c r="B36" s="65">
        <v>0.9091465502219136</v>
      </c>
      <c r="C36" s="65">
        <v>1.3637211515454337</v>
      </c>
      <c r="D36" s="65">
        <v>1.8182954753844787</v>
      </c>
      <c r="E36" s="65">
        <v>2.272870321547241</v>
      </c>
      <c r="F36" s="65">
        <v>2.727444604579746</v>
      </c>
    </row>
    <row r="37" spans="1:6" x14ac:dyDescent="0.25">
      <c r="A37">
        <v>36</v>
      </c>
      <c r="B37" s="65">
        <v>0.93661572430772322</v>
      </c>
      <c r="C37" s="65">
        <v>1.4049249631155662</v>
      </c>
      <c r="D37" s="65">
        <v>1.8732339004084155</v>
      </c>
      <c r="E37" s="65">
        <v>2.3415433693198056</v>
      </c>
      <c r="F37" s="65">
        <v>2.8098522828088406</v>
      </c>
    </row>
    <row r="38" spans="1:6" x14ac:dyDescent="0.25">
      <c r="A38">
        <v>37</v>
      </c>
      <c r="B38" s="65">
        <v>0.9641274647741982</v>
      </c>
      <c r="C38" s="65">
        <v>1.4461926215301335</v>
      </c>
      <c r="D38" s="65">
        <v>1.9282574540395039</v>
      </c>
      <c r="E38" s="65">
        <v>2.4103228269598151</v>
      </c>
      <c r="F38" s="65">
        <v>2.8923876517490301</v>
      </c>
    </row>
    <row r="39" spans="1:6" x14ac:dyDescent="0.25">
      <c r="A39">
        <v>38</v>
      </c>
      <c r="B39" s="65">
        <v>0.99168183886699546</v>
      </c>
      <c r="C39" s="65">
        <v>1.4875242353898703</v>
      </c>
      <c r="D39" s="65">
        <v>1.9833662786140134</v>
      </c>
      <c r="E39" s="65">
        <v>2.4792088780957338</v>
      </c>
      <c r="F39" s="65">
        <v>2.9750509288368714</v>
      </c>
    </row>
    <row r="40" spans="1:6" x14ac:dyDescent="0.25">
      <c r="A40">
        <v>39</v>
      </c>
      <c r="B40" s="65">
        <v>1.0192789215832834</v>
      </c>
      <c r="C40" s="65">
        <v>1.5289199168054766</v>
      </c>
      <c r="D40" s="65">
        <v>2.0385605238423747</v>
      </c>
      <c r="E40" s="65">
        <v>2.5482017094950895</v>
      </c>
      <c r="F40" s="65">
        <v>3.0578423385047411</v>
      </c>
    </row>
    <row r="41" spans="1:6" x14ac:dyDescent="0.25">
      <c r="A41">
        <v>40</v>
      </c>
      <c r="B41" s="65">
        <v>1.0469187875616581</v>
      </c>
      <c r="C41" s="65">
        <v>1.5703797738177265</v>
      </c>
      <c r="D41" s="65">
        <v>2.093840338746265</v>
      </c>
      <c r="E41" s="65">
        <v>2.6173015035309475</v>
      </c>
      <c r="F41" s="65">
        <v>3.140762104165209</v>
      </c>
    </row>
    <row r="42" spans="1:6" x14ac:dyDescent="0.25">
      <c r="A42">
        <v>41</v>
      </c>
      <c r="B42" s="65">
        <v>1.0746015111258715</v>
      </c>
      <c r="C42" s="65">
        <v>1.6119039178607719</v>
      </c>
      <c r="D42" s="65">
        <v>2.149205871742601</v>
      </c>
      <c r="E42" s="65">
        <v>2.6865084456847881</v>
      </c>
      <c r="F42" s="65">
        <v>3.2238104483354104</v>
      </c>
    </row>
    <row r="43" spans="1:6" x14ac:dyDescent="0.25">
      <c r="A43">
        <v>42</v>
      </c>
      <c r="B43" s="65">
        <v>1.1023271663223135</v>
      </c>
      <c r="C43" s="65">
        <v>1.6534924633581678</v>
      </c>
      <c r="D43" s="65">
        <v>2.2046572707155363</v>
      </c>
      <c r="E43" s="65">
        <v>2.7558227241764617</v>
      </c>
      <c r="F43" s="65">
        <v>3.3069875927436416</v>
      </c>
    </row>
    <row r="44" spans="1:6" x14ac:dyDescent="0.25">
      <c r="A44">
        <v>43</v>
      </c>
      <c r="B44" s="65">
        <v>1.1300958335951878</v>
      </c>
      <c r="C44" s="65">
        <v>1.6951455207323434</v>
      </c>
      <c r="D44" s="65">
        <v>2.2601946897213336</v>
      </c>
      <c r="E44" s="65">
        <v>2.8252445230028425</v>
      </c>
      <c r="F44" s="65">
        <v>3.3902937650640106</v>
      </c>
    </row>
    <row r="45" spans="1:6" x14ac:dyDescent="0.25">
      <c r="A45">
        <v>44</v>
      </c>
      <c r="B45" s="65">
        <v>1.1579075860755885</v>
      </c>
      <c r="C45" s="65">
        <v>1.7368632033512235</v>
      </c>
      <c r="D45" s="65">
        <v>2.3158182753030907</v>
      </c>
      <c r="E45" s="65">
        <v>2.8947740289096671</v>
      </c>
      <c r="F45" s="65">
        <v>3.4737291917488293</v>
      </c>
    </row>
    <row r="46" spans="1:6" x14ac:dyDescent="0.25">
      <c r="A46">
        <v>45</v>
      </c>
      <c r="B46" s="65">
        <v>1.1857624967417524</v>
      </c>
      <c r="C46" s="65">
        <v>1.7786456208532695</v>
      </c>
      <c r="D46" s="65">
        <v>2.3715281800209045</v>
      </c>
      <c r="E46" s="65">
        <v>2.9644114310861025</v>
      </c>
      <c r="F46" s="65">
        <v>3.557294098164367</v>
      </c>
    </row>
    <row r="47" spans="1:6" x14ac:dyDescent="0.25">
      <c r="A47">
        <v>46</v>
      </c>
      <c r="B47" s="65">
        <v>1.2136606446453642</v>
      </c>
      <c r="C47" s="65">
        <v>1.8204928919722354</v>
      </c>
      <c r="D47" s="65">
        <v>2.4273245555881582</v>
      </c>
      <c r="E47" s="65">
        <v>3.0341569208991568</v>
      </c>
      <c r="F47" s="65">
        <v>3.6409887087088988</v>
      </c>
    </row>
    <row r="48" spans="1:6" x14ac:dyDescent="0.25">
      <c r="A48">
        <v>47</v>
      </c>
      <c r="B48" s="65">
        <v>1.2416021021103061</v>
      </c>
      <c r="C48" s="65">
        <v>1.862405125336875</v>
      </c>
      <c r="D48" s="65">
        <v>2.4832075468840284</v>
      </c>
      <c r="E48" s="65">
        <v>3.1040106855844241</v>
      </c>
      <c r="F48" s="65">
        <v>3.7248132469156841</v>
      </c>
    </row>
    <row r="49" spans="1:6" x14ac:dyDescent="0.25">
      <c r="A49">
        <v>48</v>
      </c>
      <c r="B49" s="65">
        <v>1.2695869413844236</v>
      </c>
      <c r="C49" s="65">
        <v>1.9043824324254537</v>
      </c>
      <c r="D49" s="65">
        <v>2.5391773105182414</v>
      </c>
      <c r="E49" s="65">
        <v>3.1739729146273934</v>
      </c>
      <c r="F49" s="65">
        <v>3.8087679414940259</v>
      </c>
    </row>
    <row r="50" spans="1:6" x14ac:dyDescent="0.25">
      <c r="A50">
        <v>49</v>
      </c>
      <c r="B50" s="65">
        <v>1.2976152404767902</v>
      </c>
      <c r="C50" s="65">
        <v>1.9464249272749821</v>
      </c>
      <c r="D50" s="65">
        <v>2.5952339961455611</v>
      </c>
      <c r="E50" s="65">
        <v>3.2440437937043622</v>
      </c>
      <c r="F50" s="65">
        <v>3.8928530141420916</v>
      </c>
    </row>
    <row r="51" spans="1:6" x14ac:dyDescent="0.25">
      <c r="A51" s="74">
        <v>50</v>
      </c>
      <c r="B51" s="71">
        <v>1.3256870768686697</v>
      </c>
      <c r="C51" s="71">
        <v>1.9885327262253403</v>
      </c>
      <c r="D51" s="71">
        <v>2.6513777528742031</v>
      </c>
      <c r="E51" s="71">
        <v>3.3142235107762708</v>
      </c>
      <c r="F51" s="71">
        <v>3.9770686916738569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topLeftCell="A6" zoomScale="90" zoomScaleNormal="90" workbookViewId="0">
      <selection activeCell="A22" sqref="A22"/>
    </sheetView>
  </sheetViews>
  <sheetFormatPr defaultRowHeight="15" x14ac:dyDescent="0.25"/>
  <cols>
    <col min="1" max="1" width="80.5703125" style="6" customWidth="1"/>
    <col min="2" max="2" width="16" style="6" customWidth="1"/>
    <col min="3" max="4" width="9.140625" style="6"/>
    <col min="5" max="5" width="11" style="6" bestFit="1" customWidth="1"/>
    <col min="6" max="16384" width="9.140625" style="6"/>
  </cols>
  <sheetData>
    <row r="1" spans="1:3" x14ac:dyDescent="0.25">
      <c r="A1" s="5" t="s">
        <v>54</v>
      </c>
    </row>
    <row r="2" spans="1:3" x14ac:dyDescent="0.25">
      <c r="A2" s="6" t="s">
        <v>56</v>
      </c>
    </row>
    <row r="3" spans="1:3" x14ac:dyDescent="0.25">
      <c r="A3" s="6" t="s">
        <v>57</v>
      </c>
    </row>
    <row r="4" spans="1:3" x14ac:dyDescent="0.25">
      <c r="A4" s="6" t="s">
        <v>39</v>
      </c>
    </row>
    <row r="5" spans="1:3" x14ac:dyDescent="0.25">
      <c r="A5" s="6" t="s">
        <v>40</v>
      </c>
    </row>
    <row r="7" spans="1:3" x14ac:dyDescent="0.25">
      <c r="A7" s="5" t="s">
        <v>31</v>
      </c>
      <c r="B7" s="7" t="s">
        <v>32</v>
      </c>
    </row>
    <row r="8" spans="1:3" x14ac:dyDescent="0.25">
      <c r="A8" s="5" t="s">
        <v>58</v>
      </c>
    </row>
    <row r="9" spans="1:3" x14ac:dyDescent="0.25">
      <c r="A9" s="8" t="s">
        <v>41</v>
      </c>
      <c r="B9" s="5">
        <v>140200</v>
      </c>
      <c r="C9" s="7" t="s">
        <v>93</v>
      </c>
    </row>
    <row r="10" spans="1:3" x14ac:dyDescent="0.25">
      <c r="A10" s="8" t="s">
        <v>6</v>
      </c>
      <c r="B10" s="9">
        <f>B9*1000000*Forests!B4/1000000000</f>
        <v>3.6722828783628572</v>
      </c>
      <c r="C10" s="7" t="s">
        <v>3</v>
      </c>
    </row>
    <row r="11" spans="1:3" x14ac:dyDescent="0.25">
      <c r="A11" s="10" t="s">
        <v>45</v>
      </c>
      <c r="B11" s="5"/>
    </row>
    <row r="12" spans="1:3" x14ac:dyDescent="0.25">
      <c r="A12" s="8" t="s">
        <v>11</v>
      </c>
      <c r="B12" s="5">
        <v>5</v>
      </c>
      <c r="C12" s="51" t="s">
        <v>98</v>
      </c>
    </row>
    <row r="13" spans="1:3" x14ac:dyDescent="0.25">
      <c r="A13" s="8" t="s">
        <v>12</v>
      </c>
      <c r="B13" s="11">
        <v>0.4</v>
      </c>
      <c r="C13" s="51" t="s">
        <v>99</v>
      </c>
    </row>
    <row r="14" spans="1:3" x14ac:dyDescent="0.25">
      <c r="A14" s="8" t="s">
        <v>13</v>
      </c>
      <c r="B14" s="5">
        <v>1</v>
      </c>
    </row>
    <row r="15" spans="1:3" x14ac:dyDescent="0.25">
      <c r="A15" s="8" t="s">
        <v>14</v>
      </c>
      <c r="B15" s="11">
        <v>0.5</v>
      </c>
    </row>
    <row r="16" spans="1:3" x14ac:dyDescent="0.25">
      <c r="A16" s="8" t="s">
        <v>62</v>
      </c>
      <c r="B16" s="12">
        <f>B15*B9</f>
        <v>70100</v>
      </c>
    </row>
    <row r="17" spans="1:7" x14ac:dyDescent="0.25">
      <c r="A17" s="13" t="s">
        <v>60</v>
      </c>
      <c r="B17" s="12">
        <f>B16/1.6^2</f>
        <v>27382.812499999996</v>
      </c>
    </row>
    <row r="18" spans="1:7" x14ac:dyDescent="0.25">
      <c r="A18" s="13" t="s">
        <v>61</v>
      </c>
      <c r="B18" s="12">
        <f>SQRT(B17)</f>
        <v>165.47752868592158</v>
      </c>
    </row>
    <row r="19" spans="1:7" x14ac:dyDescent="0.25">
      <c r="A19" s="8" t="s">
        <v>42</v>
      </c>
      <c r="B19" s="14">
        <f>B9/B14*B15</f>
        <v>70100</v>
      </c>
    </row>
    <row r="20" spans="1:7" x14ac:dyDescent="0.25">
      <c r="A20" s="8" t="s">
        <v>43</v>
      </c>
      <c r="B20" s="15">
        <f>B19*B13*B12/1000</f>
        <v>140.19999999999999</v>
      </c>
    </row>
    <row r="21" spans="1:7" x14ac:dyDescent="0.25">
      <c r="A21" s="8" t="s">
        <v>44</v>
      </c>
      <c r="B21" s="15">
        <f>B20*365*24/1000</f>
        <v>1228.1519999999998</v>
      </c>
    </row>
    <row r="22" spans="1:7" x14ac:dyDescent="0.25">
      <c r="A22" s="16" t="s">
        <v>51</v>
      </c>
      <c r="B22" s="17">
        <f>B21*1000000000*'CO2 amounts'!B2/1000/1000000</f>
        <v>1192.1457765552</v>
      </c>
    </row>
    <row r="23" spans="1:7" x14ac:dyDescent="0.25">
      <c r="A23" s="5" t="s">
        <v>46</v>
      </c>
      <c r="B23" s="5"/>
    </row>
    <row r="24" spans="1:7" x14ac:dyDescent="0.25">
      <c r="A24" s="8" t="s">
        <v>47</v>
      </c>
      <c r="B24" s="52">
        <v>693.5</v>
      </c>
      <c r="C24" s="7" t="s">
        <v>105</v>
      </c>
      <c r="G24" s="6" t="s">
        <v>106</v>
      </c>
    </row>
    <row r="25" spans="1:7" x14ac:dyDescent="0.25">
      <c r="A25" s="8" t="s">
        <v>48</v>
      </c>
      <c r="B25" s="15">
        <f>B24*'CO2 amounts'!B3</f>
        <v>49.716666666666669</v>
      </c>
      <c r="C25" s="7" t="s">
        <v>32</v>
      </c>
    </row>
    <row r="26" spans="1:7" x14ac:dyDescent="0.25">
      <c r="A26" s="8" t="s">
        <v>35</v>
      </c>
      <c r="B26" s="18">
        <f>B24*'CO2 amounts'!B5</f>
        <v>298.20499999999998</v>
      </c>
      <c r="C26" s="7" t="s">
        <v>33</v>
      </c>
    </row>
    <row r="27" spans="1:7" x14ac:dyDescent="0.25">
      <c r="A27" s="19" t="s">
        <v>50</v>
      </c>
      <c r="B27" s="20">
        <f>B26+B25</f>
        <v>347.92166666666662</v>
      </c>
    </row>
    <row r="28" spans="1:7" x14ac:dyDescent="0.25">
      <c r="A28" s="5" t="s">
        <v>7</v>
      </c>
      <c r="B28" s="21"/>
    </row>
    <row r="29" spans="1:7" x14ac:dyDescent="0.25">
      <c r="A29" s="52" t="s">
        <v>128</v>
      </c>
      <c r="B29" s="63">
        <f>1.3/1000</f>
        <v>1.2999999999999999E-3</v>
      </c>
    </row>
    <row r="30" spans="1:7" x14ac:dyDescent="0.25">
      <c r="A30" s="8" t="s">
        <v>63</v>
      </c>
      <c r="B30" s="11">
        <v>0.1</v>
      </c>
    </row>
    <row r="31" spans="1:7" x14ac:dyDescent="0.25">
      <c r="A31" s="8" t="s">
        <v>66</v>
      </c>
      <c r="B31" s="12">
        <f>B30*B9</f>
        <v>14020</v>
      </c>
    </row>
    <row r="32" spans="1:7" x14ac:dyDescent="0.25">
      <c r="A32" s="13" t="s">
        <v>60</v>
      </c>
      <c r="B32" s="14">
        <f>B31/1.6^2</f>
        <v>5476.5624999999991</v>
      </c>
    </row>
    <row r="33" spans="1:6" x14ac:dyDescent="0.25">
      <c r="A33" s="13" t="s">
        <v>61</v>
      </c>
      <c r="B33" s="14">
        <f>SQRT(B32)</f>
        <v>74.003800578078412</v>
      </c>
    </row>
    <row r="34" spans="1:6" x14ac:dyDescent="0.25">
      <c r="A34" s="8" t="s">
        <v>126</v>
      </c>
      <c r="B34" s="62">
        <f>(1.6*1.02)/1000</f>
        <v>1.6320000000000002E-3</v>
      </c>
      <c r="C34" s="6" t="s">
        <v>127</v>
      </c>
    </row>
    <row r="35" spans="1:6" x14ac:dyDescent="0.25">
      <c r="A35" s="8" t="s">
        <v>125</v>
      </c>
      <c r="B35" s="14">
        <f>B9/B34*B30</f>
        <v>8590686.2745098025</v>
      </c>
    </row>
    <row r="36" spans="1:6" x14ac:dyDescent="0.25">
      <c r="A36" s="8" t="s">
        <v>64</v>
      </c>
      <c r="B36" s="11">
        <v>0.3</v>
      </c>
    </row>
    <row r="37" spans="1:6" x14ac:dyDescent="0.25">
      <c r="A37" s="8" t="s">
        <v>65</v>
      </c>
      <c r="B37" s="14">
        <f>B36*B30*B9*1000000</f>
        <v>4206000000</v>
      </c>
      <c r="F37" s="22"/>
    </row>
    <row r="38" spans="1:6" x14ac:dyDescent="0.25">
      <c r="A38" s="8" t="s">
        <v>2</v>
      </c>
      <c r="B38" s="11">
        <v>0.15</v>
      </c>
      <c r="C38" s="7" t="s">
        <v>101</v>
      </c>
    </row>
    <row r="39" spans="1:6" x14ac:dyDescent="0.25">
      <c r="A39" s="8" t="s">
        <v>53</v>
      </c>
      <c r="B39" s="5"/>
    </row>
    <row r="40" spans="1:6" x14ac:dyDescent="0.25">
      <c r="A40" s="13" t="s">
        <v>102</v>
      </c>
      <c r="B40" s="5">
        <v>6250</v>
      </c>
      <c r="C40" s="2" t="s">
        <v>103</v>
      </c>
    </row>
    <row r="41" spans="1:6" x14ac:dyDescent="0.25">
      <c r="A41" s="13" t="s">
        <v>1</v>
      </c>
      <c r="B41" s="5">
        <v>1389</v>
      </c>
      <c r="C41" s="2" t="s">
        <v>103</v>
      </c>
    </row>
    <row r="42" spans="1:6" x14ac:dyDescent="0.25">
      <c r="A42" s="8" t="s">
        <v>55</v>
      </c>
      <c r="B42" s="5"/>
    </row>
    <row r="43" spans="1:6" x14ac:dyDescent="0.25">
      <c r="A43" s="13" t="s">
        <v>102</v>
      </c>
      <c r="B43" s="23">
        <f>B40*B38*B37/24/1000000000</f>
        <v>164.296875</v>
      </c>
    </row>
    <row r="44" spans="1:6" x14ac:dyDescent="0.25">
      <c r="A44" s="13" t="s">
        <v>1</v>
      </c>
      <c r="B44" s="15">
        <f>B41*B38*B37/24/1000000000</f>
        <v>36.513337499999999</v>
      </c>
    </row>
    <row r="45" spans="1:6" x14ac:dyDescent="0.25">
      <c r="A45" s="13" t="s">
        <v>59</v>
      </c>
      <c r="B45" s="18">
        <f>(B43+B44)/2</f>
        <v>100.40510625</v>
      </c>
    </row>
    <row r="46" spans="1:6" x14ac:dyDescent="0.25">
      <c r="A46" s="16" t="s">
        <v>52</v>
      </c>
      <c r="B46" s="17">
        <f>B22*B45/B20</f>
        <v>853.76264879111</v>
      </c>
      <c r="C46" s="61" t="s">
        <v>107</v>
      </c>
    </row>
  </sheetData>
  <hyperlinks>
    <hyperlink ref="B7" r:id="rId1"/>
    <hyperlink ref="C9" r:id="rId2"/>
    <hyperlink ref="C10" r:id="rId3"/>
    <hyperlink ref="C26" r:id="rId4"/>
    <hyperlink ref="C25" r:id="rId5"/>
    <hyperlink ref="C12" r:id="rId6"/>
    <hyperlink ref="C13" r:id="rId7"/>
    <hyperlink ref="C40" r:id="rId8"/>
    <hyperlink ref="C41" r:id="rId9"/>
    <hyperlink ref="C38" r:id="rId10"/>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B2" sqref="B2"/>
    </sheetView>
  </sheetViews>
  <sheetFormatPr defaultRowHeight="15" x14ac:dyDescent="0.25"/>
  <cols>
    <col min="1" max="1" width="50.140625" customWidth="1"/>
    <col min="3" max="3" width="24.7109375" customWidth="1"/>
    <col min="6" max="6" width="23" customWidth="1"/>
  </cols>
  <sheetData>
    <row r="2" spans="1:3" x14ac:dyDescent="0.25">
      <c r="A2" t="s">
        <v>30</v>
      </c>
      <c r="B2">
        <f>AVERAGE(F23:F25)*0.45359</f>
        <v>0.97068260000000006</v>
      </c>
      <c r="C2" s="2" t="s">
        <v>15</v>
      </c>
    </row>
    <row r="3" spans="1:3" x14ac:dyDescent="0.25">
      <c r="A3" t="s">
        <v>49</v>
      </c>
      <c r="B3">
        <f>47.1/(1.8*365)</f>
        <v>7.1689497716894979E-2</v>
      </c>
      <c r="C3" s="2" t="s">
        <v>109</v>
      </c>
    </row>
    <row r="4" spans="1:3" x14ac:dyDescent="0.25">
      <c r="C4" s="2" t="s">
        <v>32</v>
      </c>
    </row>
    <row r="5" spans="1:3" x14ac:dyDescent="0.25">
      <c r="A5" t="s">
        <v>34</v>
      </c>
      <c r="B5">
        <v>0.43</v>
      </c>
      <c r="C5" s="2" t="s">
        <v>33</v>
      </c>
    </row>
    <row r="14" spans="1:3" x14ac:dyDescent="0.25">
      <c r="C14" t="s">
        <v>27</v>
      </c>
    </row>
    <row r="15" spans="1:3" x14ac:dyDescent="0.25">
      <c r="C15" t="s">
        <v>16</v>
      </c>
    </row>
    <row r="17" spans="3:6" x14ac:dyDescent="0.25">
      <c r="C17" t="s">
        <v>17</v>
      </c>
    </row>
    <row r="21" spans="3:6" x14ac:dyDescent="0.25">
      <c r="C21" t="s">
        <v>18</v>
      </c>
      <c r="D21" t="s">
        <v>28</v>
      </c>
      <c r="E21" t="s">
        <v>19</v>
      </c>
      <c r="F21" t="s">
        <v>29</v>
      </c>
    </row>
    <row r="22" spans="3:6" x14ac:dyDescent="0.25">
      <c r="C22" t="s">
        <v>20</v>
      </c>
    </row>
    <row r="23" spans="3:6" x14ac:dyDescent="0.25">
      <c r="C23" t="s">
        <v>21</v>
      </c>
      <c r="D23">
        <v>205.3</v>
      </c>
      <c r="E23" s="4">
        <v>10107</v>
      </c>
      <c r="F23">
        <v>2.08</v>
      </c>
    </row>
    <row r="24" spans="3:6" x14ac:dyDescent="0.25">
      <c r="C24" t="s">
        <v>22</v>
      </c>
      <c r="D24">
        <v>212.7</v>
      </c>
      <c r="E24" s="4">
        <v>10107</v>
      </c>
      <c r="F24">
        <v>2.16</v>
      </c>
    </row>
    <row r="25" spans="3:6" x14ac:dyDescent="0.25">
      <c r="C25" t="s">
        <v>23</v>
      </c>
      <c r="D25">
        <v>215.4</v>
      </c>
      <c r="E25" s="4">
        <v>10107</v>
      </c>
      <c r="F25">
        <v>2.1800000000000002</v>
      </c>
    </row>
    <row r="26" spans="3:6" x14ac:dyDescent="0.25">
      <c r="C26" t="s">
        <v>24</v>
      </c>
      <c r="D26">
        <v>117.08</v>
      </c>
      <c r="E26" s="4">
        <v>10416</v>
      </c>
      <c r="F26">
        <v>1.22</v>
      </c>
    </row>
    <row r="27" spans="3:6" x14ac:dyDescent="0.25">
      <c r="C27" t="s">
        <v>25</v>
      </c>
      <c r="D27">
        <v>161.386</v>
      </c>
      <c r="E27" s="4">
        <v>10416</v>
      </c>
      <c r="F27">
        <v>1.68</v>
      </c>
    </row>
    <row r="28" spans="3:6" x14ac:dyDescent="0.25">
      <c r="C28" t="s">
        <v>26</v>
      </c>
      <c r="D28">
        <v>173.90600000000001</v>
      </c>
      <c r="E28" s="4">
        <v>10416</v>
      </c>
      <c r="F28">
        <v>1.81</v>
      </c>
    </row>
    <row r="29" spans="3:6" x14ac:dyDescent="0.25">
      <c r="E29" s="4"/>
    </row>
    <row r="30" spans="3:6" x14ac:dyDescent="0.25">
      <c r="C30" t="s">
        <v>108</v>
      </c>
    </row>
  </sheetData>
  <hyperlinks>
    <hyperlink ref="C2" r:id="rId1"/>
    <hyperlink ref="C5" r:id="rId2"/>
    <hyperlink ref="C3" r:id="rId3"/>
    <hyperlink ref="C4" r:id="rId4"/>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15" sqref="G15"/>
    </sheetView>
  </sheetViews>
  <sheetFormatPr defaultRowHeight="15" x14ac:dyDescent="0.25"/>
  <sheetData>
    <row r="1" spans="1:1" x14ac:dyDescent="0.25">
      <c r="A1" t="s">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17" sqref="C17"/>
    </sheetView>
  </sheetViews>
  <sheetFormatPr defaultRowHeight="15" x14ac:dyDescent="0.25"/>
  <cols>
    <col min="1" max="1" width="23.5703125" customWidth="1"/>
    <col min="2" max="2" width="15.7109375" customWidth="1"/>
  </cols>
  <sheetData>
    <row r="1" spans="1:3" x14ac:dyDescent="0.25">
      <c r="A1" s="60" t="s">
        <v>36</v>
      </c>
      <c r="B1" s="60" t="s">
        <v>37</v>
      </c>
      <c r="C1" s="60" t="s">
        <v>38</v>
      </c>
    </row>
    <row r="2" spans="1:3" x14ac:dyDescent="0.25">
      <c r="A2" t="s">
        <v>83</v>
      </c>
      <c r="B2" t="s">
        <v>84</v>
      </c>
      <c r="C2" t="s">
        <v>85</v>
      </c>
    </row>
    <row r="3" spans="1:3" x14ac:dyDescent="0.25">
      <c r="A3" t="s">
        <v>83</v>
      </c>
      <c r="B3" t="s">
        <v>86</v>
      </c>
      <c r="C3" t="s">
        <v>87</v>
      </c>
    </row>
    <row r="4" spans="1:3" x14ac:dyDescent="0.25">
      <c r="A4" t="s">
        <v>94</v>
      </c>
      <c r="B4" t="s">
        <v>112</v>
      </c>
      <c r="C4" t="s">
        <v>95</v>
      </c>
    </row>
    <row r="5" spans="1:3" x14ac:dyDescent="0.25">
      <c r="A5" t="s">
        <v>94</v>
      </c>
      <c r="B5" t="s">
        <v>112</v>
      </c>
      <c r="C5" t="s">
        <v>96</v>
      </c>
    </row>
    <row r="6" spans="1:3" x14ac:dyDescent="0.25">
      <c r="A6" t="s">
        <v>94</v>
      </c>
      <c r="B6" t="s">
        <v>112</v>
      </c>
      <c r="C6" t="s">
        <v>97</v>
      </c>
    </row>
    <row r="7" spans="1:3" x14ac:dyDescent="0.25">
      <c r="A7" t="s">
        <v>94</v>
      </c>
      <c r="B7" t="s">
        <v>112</v>
      </c>
      <c r="C7" t="s">
        <v>100</v>
      </c>
    </row>
    <row r="8" spans="1:3" x14ac:dyDescent="0.25">
      <c r="A8" t="s">
        <v>94</v>
      </c>
      <c r="B8" t="s">
        <v>112</v>
      </c>
      <c r="C8" t="s">
        <v>104</v>
      </c>
    </row>
    <row r="9" spans="1:3" x14ac:dyDescent="0.25">
      <c r="A9" t="s">
        <v>94</v>
      </c>
      <c r="B9" t="s">
        <v>112</v>
      </c>
      <c r="C9" s="60" t="s">
        <v>130</v>
      </c>
    </row>
    <row r="10" spans="1:3" x14ac:dyDescent="0.25">
      <c r="A10" t="s">
        <v>94</v>
      </c>
      <c r="B10" t="s">
        <v>112</v>
      </c>
      <c r="C10" t="s">
        <v>111</v>
      </c>
    </row>
    <row r="11" spans="1:3" x14ac:dyDescent="0.25">
      <c r="A11" t="s">
        <v>94</v>
      </c>
      <c r="B11" t="s">
        <v>129</v>
      </c>
      <c r="C11" t="s">
        <v>131</v>
      </c>
    </row>
    <row r="12" spans="1:3" x14ac:dyDescent="0.25">
      <c r="A12" t="s">
        <v>94</v>
      </c>
    </row>
    <row r="13" spans="1:3" x14ac:dyDescent="0.25">
      <c r="A13" t="s">
        <v>94</v>
      </c>
    </row>
    <row r="14" spans="1:3" x14ac:dyDescent="0.25">
      <c r="A14" t="s">
        <v>94</v>
      </c>
    </row>
    <row r="15" spans="1:3" x14ac:dyDescent="0.25">
      <c r="A15" t="s">
        <v>94</v>
      </c>
    </row>
    <row r="16" spans="1:3" x14ac:dyDescent="0.25">
      <c r="A16" t="s">
        <v>94</v>
      </c>
      <c r="C16" t="s">
        <v>132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2" zoomScaleNormal="100" workbookViewId="0">
      <selection activeCell="C6" sqref="C6"/>
    </sheetView>
  </sheetViews>
  <sheetFormatPr defaultRowHeight="15" x14ac:dyDescent="0.25"/>
  <cols>
    <col min="1" max="1" width="34.5703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9.140625" style="6"/>
  </cols>
  <sheetData>
    <row r="1" spans="1:10" x14ac:dyDescent="0.25">
      <c r="A1" s="24"/>
    </row>
    <row r="2" spans="1:10" x14ac:dyDescent="0.25">
      <c r="A2" s="24"/>
    </row>
    <row r="3" spans="1:10" x14ac:dyDescent="0.25">
      <c r="A3" s="24" t="s">
        <v>78</v>
      </c>
      <c r="B3" s="18">
        <f>Summary!B24</f>
        <v>693.5</v>
      </c>
      <c r="C3" s="18"/>
      <c r="D3" s="18"/>
      <c r="E3" s="18"/>
      <c r="F3" s="18"/>
      <c r="G3" s="26"/>
      <c r="H3" s="26"/>
    </row>
    <row r="4" spans="1:1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80</v>
      </c>
      <c r="B6" s="27">
        <v>0.05</v>
      </c>
      <c r="C6" s="27"/>
      <c r="D6" s="27"/>
      <c r="E6" s="27"/>
      <c r="F6" s="27"/>
      <c r="G6" s="28"/>
      <c r="H6" s="28"/>
    </row>
    <row r="7" spans="1:10" ht="30" x14ac:dyDescent="0.25">
      <c r="A7" s="24" t="s">
        <v>71</v>
      </c>
    </row>
    <row r="8" spans="1:10" ht="30" x14ac:dyDescent="0.25">
      <c r="A8" s="30" t="s">
        <v>67</v>
      </c>
      <c r="B8" s="5">
        <v>4</v>
      </c>
      <c r="G8" s="31"/>
    </row>
    <row r="9" spans="1:10" ht="30" x14ac:dyDescent="0.25">
      <c r="A9" s="30" t="s">
        <v>68</v>
      </c>
      <c r="B9" s="18">
        <f>Summary!B12</f>
        <v>5</v>
      </c>
    </row>
    <row r="10" spans="1:10" x14ac:dyDescent="0.25">
      <c r="A10" s="30" t="s">
        <v>69</v>
      </c>
      <c r="B10" s="32">
        <f>B9*1000000*B8</f>
        <v>20000000</v>
      </c>
      <c r="C10" s="32"/>
      <c r="D10" s="32"/>
      <c r="E10" s="32"/>
      <c r="F10" s="32"/>
      <c r="G10" s="33"/>
      <c r="H10" s="33"/>
    </row>
    <row r="11" spans="1:10" ht="30" x14ac:dyDescent="0.25">
      <c r="A11" s="30" t="s">
        <v>70</v>
      </c>
      <c r="B11" s="18">
        <f>B5/B10</f>
        <v>693.5</v>
      </c>
      <c r="C11" s="18"/>
      <c r="D11" s="18"/>
      <c r="E11" s="18"/>
      <c r="F11" s="18"/>
      <c r="G11" s="26"/>
      <c r="H11" s="26"/>
    </row>
    <row r="12" spans="1:10" ht="45" x14ac:dyDescent="0.25">
      <c r="A12" s="30" t="s">
        <v>110</v>
      </c>
      <c r="B12" s="34">
        <v>1000</v>
      </c>
      <c r="C12" s="18"/>
      <c r="D12" s="18"/>
      <c r="E12" s="18"/>
      <c r="F12" s="18"/>
      <c r="G12" s="26"/>
      <c r="H12" s="26"/>
    </row>
    <row r="13" spans="1:10" s="24" customFormat="1" ht="75" x14ac:dyDescent="0.25">
      <c r="A13" s="35" t="s">
        <v>72</v>
      </c>
      <c r="B13" s="36" t="s">
        <v>81</v>
      </c>
      <c r="C13" s="24" t="s">
        <v>77</v>
      </c>
      <c r="D13" s="24" t="s">
        <v>73</v>
      </c>
      <c r="E13" s="24" t="s">
        <v>82</v>
      </c>
      <c r="F13" s="24" t="s">
        <v>74</v>
      </c>
      <c r="G13" s="37" t="s">
        <v>75</v>
      </c>
      <c r="H13" s="37" t="s">
        <v>76</v>
      </c>
      <c r="I13" s="24" t="s">
        <v>90</v>
      </c>
      <c r="J13" s="24" t="s">
        <v>88</v>
      </c>
    </row>
    <row r="14" spans="1:10" x14ac:dyDescent="0.25">
      <c r="A14" s="6">
        <v>1</v>
      </c>
      <c r="B14" s="18">
        <f>D14</f>
        <v>693.5</v>
      </c>
      <c r="C14" s="38">
        <f t="shared" ref="C14:C53" si="0">G14/H14</f>
        <v>0</v>
      </c>
      <c r="D14" s="39">
        <f>J14/B$10</f>
        <v>693.5</v>
      </c>
      <c r="E14" s="40">
        <f>D14*B$12/1000000</f>
        <v>0.69350000000000001</v>
      </c>
      <c r="F14" s="41">
        <f>B14/Summary!B$19</f>
        <v>9.8930099857346653E-3</v>
      </c>
      <c r="G14" s="42">
        <v>0</v>
      </c>
      <c r="H14" s="42">
        <f>Summary!B27</f>
        <v>347.92166666666662</v>
      </c>
      <c r="I14" s="39"/>
      <c r="J14" s="43">
        <f t="shared" ref="J14:J53" si="1">B$5+I14</f>
        <v>13870000000</v>
      </c>
    </row>
    <row r="15" spans="1:10" x14ac:dyDescent="0.25">
      <c r="A15" s="6">
        <f>A14+1</f>
        <v>2</v>
      </c>
      <c r="B15" s="18">
        <f>B14+D15</f>
        <v>1417.5</v>
      </c>
      <c r="C15" s="38">
        <f t="shared" si="0"/>
        <v>1.6949088260162011E-2</v>
      </c>
      <c r="D15" s="39">
        <f t="shared" ref="D15:D53" si="2">ROUNDDOWN(J15/B$10,0)</f>
        <v>724</v>
      </c>
      <c r="E15" s="40">
        <f t="shared" ref="E15:E53" si="3">D15*B$12/1000000</f>
        <v>0.72399999999999998</v>
      </c>
      <c r="F15" s="41">
        <f>B15/Summary!B$19</f>
        <v>2.0221112696148361E-2</v>
      </c>
      <c r="G15" s="42">
        <f>G14+('development plan (Wind)'!B14/Summary!B$19)*Summary!B$22</f>
        <v>11.793910071912</v>
      </c>
      <c r="H15" s="42">
        <f>H14+H$14</f>
        <v>695.84333333333325</v>
      </c>
      <c r="I15" s="43">
        <f>B14*Summary!B$12*Summary!B$13*24*375*1000*B$6</f>
        <v>624150000</v>
      </c>
      <c r="J15" s="43">
        <f t="shared" si="1"/>
        <v>14494150000</v>
      </c>
    </row>
    <row r="16" spans="1:10" x14ac:dyDescent="0.25">
      <c r="A16" s="6">
        <f t="shared" ref="A16:A30" si="4">A15+1</f>
        <v>3</v>
      </c>
      <c r="B16" s="18">
        <f t="shared" ref="B16:B21" si="5">B15+D16</f>
        <v>2174.5</v>
      </c>
      <c r="C16" s="38">
        <f t="shared" si="0"/>
        <v>3.439512166998511E-2</v>
      </c>
      <c r="D16" s="39">
        <f t="shared" si="2"/>
        <v>757</v>
      </c>
      <c r="E16" s="40">
        <f t="shared" si="3"/>
        <v>0.75700000000000001</v>
      </c>
      <c r="F16" s="41">
        <f>B16/Summary!B$19</f>
        <v>3.101997146932953E-2</v>
      </c>
      <c r="G16" s="42">
        <f>G15+('development plan (Wind)'!B15/Summary!B$19)*Summary!B$22</f>
        <v>35.900424169872004</v>
      </c>
      <c r="H16" s="42">
        <f t="shared" ref="H16:H43" si="6">H15+H$14</f>
        <v>1043.7649999999999</v>
      </c>
      <c r="I16" s="43">
        <f>B15*Summary!B$12*Summary!B$13*24*375*1000*B$6</f>
        <v>1275750000</v>
      </c>
      <c r="J16" s="43">
        <f t="shared" si="1"/>
        <v>15145750000</v>
      </c>
    </row>
    <row r="17" spans="1:10" x14ac:dyDescent="0.25">
      <c r="A17" s="6">
        <f t="shared" si="4"/>
        <v>4</v>
      </c>
      <c r="B17" s="18">
        <f t="shared" si="5"/>
        <v>2965.5</v>
      </c>
      <c r="C17" s="38">
        <f t="shared" si="0"/>
        <v>5.236865013621074E-2</v>
      </c>
      <c r="D17" s="39">
        <f t="shared" si="2"/>
        <v>791</v>
      </c>
      <c r="E17" s="40">
        <f t="shared" si="3"/>
        <v>0.79100000000000004</v>
      </c>
      <c r="F17" s="41">
        <f>B17/Summary!B$19</f>
        <v>4.2303851640513555E-2</v>
      </c>
      <c r="G17" s="42">
        <f>G16+('development plan (Wind)'!B16/Summary!B$19)*Summary!B$22</f>
        <v>72.880752145895997</v>
      </c>
      <c r="H17" s="42">
        <f t="shared" si="6"/>
        <v>1391.6866666666665</v>
      </c>
      <c r="I17" s="43">
        <f>B16*Summary!B$12*Summary!B$13*24*375*1000*B$6</f>
        <v>1957050000</v>
      </c>
      <c r="J17" s="43">
        <f t="shared" si="1"/>
        <v>15827050000</v>
      </c>
    </row>
    <row r="18" spans="1:10" x14ac:dyDescent="0.25">
      <c r="A18" s="6">
        <f t="shared" si="4"/>
        <v>5</v>
      </c>
      <c r="B18" s="18">
        <f t="shared" si="5"/>
        <v>3791.5</v>
      </c>
      <c r="C18" s="38">
        <f t="shared" si="0"/>
        <v>7.0885559610344484E-2</v>
      </c>
      <c r="D18" s="39">
        <f t="shared" si="2"/>
        <v>826</v>
      </c>
      <c r="E18" s="40">
        <f t="shared" si="3"/>
        <v>0.82599999999999996</v>
      </c>
      <c r="F18" s="41">
        <f>B18/Summary!B$19</f>
        <v>5.4087018544935805E-2</v>
      </c>
      <c r="G18" s="42">
        <f>G17+('development plan (Wind)'!B17/Summary!B$19)*Summary!B$22</f>
        <v>123.31311021115201</v>
      </c>
      <c r="H18" s="42">
        <f t="shared" si="6"/>
        <v>1739.6083333333331</v>
      </c>
      <c r="I18" s="43">
        <f>B17*Summary!B$12*Summary!B$13*24*375*1000*B$6</f>
        <v>2668950000</v>
      </c>
      <c r="J18" s="43">
        <f t="shared" si="1"/>
        <v>16538950000</v>
      </c>
    </row>
    <row r="19" spans="1:10" x14ac:dyDescent="0.25">
      <c r="A19" s="6">
        <f t="shared" si="4"/>
        <v>6</v>
      </c>
      <c r="B19" s="18">
        <f t="shared" si="5"/>
        <v>4655.5</v>
      </c>
      <c r="C19" s="38">
        <f t="shared" si="0"/>
        <v>8.9959292051352571E-2</v>
      </c>
      <c r="D19" s="39">
        <f t="shared" si="2"/>
        <v>864</v>
      </c>
      <c r="E19" s="40">
        <f t="shared" si="3"/>
        <v>0.86399999999999999</v>
      </c>
      <c r="F19" s="41">
        <f>B19/Summary!B$19</f>
        <v>6.6412268188302426E-2</v>
      </c>
      <c r="G19" s="42">
        <f>G18+('development plan (Wind)'!B18/Summary!B$19)*Summary!B$22</f>
        <v>187.79272093596001</v>
      </c>
      <c r="H19" s="42">
        <f t="shared" si="6"/>
        <v>2087.5299999999997</v>
      </c>
      <c r="I19" s="43">
        <f>B18*Summary!B$12*Summary!B$13*24*375*1000*B$6</f>
        <v>3412350000</v>
      </c>
      <c r="J19" s="43">
        <f t="shared" si="1"/>
        <v>17282350000</v>
      </c>
    </row>
    <row r="20" spans="1:10" x14ac:dyDescent="0.25">
      <c r="A20" s="6">
        <f t="shared" si="4"/>
        <v>7</v>
      </c>
      <c r="B20" s="18">
        <f t="shared" si="5"/>
        <v>5557.5</v>
      </c>
      <c r="C20" s="38">
        <f t="shared" si="0"/>
        <v>0.10961655680627182</v>
      </c>
      <c r="D20" s="39">
        <f t="shared" si="2"/>
        <v>902</v>
      </c>
      <c r="E20" s="40">
        <f t="shared" si="3"/>
        <v>0.90200000000000002</v>
      </c>
      <c r="F20" s="41">
        <f>B20/Summary!B$19</f>
        <v>7.9279600570613409E-2</v>
      </c>
      <c r="G20" s="42">
        <f>G19+('development plan (Wind)'!B19/Summary!B$19)*Summary!B$22</f>
        <v>266.965825968096</v>
      </c>
      <c r="H20" s="42">
        <f t="shared" si="6"/>
        <v>2435.4516666666664</v>
      </c>
      <c r="I20" s="43">
        <f>B19*Summary!B$12*Summary!B$13*24*375*1000*B$6</f>
        <v>4189950000</v>
      </c>
      <c r="J20" s="43">
        <f t="shared" si="1"/>
        <v>18059950000</v>
      </c>
    </row>
    <row r="21" spans="1:10" x14ac:dyDescent="0.25">
      <c r="A21" s="6">
        <f t="shared" si="4"/>
        <v>8</v>
      </c>
      <c r="B21" s="18">
        <f t="shared" si="5"/>
        <v>6500.5</v>
      </c>
      <c r="C21" s="38">
        <f t="shared" si="0"/>
        <v>0.12987070854862062</v>
      </c>
      <c r="D21" s="39">
        <f t="shared" si="2"/>
        <v>943</v>
      </c>
      <c r="E21" s="40">
        <f t="shared" si="3"/>
        <v>0.94299999999999995</v>
      </c>
      <c r="F21" s="41">
        <f>B21/Summary!B$19</f>
        <v>9.2731811697574898E-2</v>
      </c>
      <c r="G21" s="42">
        <f>G20+('development plan (Wind)'!B20/Summary!B$19)*Summary!B$22</f>
        <v>361.478666955336</v>
      </c>
      <c r="H21" s="42">
        <f t="shared" si="6"/>
        <v>2783.373333333333</v>
      </c>
      <c r="I21" s="43">
        <f>B20*Summary!B$12*Summary!B$13*24*375*1000*B$6</f>
        <v>5001750000</v>
      </c>
      <c r="J21" s="43">
        <f t="shared" si="1"/>
        <v>18871750000</v>
      </c>
    </row>
    <row r="22" spans="1:10" x14ac:dyDescent="0.25">
      <c r="A22" s="6">
        <f t="shared" si="4"/>
        <v>9</v>
      </c>
      <c r="B22" s="18">
        <f t="shared" ref="B22:B30" si="7">B21+D22</f>
        <v>7486.5</v>
      </c>
      <c r="C22" s="38">
        <f t="shared" si="0"/>
        <v>0.15074545982506027</v>
      </c>
      <c r="D22" s="39">
        <f t="shared" si="2"/>
        <v>986</v>
      </c>
      <c r="E22" s="40">
        <f t="shared" si="3"/>
        <v>0.98599999999999999</v>
      </c>
      <c r="F22" s="41">
        <f>B22/Summary!B$19</f>
        <v>0.10679743223965764</v>
      </c>
      <c r="G22" s="42">
        <f>G21+('development plan (Wind)'!B21/Summary!B$19)*Summary!B$22</f>
        <v>472.02850462291201</v>
      </c>
      <c r="H22" s="42">
        <f t="shared" si="6"/>
        <v>3131.2949999999996</v>
      </c>
      <c r="I22" s="43">
        <f>B21*Summary!B$12*Summary!B$13*24*375*1000*B$6</f>
        <v>5850450000</v>
      </c>
      <c r="J22" s="43">
        <f t="shared" si="1"/>
        <v>19720450000</v>
      </c>
    </row>
    <row r="23" spans="1:10" x14ac:dyDescent="0.25">
      <c r="A23" s="6">
        <f t="shared" si="4"/>
        <v>10</v>
      </c>
      <c r="B23" s="18">
        <f t="shared" si="7"/>
        <v>8516.5</v>
      </c>
      <c r="C23" s="38">
        <f t="shared" si="0"/>
        <v>0.1722648141337447</v>
      </c>
      <c r="D23" s="39">
        <f t="shared" si="2"/>
        <v>1030</v>
      </c>
      <c r="E23" s="40">
        <f t="shared" si="3"/>
        <v>1.03</v>
      </c>
      <c r="F23" s="41">
        <f>B23/Summary!B$19</f>
        <v>0.121490727532097</v>
      </c>
      <c r="G23" s="42">
        <f>G22+('development plan (Wind)'!B22/Summary!B$19)*Summary!B$22</f>
        <v>599.34661241436004</v>
      </c>
      <c r="H23" s="42">
        <f t="shared" si="6"/>
        <v>3479.2166666666662</v>
      </c>
      <c r="I23" s="43">
        <f>B22*Summary!B$12*Summary!B$13*24*375*1000*B$6</f>
        <v>6737850000</v>
      </c>
      <c r="J23" s="43">
        <f t="shared" si="1"/>
        <v>20607850000</v>
      </c>
    </row>
    <row r="24" spans="1:10" x14ac:dyDescent="0.25">
      <c r="A24" s="6">
        <f t="shared" si="4"/>
        <v>11</v>
      </c>
      <c r="B24" s="18">
        <f t="shared" si="7"/>
        <v>9592.5</v>
      </c>
      <c r="C24" s="38">
        <f t="shared" si="0"/>
        <v>0.19444849005084341</v>
      </c>
      <c r="D24" s="39">
        <f t="shared" si="2"/>
        <v>1076</v>
      </c>
      <c r="E24" s="40">
        <f t="shared" si="3"/>
        <v>1.0760000000000001</v>
      </c>
      <c r="F24" s="41">
        <f>B24/Summary!B$19</f>
        <v>0.13684022824536377</v>
      </c>
      <c r="G24" s="42">
        <f>G23+('development plan (Wind)'!B23/Summary!B$19)*Summary!B$22</f>
        <v>744.18127013236801</v>
      </c>
      <c r="H24" s="42">
        <f t="shared" si="6"/>
        <v>3827.1383333333329</v>
      </c>
      <c r="I24" s="43">
        <f>B23*Summary!B$12*Summary!B$13*24*375*1000*B$6</f>
        <v>7664850000</v>
      </c>
      <c r="J24" s="43">
        <f t="shared" si="1"/>
        <v>21534850000</v>
      </c>
    </row>
    <row r="25" spans="1:10" x14ac:dyDescent="0.25">
      <c r="A25" s="6">
        <f t="shared" si="4"/>
        <v>12</v>
      </c>
      <c r="B25" s="18">
        <f t="shared" si="7"/>
        <v>10717.5</v>
      </c>
      <c r="C25" s="38">
        <f t="shared" si="0"/>
        <v>0.21731777993560047</v>
      </c>
      <c r="D25" s="39">
        <f t="shared" si="2"/>
        <v>1125</v>
      </c>
      <c r="E25" s="40">
        <f t="shared" si="3"/>
        <v>1.125</v>
      </c>
      <c r="F25" s="41">
        <f>B25/Summary!B$19</f>
        <v>0.15288873038516404</v>
      </c>
      <c r="G25" s="42">
        <f>G24+('development plan (Wind)'!B24/Summary!B$19)*Summary!B$22</f>
        <v>907.31477029792802</v>
      </c>
      <c r="H25" s="42">
        <f t="shared" si="6"/>
        <v>4175.0599999999995</v>
      </c>
      <c r="I25" s="43">
        <f>B24*Summary!B$12*Summary!B$13*24*375*1000*B$6</f>
        <v>8633250000</v>
      </c>
      <c r="J25" s="43">
        <f t="shared" si="1"/>
        <v>22503250000</v>
      </c>
    </row>
    <row r="26" spans="1:10" x14ac:dyDescent="0.25">
      <c r="A26" s="6">
        <f t="shared" si="4"/>
        <v>13</v>
      </c>
      <c r="B26" s="18">
        <f t="shared" si="7"/>
        <v>11892.5</v>
      </c>
      <c r="C26" s="38">
        <f t="shared" si="0"/>
        <v>0.24089870461767396</v>
      </c>
      <c r="D26" s="39">
        <f t="shared" si="2"/>
        <v>1175</v>
      </c>
      <c r="E26" s="40">
        <f t="shared" si="3"/>
        <v>1.175</v>
      </c>
      <c r="F26" s="41">
        <f>B26/Summary!B$19</f>
        <v>0.16965049928673323</v>
      </c>
      <c r="G26" s="42">
        <f>G25+('development plan (Wind)'!B25/Summary!B$19)*Summary!B$22</f>
        <v>1089.580424509488</v>
      </c>
      <c r="H26" s="42">
        <f t="shared" si="6"/>
        <v>4522.9816666666666</v>
      </c>
      <c r="I26" s="43">
        <f>B25*Summary!B$12*Summary!B$13*24*375*1000*B$6</f>
        <v>9645750000</v>
      </c>
      <c r="J26" s="43">
        <f t="shared" si="1"/>
        <v>23515750000</v>
      </c>
    </row>
    <row r="27" spans="1:10" x14ac:dyDescent="0.25">
      <c r="A27" s="6">
        <f t="shared" si="4"/>
        <v>14</v>
      </c>
      <c r="B27" s="18">
        <f t="shared" si="7"/>
        <v>13120.5</v>
      </c>
      <c r="C27" s="38">
        <f t="shared" si="0"/>
        <v>0.26521334182187589</v>
      </c>
      <c r="D27" s="39">
        <f t="shared" si="2"/>
        <v>1228</v>
      </c>
      <c r="E27" s="40">
        <f t="shared" si="3"/>
        <v>1.228</v>
      </c>
      <c r="F27" s="41">
        <f>B27/Summary!B$19</f>
        <v>0.18716833095577745</v>
      </c>
      <c r="G27" s="42">
        <f>G26+('development plan (Wind)'!B26/Summary!B$19)*Summary!B$22</f>
        <v>1291.828550724648</v>
      </c>
      <c r="H27" s="42">
        <f t="shared" si="6"/>
        <v>4870.9033333333336</v>
      </c>
      <c r="I27" s="43">
        <f>B26*Summary!B$12*Summary!B$13*24*375*1000*B$6</f>
        <v>10703250000</v>
      </c>
      <c r="J27" s="43">
        <f t="shared" si="1"/>
        <v>24573250000</v>
      </c>
    </row>
    <row r="28" spans="1:10" x14ac:dyDescent="0.25">
      <c r="A28" s="6">
        <f t="shared" si="4"/>
        <v>15</v>
      </c>
      <c r="B28" s="18">
        <f t="shared" si="7"/>
        <v>14403.5</v>
      </c>
      <c r="C28" s="38">
        <f t="shared" si="0"/>
        <v>0.29028765784989224</v>
      </c>
      <c r="D28" s="39">
        <f t="shared" si="2"/>
        <v>1283</v>
      </c>
      <c r="E28" s="40">
        <f t="shared" si="3"/>
        <v>1.2829999999999999</v>
      </c>
      <c r="F28" s="41">
        <f>B28/Summary!B$19</f>
        <v>0.20547075606276746</v>
      </c>
      <c r="G28" s="42">
        <f>G27+('development plan (Wind)'!B27/Summary!B$19)*Summary!B$22</f>
        <v>1514.960485978464</v>
      </c>
      <c r="H28" s="42">
        <f t="shared" si="6"/>
        <v>5218.8250000000007</v>
      </c>
      <c r="I28" s="43">
        <f>B27*Summary!B$12*Summary!B$13*24*375*1000*B$6</f>
        <v>11808450000</v>
      </c>
      <c r="J28" s="43">
        <f t="shared" si="1"/>
        <v>25678450000</v>
      </c>
    </row>
    <row r="29" spans="1:10" x14ac:dyDescent="0.25">
      <c r="A29" s="6">
        <f t="shared" si="4"/>
        <v>16</v>
      </c>
      <c r="B29" s="18">
        <f t="shared" si="7"/>
        <v>15744.5</v>
      </c>
      <c r="C29" s="38">
        <f t="shared" si="0"/>
        <v>0.31614723740933587</v>
      </c>
      <c r="D29" s="39">
        <f t="shared" si="2"/>
        <v>1341</v>
      </c>
      <c r="E29" s="40">
        <f t="shared" si="3"/>
        <v>1.341</v>
      </c>
      <c r="F29" s="41">
        <f>B29/Summary!B$19</f>
        <v>0.22460057061340941</v>
      </c>
      <c r="G29" s="42">
        <f>G28+('development plan (Wind)'!B28/Summary!B$19)*Summary!B$22</f>
        <v>1759.911580024296</v>
      </c>
      <c r="H29" s="42">
        <f t="shared" si="6"/>
        <v>5566.7466666666678</v>
      </c>
      <c r="I29" s="43">
        <f>B28*Summary!B$12*Summary!B$13*24*375*1000*B$6</f>
        <v>12963150000</v>
      </c>
      <c r="J29" s="43">
        <f t="shared" si="1"/>
        <v>26833150000</v>
      </c>
    </row>
    <row r="30" spans="1:10" x14ac:dyDescent="0.25">
      <c r="A30" s="6">
        <f t="shared" si="4"/>
        <v>17</v>
      </c>
      <c r="B30" s="18">
        <f t="shared" si="7"/>
        <v>17146.5</v>
      </c>
      <c r="C30" s="38">
        <f t="shared" si="0"/>
        <v>0.34282027113263763</v>
      </c>
      <c r="D30" s="39">
        <f t="shared" si="2"/>
        <v>1402</v>
      </c>
      <c r="E30" s="40">
        <f t="shared" si="3"/>
        <v>1.4019999999999999</v>
      </c>
      <c r="F30" s="41">
        <f>B30/Summary!B$19</f>
        <v>0.24460057061340942</v>
      </c>
      <c r="G30" s="42">
        <f>G29+('development plan (Wind)'!B29/Summary!B$19)*Summary!B$22</f>
        <v>2027.6682016929599</v>
      </c>
      <c r="H30" s="42">
        <f t="shared" si="6"/>
        <v>5914.6683333333349</v>
      </c>
      <c r="I30" s="43">
        <f>B29*Summary!B$12*Summary!B$13*24*375*1000*B$6</f>
        <v>14170050000</v>
      </c>
      <c r="J30" s="43">
        <f t="shared" si="1"/>
        <v>28040050000</v>
      </c>
    </row>
    <row r="31" spans="1:10" x14ac:dyDescent="0.25">
      <c r="A31" s="6">
        <f t="shared" ref="A31:A43" si="8">A30+1</f>
        <v>18</v>
      </c>
      <c r="B31" s="18">
        <f t="shared" ref="B31:B43" si="9">B30+D31</f>
        <v>18611.5</v>
      </c>
      <c r="C31" s="38">
        <f t="shared" si="0"/>
        <v>0.37033683170904164</v>
      </c>
      <c r="D31" s="39">
        <f t="shared" si="2"/>
        <v>1465</v>
      </c>
      <c r="E31" s="40">
        <f t="shared" si="3"/>
        <v>1.4650000000000001</v>
      </c>
      <c r="F31" s="41">
        <f>B31/Summary!B$19</f>
        <v>0.26549928673323825</v>
      </c>
      <c r="G31" s="42">
        <f>G30+('development plan (Wind)'!B30/Summary!B$19)*Summary!B$22</f>
        <v>2319.2677388927277</v>
      </c>
      <c r="H31" s="42">
        <f t="shared" si="6"/>
        <v>6262.590000000002</v>
      </c>
      <c r="I31" s="43">
        <f>B30*Summary!B$12*Summary!B$13*24*375*1000*B$6</f>
        <v>15431850000</v>
      </c>
      <c r="J31" s="43">
        <f t="shared" si="1"/>
        <v>29301850000</v>
      </c>
    </row>
    <row r="32" spans="1:10" x14ac:dyDescent="0.25">
      <c r="A32" s="6">
        <f t="shared" si="8"/>
        <v>19</v>
      </c>
      <c r="B32" s="18">
        <f t="shared" si="9"/>
        <v>20142.5</v>
      </c>
      <c r="C32" s="38">
        <f t="shared" si="0"/>
        <v>0.39872580598277063</v>
      </c>
      <c r="D32" s="39">
        <f t="shared" si="2"/>
        <v>1531</v>
      </c>
      <c r="E32" s="40">
        <f t="shared" si="3"/>
        <v>1.5309999999999999</v>
      </c>
      <c r="F32" s="41">
        <f>B32/Summary!B$19</f>
        <v>0.287339514978602</v>
      </c>
      <c r="G32" s="42">
        <f>G31+('development plan (Wind)'!B31/Summary!B$19)*Summary!B$22</f>
        <v>2635.7815922501759</v>
      </c>
      <c r="H32" s="42">
        <f t="shared" si="6"/>
        <v>6610.511666666669</v>
      </c>
      <c r="I32" s="43">
        <f>B31*Summary!B$12*Summary!B$13*24*375*1000*B$6</f>
        <v>16750350000</v>
      </c>
      <c r="J32" s="43">
        <f t="shared" si="1"/>
        <v>30620350000</v>
      </c>
    </row>
    <row r="33" spans="1:10" x14ac:dyDescent="0.25">
      <c r="A33" s="6">
        <f t="shared" si="8"/>
        <v>20</v>
      </c>
      <c r="B33" s="18">
        <f t="shared" si="9"/>
        <v>21741.5</v>
      </c>
      <c r="C33" s="38">
        <f t="shared" si="0"/>
        <v>0.4280176354068207</v>
      </c>
      <c r="D33" s="39">
        <f t="shared" si="2"/>
        <v>1599</v>
      </c>
      <c r="E33" s="40">
        <f t="shared" si="3"/>
        <v>1.599</v>
      </c>
      <c r="F33" s="41">
        <f>B33/Summary!B$19</f>
        <v>0.31014978601997145</v>
      </c>
      <c r="G33" s="42">
        <f>G32+('development plan (Wind)'!B32/Summary!B$19)*Summary!B$22</f>
        <v>2978.3321814693359</v>
      </c>
      <c r="H33" s="42">
        <f t="shared" si="6"/>
        <v>6958.4333333333361</v>
      </c>
      <c r="I33" s="43">
        <f>B32*Summary!B$12*Summary!B$13*24*375*1000*B$6</f>
        <v>18128250000</v>
      </c>
      <c r="J33" s="43">
        <f t="shared" si="1"/>
        <v>31998250000</v>
      </c>
    </row>
    <row r="34" spans="1:10" x14ac:dyDescent="0.25">
      <c r="A34" s="6">
        <f t="shared" si="8"/>
        <v>21</v>
      </c>
      <c r="B34" s="18">
        <f t="shared" si="9"/>
        <v>23412.5</v>
      </c>
      <c r="C34" s="38">
        <f t="shared" si="0"/>
        <v>0.45824161828607324</v>
      </c>
      <c r="D34" s="39">
        <f t="shared" si="2"/>
        <v>1671</v>
      </c>
      <c r="E34" s="40">
        <f t="shared" si="3"/>
        <v>1.671</v>
      </c>
      <c r="F34" s="41">
        <f>B34/Summary!B$19</f>
        <v>0.33398716119828814</v>
      </c>
      <c r="G34" s="42">
        <f>G33+('development plan (Wind)'!B33/Summary!B$19)*Summary!B$22</f>
        <v>3348.075938972544</v>
      </c>
      <c r="H34" s="42">
        <f t="shared" si="6"/>
        <v>7306.3550000000032</v>
      </c>
      <c r="I34" s="43">
        <f>B33*Summary!B$12*Summary!B$13*24*375*1000*B$6</f>
        <v>19567350000</v>
      </c>
      <c r="J34" s="43">
        <f t="shared" si="1"/>
        <v>33437350000</v>
      </c>
    </row>
    <row r="35" spans="1:10" x14ac:dyDescent="0.25">
      <c r="A35" s="6">
        <f t="shared" si="8"/>
        <v>22</v>
      </c>
      <c r="B35" s="18">
        <f t="shared" si="9"/>
        <v>25159.5</v>
      </c>
      <c r="C35" s="38">
        <f t="shared" si="0"/>
        <v>0.48943061320648307</v>
      </c>
      <c r="D35" s="39">
        <f t="shared" si="2"/>
        <v>1747</v>
      </c>
      <c r="E35" s="40">
        <f t="shared" si="3"/>
        <v>1.7470000000000001</v>
      </c>
      <c r="F35" s="41">
        <f>B35/Summary!B$19</f>
        <v>0.35890870185449358</v>
      </c>
      <c r="G35" s="42">
        <f>G34+('development plan (Wind)'!B34/Summary!B$19)*Summary!B$22</f>
        <v>3746.2373226187437</v>
      </c>
      <c r="H35" s="42">
        <f t="shared" si="6"/>
        <v>7654.2766666666703</v>
      </c>
      <c r="I35" s="43">
        <f>B34*Summary!B$12*Summary!B$13*24*375*1000*B$6</f>
        <v>21071250000</v>
      </c>
      <c r="J35" s="43">
        <f t="shared" si="1"/>
        <v>34941250000</v>
      </c>
    </row>
    <row r="36" spans="1:10" x14ac:dyDescent="0.25">
      <c r="A36" s="6">
        <f t="shared" si="8"/>
        <v>23</v>
      </c>
      <c r="B36" s="18">
        <f t="shared" si="9"/>
        <v>26984.5</v>
      </c>
      <c r="C36" s="38">
        <f t="shared" si="0"/>
        <v>0.52162026506093251</v>
      </c>
      <c r="D36" s="39">
        <f t="shared" si="2"/>
        <v>1825</v>
      </c>
      <c r="E36" s="40">
        <f t="shared" si="3"/>
        <v>1.825</v>
      </c>
      <c r="F36" s="41">
        <f>B36/Summary!B$19</f>
        <v>0.38494293865905849</v>
      </c>
      <c r="G36" s="42">
        <f>G35+('development plan (Wind)'!B35/Summary!B$19)*Summary!B$22</f>
        <v>4174.1088157034874</v>
      </c>
      <c r="H36" s="42">
        <f t="shared" si="6"/>
        <v>8002.1983333333374</v>
      </c>
      <c r="I36" s="43">
        <f>B35*Summary!B$12*Summary!B$13*24*375*1000*B$6</f>
        <v>22643550000</v>
      </c>
      <c r="J36" s="43">
        <f t="shared" si="1"/>
        <v>36513550000</v>
      </c>
    </row>
    <row r="37" spans="1:10" x14ac:dyDescent="0.25">
      <c r="A37" s="6">
        <f t="shared" si="8"/>
        <v>24</v>
      </c>
      <c r="B37" s="18">
        <f t="shared" si="9"/>
        <v>28891.5</v>
      </c>
      <c r="C37" s="38">
        <f t="shared" si="0"/>
        <v>0.55484435124772202</v>
      </c>
      <c r="D37" s="39">
        <f t="shared" si="2"/>
        <v>1907</v>
      </c>
      <c r="E37" s="40">
        <f t="shared" si="3"/>
        <v>1.907</v>
      </c>
      <c r="F37" s="41">
        <f>B37/Summary!B$19</f>
        <v>0.41214693295292437</v>
      </c>
      <c r="G37" s="42">
        <f>G36+('development plan (Wind)'!B36/Summary!B$19)*Summary!B$22</f>
        <v>4633.0169142406312</v>
      </c>
      <c r="H37" s="42">
        <f t="shared" si="6"/>
        <v>8350.1200000000044</v>
      </c>
      <c r="I37" s="43">
        <f>B36*Summary!B$12*Summary!B$13*24*375*1000*B$6</f>
        <v>24286050000</v>
      </c>
      <c r="J37" s="43">
        <f t="shared" si="1"/>
        <v>38156050000</v>
      </c>
    </row>
    <row r="38" spans="1:10" x14ac:dyDescent="0.25">
      <c r="A38" s="6">
        <f t="shared" si="8"/>
        <v>25</v>
      </c>
      <c r="B38" s="18">
        <f t="shared" si="9"/>
        <v>30884.5</v>
      </c>
      <c r="C38" s="38">
        <f t="shared" si="0"/>
        <v>0.58913906555755013</v>
      </c>
      <c r="D38" s="39">
        <f t="shared" si="2"/>
        <v>1993</v>
      </c>
      <c r="E38" s="40">
        <f t="shared" si="3"/>
        <v>1.9930000000000001</v>
      </c>
      <c r="F38" s="41">
        <f>B38/Summary!B$19</f>
        <v>0.44057774607703282</v>
      </c>
      <c r="G38" s="42">
        <f>G37+('development plan (Wind)'!B37/Summary!B$19)*Summary!B$22</f>
        <v>5124.356139680639</v>
      </c>
      <c r="H38" s="42">
        <f t="shared" si="6"/>
        <v>8698.0416666666715</v>
      </c>
      <c r="I38" s="43">
        <f>B37*Summary!B$12*Summary!B$13*24*375*1000*B$6</f>
        <v>26002350000</v>
      </c>
      <c r="J38" s="43">
        <f t="shared" si="1"/>
        <v>39872350000</v>
      </c>
    </row>
    <row r="39" spans="1:10" x14ac:dyDescent="0.25">
      <c r="A39" s="6">
        <f t="shared" si="8"/>
        <v>26</v>
      </c>
      <c r="B39" s="18">
        <f t="shared" si="9"/>
        <v>32967.5</v>
      </c>
      <c r="C39" s="38">
        <f t="shared" si="0"/>
        <v>0.62454255348266718</v>
      </c>
      <c r="D39" s="39">
        <f t="shared" si="2"/>
        <v>2083</v>
      </c>
      <c r="E39" s="40">
        <f t="shared" si="3"/>
        <v>2.0830000000000002</v>
      </c>
      <c r="F39" s="41">
        <f>B39/Summary!B$19</f>
        <v>0.47029243937232523</v>
      </c>
      <c r="G39" s="42">
        <f>G38+('development plan (Wind)'!B38/Summary!B$19)*Summary!B$22</f>
        <v>5649.5890389105825</v>
      </c>
      <c r="H39" s="42">
        <f t="shared" si="6"/>
        <v>9045.9633333333386</v>
      </c>
      <c r="I39" s="43">
        <f>B38*Summary!B$12*Summary!B$13*24*375*1000*B$6</f>
        <v>27796050000</v>
      </c>
      <c r="J39" s="43">
        <f t="shared" si="1"/>
        <v>41666050000</v>
      </c>
    </row>
    <row r="40" spans="1:10" x14ac:dyDescent="0.25">
      <c r="A40" s="6">
        <f t="shared" si="8"/>
        <v>27</v>
      </c>
      <c r="B40" s="18">
        <f t="shared" si="9"/>
        <v>35144.5</v>
      </c>
      <c r="C40" s="38">
        <f t="shared" si="0"/>
        <v>0.66109455079066204</v>
      </c>
      <c r="D40" s="39">
        <f t="shared" si="2"/>
        <v>2177</v>
      </c>
      <c r="E40" s="40">
        <f t="shared" si="3"/>
        <v>2.177</v>
      </c>
      <c r="F40" s="41">
        <f>B40/Summary!B$19</f>
        <v>0.50134807417974325</v>
      </c>
      <c r="G40" s="42">
        <f>G39+('development plan (Wind)'!B39/Summary!B$19)*Summary!B$22</f>
        <v>6210.2461842541425</v>
      </c>
      <c r="H40" s="42">
        <f t="shared" si="6"/>
        <v>9393.8850000000057</v>
      </c>
      <c r="I40" s="43">
        <f>B39*Summary!B$12*Summary!B$13*24*375*1000*B$6</f>
        <v>29670750000</v>
      </c>
      <c r="J40" s="43">
        <f t="shared" si="1"/>
        <v>43540750000</v>
      </c>
    </row>
    <row r="41" spans="1:10" x14ac:dyDescent="0.25">
      <c r="A41" s="6">
        <f t="shared" si="8"/>
        <v>28</v>
      </c>
      <c r="B41" s="18">
        <f t="shared" si="9"/>
        <v>37419.5</v>
      </c>
      <c r="C41" s="38">
        <f t="shared" si="0"/>
        <v>0.69883609954672354</v>
      </c>
      <c r="D41" s="39">
        <f t="shared" si="2"/>
        <v>2275</v>
      </c>
      <c r="E41" s="40">
        <f t="shared" si="3"/>
        <v>2.2749999999999999</v>
      </c>
      <c r="F41" s="41">
        <f>B41/Summary!B$19</f>
        <v>0.53380171184022829</v>
      </c>
      <c r="G41" s="42">
        <f>G40+('development plan (Wind)'!B40/Summary!B$19)*Summary!B$22</f>
        <v>6807.9261734716065</v>
      </c>
      <c r="H41" s="42">
        <f t="shared" si="6"/>
        <v>9741.8066666666728</v>
      </c>
      <c r="I41" s="43">
        <f>B40*Summary!B$12*Summary!B$13*24*375*1000*B$6</f>
        <v>31630050000</v>
      </c>
      <c r="J41" s="43">
        <f t="shared" si="1"/>
        <v>45500050000</v>
      </c>
    </row>
    <row r="42" spans="1:10" x14ac:dyDescent="0.25">
      <c r="A42" s="6">
        <f t="shared" si="8"/>
        <v>29</v>
      </c>
      <c r="B42" s="18">
        <f t="shared" si="9"/>
        <v>39796.5</v>
      </c>
      <c r="C42" s="38">
        <f t="shared" si="0"/>
        <v>0.73780932288991585</v>
      </c>
      <c r="D42" s="39">
        <f t="shared" si="2"/>
        <v>2377</v>
      </c>
      <c r="E42" s="40">
        <f t="shared" si="3"/>
        <v>2.3769999999999998</v>
      </c>
      <c r="F42" s="41">
        <f>B42/Summary!B$19</f>
        <v>0.56771041369472186</v>
      </c>
      <c r="G42" s="42">
        <f>G41+('development plan (Wind)'!B41/Summary!B$19)*Summary!B$22</f>
        <v>7444.2956297598703</v>
      </c>
      <c r="H42" s="42">
        <f t="shared" si="6"/>
        <v>10089.72833333334</v>
      </c>
      <c r="I42" s="43">
        <f>B41*Summary!B$12*Summary!B$13*24*375*1000*B$6</f>
        <v>33677550000</v>
      </c>
      <c r="J42" s="43">
        <f t="shared" si="1"/>
        <v>47547550000</v>
      </c>
    </row>
    <row r="43" spans="1:10" x14ac:dyDescent="0.25">
      <c r="A43" s="44">
        <f t="shared" si="8"/>
        <v>30</v>
      </c>
      <c r="B43" s="45">
        <f t="shared" si="9"/>
        <v>42280.5</v>
      </c>
      <c r="C43" s="46">
        <f t="shared" si="0"/>
        <v>0.77805724485419925</v>
      </c>
      <c r="D43" s="47">
        <f t="shared" si="2"/>
        <v>2484</v>
      </c>
      <c r="E43" s="48">
        <f t="shared" si="3"/>
        <v>2.484</v>
      </c>
      <c r="F43" s="49">
        <f>B43/Summary!B$19</f>
        <v>0.6031455064194009</v>
      </c>
      <c r="G43" s="50">
        <f>G42+('development plan (Wind)'!B42/Summary!B$19)*Summary!B$22</f>
        <v>8121.0892017524384</v>
      </c>
      <c r="H43" s="50">
        <f t="shared" si="6"/>
        <v>10437.650000000007</v>
      </c>
      <c r="I43" s="43">
        <f>B42*Summary!B$12*Summary!B$13*24*375*1000*B$6</f>
        <v>35816850000</v>
      </c>
      <c r="J43" s="43">
        <f t="shared" si="1"/>
        <v>49686850000</v>
      </c>
    </row>
    <row r="44" spans="1:10" x14ac:dyDescent="0.25">
      <c r="A44" s="6">
        <f t="shared" ref="A44:A51" si="10">A43+1</f>
        <v>31</v>
      </c>
      <c r="B44" s="18">
        <f t="shared" ref="B44:B51" si="11">B43+D44</f>
        <v>44876.5</v>
      </c>
      <c r="C44" s="38">
        <f t="shared" si="0"/>
        <v>0.81962522183218234</v>
      </c>
      <c r="D44" s="39">
        <f t="shared" si="2"/>
        <v>2596</v>
      </c>
      <c r="E44" s="40">
        <f t="shared" si="3"/>
        <v>2.5960000000000001</v>
      </c>
      <c r="F44" s="41">
        <f>B44/Summary!B$19</f>
        <v>0.64017831669044223</v>
      </c>
      <c r="G44" s="42">
        <f>G43+('development plan (Wind)'!B43/Summary!B$19)*Summary!B$22</f>
        <v>8840.1265698785737</v>
      </c>
      <c r="H44" s="42">
        <f t="shared" ref="H44:H51" si="12">H43+H$14</f>
        <v>10785.571666666674</v>
      </c>
      <c r="I44" s="43">
        <f>B43*Summary!B$12*Summary!B$13*24*375*1000*B$6</f>
        <v>38052450000</v>
      </c>
      <c r="J44" s="43">
        <f t="shared" si="1"/>
        <v>51922450000</v>
      </c>
    </row>
    <row r="45" spans="1:10" x14ac:dyDescent="0.25">
      <c r="A45" s="6">
        <f t="shared" si="10"/>
        <v>32</v>
      </c>
      <c r="B45" s="18">
        <f t="shared" si="11"/>
        <v>47588.5</v>
      </c>
      <c r="C45" s="38">
        <f t="shared" si="0"/>
        <v>0.86256057814408305</v>
      </c>
      <c r="D45" s="39">
        <f t="shared" si="2"/>
        <v>2712</v>
      </c>
      <c r="E45" s="40">
        <f t="shared" si="3"/>
        <v>2.7120000000000002</v>
      </c>
      <c r="F45" s="41">
        <f>B45/Summary!B$19</f>
        <v>0.67886590584878748</v>
      </c>
      <c r="G45" s="42">
        <f>G44+('development plan (Wind)'!B44/Summary!B$19)*Summary!B$22</f>
        <v>9603.3124463633012</v>
      </c>
      <c r="H45" s="42">
        <f t="shared" si="12"/>
        <v>11133.493333333341</v>
      </c>
      <c r="I45" s="43">
        <f>B44*Summary!B$12*Summary!B$13*24*375*1000*B$6</f>
        <v>40388850000</v>
      </c>
      <c r="J45" s="43">
        <f t="shared" si="1"/>
        <v>54258850000</v>
      </c>
    </row>
    <row r="46" spans="1:10" x14ac:dyDescent="0.25">
      <c r="A46" s="6">
        <f t="shared" si="10"/>
        <v>33</v>
      </c>
      <c r="B46" s="18">
        <f t="shared" si="11"/>
        <v>50422.5</v>
      </c>
      <c r="C46" s="38">
        <f t="shared" si="0"/>
        <v>0.90691082665927902</v>
      </c>
      <c r="D46" s="39">
        <f t="shared" si="2"/>
        <v>2834</v>
      </c>
      <c r="E46" s="40">
        <f t="shared" si="3"/>
        <v>2.8340000000000001</v>
      </c>
      <c r="F46" s="41">
        <f>B46/Summary!B$19</f>
        <v>0.71929386590584876</v>
      </c>
      <c r="G46" s="42">
        <f>G45+('development plan (Wind)'!B45/Summary!B$19)*Summary!B$22</f>
        <v>10412.619568868253</v>
      </c>
      <c r="H46" s="42">
        <f t="shared" si="12"/>
        <v>11481.415000000008</v>
      </c>
      <c r="I46" s="43">
        <f>B45*Summary!B$12*Summary!B$13*24*375*1000*B$6</f>
        <v>42829650000</v>
      </c>
      <c r="J46" s="43">
        <f t="shared" si="1"/>
        <v>56699650000</v>
      </c>
    </row>
    <row r="47" spans="1:10" x14ac:dyDescent="0.25">
      <c r="A47" s="6">
        <f t="shared" si="10"/>
        <v>34</v>
      </c>
      <c r="B47" s="18">
        <f t="shared" si="11"/>
        <v>53384.5</v>
      </c>
      <c r="C47" s="38">
        <f t="shared" si="0"/>
        <v>0.95272651635383021</v>
      </c>
      <c r="D47" s="39">
        <f t="shared" si="2"/>
        <v>2962</v>
      </c>
      <c r="E47" s="40">
        <f t="shared" si="3"/>
        <v>2.9620000000000002</v>
      </c>
      <c r="F47" s="41">
        <f>B47/Summary!B$19</f>
        <v>0.76154778887303853</v>
      </c>
      <c r="G47" s="42">
        <f>G46+('development plan (Wind)'!B46/Summary!B$19)*Summary!B$22</f>
        <v>11270.122713209972</v>
      </c>
      <c r="H47" s="42">
        <f t="shared" si="12"/>
        <v>11829.336666666675</v>
      </c>
      <c r="I47" s="43">
        <f>B46*Summary!B$12*Summary!B$13*24*375*1000*B$6</f>
        <v>45380250000</v>
      </c>
      <c r="J47" s="43">
        <f t="shared" si="1"/>
        <v>59250250000</v>
      </c>
    </row>
    <row r="48" spans="1:10" x14ac:dyDescent="0.25">
      <c r="A48" s="44">
        <f t="shared" si="10"/>
        <v>35</v>
      </c>
      <c r="B48" s="45">
        <f t="shared" si="11"/>
        <v>56479.5</v>
      </c>
      <c r="C48" s="46">
        <f t="shared" si="0"/>
        <v>1.0000607985809538</v>
      </c>
      <c r="D48" s="47">
        <f t="shared" si="2"/>
        <v>3095</v>
      </c>
      <c r="E48" s="48">
        <f t="shared" si="3"/>
        <v>3.0950000000000002</v>
      </c>
      <c r="F48" s="49">
        <f>B48/Summary!B$19</f>
        <v>0.8056990014265335</v>
      </c>
      <c r="G48" s="50">
        <f>G47+('development plan (Wind)'!B47/Summary!B$19)*Summary!B$22</f>
        <v>12177.998693359916</v>
      </c>
      <c r="H48" s="50">
        <f t="shared" si="12"/>
        <v>12177.258333333342</v>
      </c>
      <c r="I48" s="43">
        <f>B47*Summary!B$12*Summary!B$13*24*375*1000*B$6</f>
        <v>48046050000</v>
      </c>
      <c r="J48" s="43">
        <f t="shared" si="1"/>
        <v>61916050000</v>
      </c>
    </row>
    <row r="49" spans="1:10" x14ac:dyDescent="0.25">
      <c r="A49" s="6">
        <f t="shared" si="10"/>
        <v>36</v>
      </c>
      <c r="B49" s="18">
        <f t="shared" si="11"/>
        <v>59714.5</v>
      </c>
      <c r="C49" s="38">
        <f t="shared" si="0"/>
        <v>1.0489677078561179</v>
      </c>
      <c r="D49" s="39">
        <f t="shared" si="2"/>
        <v>3235</v>
      </c>
      <c r="E49" s="40">
        <f t="shared" si="3"/>
        <v>3.2349999999999999</v>
      </c>
      <c r="F49" s="41">
        <f>B49/Summary!B$19</f>
        <v>0.85184736091298141</v>
      </c>
      <c r="G49" s="42">
        <f>G48+('development plan (Wind)'!B48/Summary!B$19)*Summary!B$22</f>
        <v>13138.5093550853</v>
      </c>
      <c r="H49" s="42">
        <f t="shared" si="12"/>
        <v>12525.180000000009</v>
      </c>
      <c r="I49" s="43">
        <f>B48*Summary!B$12*Summary!B$13*24*375*1000*B$6</f>
        <v>50831550000</v>
      </c>
      <c r="J49" s="43">
        <f t="shared" si="1"/>
        <v>64701550000</v>
      </c>
    </row>
    <row r="50" spans="1:10" x14ac:dyDescent="0.25">
      <c r="A50" s="6">
        <f t="shared" si="10"/>
        <v>37</v>
      </c>
      <c r="B50" s="18">
        <f t="shared" si="11"/>
        <v>63094.5</v>
      </c>
      <c r="C50" s="38">
        <f t="shared" si="0"/>
        <v>1.0995046846648893</v>
      </c>
      <c r="D50" s="39">
        <f t="shared" si="2"/>
        <v>3380</v>
      </c>
      <c r="E50" s="40">
        <f t="shared" si="3"/>
        <v>3.38</v>
      </c>
      <c r="F50" s="41">
        <f>B50/Summary!B$19</f>
        <v>0.90006419400855919</v>
      </c>
      <c r="G50" s="42">
        <f>G49+('development plan (Wind)'!B49/Summary!B$19)*Summary!B$22</f>
        <v>14154.035588667404</v>
      </c>
      <c r="H50" s="42">
        <f t="shared" si="12"/>
        <v>12873.101666666676</v>
      </c>
      <c r="I50" s="43">
        <f>B49*Summary!B$12*Summary!B$13*24*375*1000*B$6</f>
        <v>53743050000</v>
      </c>
      <c r="J50" s="43">
        <f t="shared" si="1"/>
        <v>67613050000</v>
      </c>
    </row>
    <row r="51" spans="1:10" x14ac:dyDescent="0.25">
      <c r="A51" s="6">
        <f t="shared" si="10"/>
        <v>38</v>
      </c>
      <c r="B51" s="18">
        <f t="shared" si="11"/>
        <v>66626.5</v>
      </c>
      <c r="C51" s="38">
        <f t="shared" si="0"/>
        <v>1.1517295546852466</v>
      </c>
      <c r="D51" s="39">
        <f t="shared" si="2"/>
        <v>3532</v>
      </c>
      <c r="E51" s="40">
        <f t="shared" si="3"/>
        <v>3.532</v>
      </c>
      <c r="F51" s="41">
        <f>B51/Summary!B$19</f>
        <v>0.95044935805991437</v>
      </c>
      <c r="G51" s="42">
        <f>G50+('development plan (Wind)'!B50/Summary!B$19)*Summary!B$22</f>
        <v>15227.043316183268</v>
      </c>
      <c r="H51" s="42">
        <f t="shared" si="12"/>
        <v>13221.023333333344</v>
      </c>
      <c r="I51" s="43">
        <f>B50*Summary!B$12*Summary!B$13*24*375*1000*B$6</f>
        <v>56785050000</v>
      </c>
      <c r="J51" s="43">
        <f t="shared" si="1"/>
        <v>70655050000</v>
      </c>
    </row>
    <row r="52" spans="1:10" x14ac:dyDescent="0.25">
      <c r="A52" s="6">
        <f t="shared" ref="A52:A67" si="13">A51+1</f>
        <v>39</v>
      </c>
      <c r="B52" s="18">
        <f t="shared" ref="B52:B62" si="14">B51+D52</f>
        <v>70317.5</v>
      </c>
      <c r="C52" s="38">
        <f t="shared" si="0"/>
        <v>1.2057029860629536</v>
      </c>
      <c r="D52" s="39">
        <f t="shared" si="2"/>
        <v>3691</v>
      </c>
      <c r="E52" s="40">
        <f t="shared" si="3"/>
        <v>3.6909999999999998</v>
      </c>
      <c r="F52" s="41">
        <f>B52/Summary!B$19</f>
        <v>1.0031027104136947</v>
      </c>
      <c r="G52" s="42">
        <f>G51+('development plan (Wind)'!B51/Summary!B$19)*Summary!B$22</f>
        <v>16360.117504223996</v>
      </c>
      <c r="H52" s="42">
        <f t="shared" ref="H52:H67" si="15">H51+H$14</f>
        <v>13568.945000000011</v>
      </c>
      <c r="I52" s="43">
        <f>B51*Summary!B$12*Summary!B$13*24*375*1000*B$6</f>
        <v>59963850000</v>
      </c>
      <c r="J52" s="43">
        <f t="shared" si="1"/>
        <v>73833850000</v>
      </c>
    </row>
    <row r="53" spans="1:10" x14ac:dyDescent="0.25">
      <c r="A53" s="6">
        <f t="shared" si="13"/>
        <v>40</v>
      </c>
      <c r="B53" s="18">
        <f t="shared" si="14"/>
        <v>74174.5</v>
      </c>
      <c r="C53" s="38">
        <f t="shared" si="0"/>
        <v>1.2614881341030844</v>
      </c>
      <c r="D53" s="39">
        <f t="shared" si="2"/>
        <v>3857</v>
      </c>
      <c r="E53" s="40">
        <f t="shared" si="3"/>
        <v>3.8570000000000002</v>
      </c>
      <c r="F53" s="41">
        <f>B53/Summary!B$19</f>
        <v>1.0581241084165478</v>
      </c>
      <c r="G53" s="42">
        <f>G52+('development plan (Wind)'!B52/Summary!B$19)*Summary!B$22</f>
        <v>17555.962163894757</v>
      </c>
      <c r="H53" s="42">
        <f t="shared" si="15"/>
        <v>13916.866666666678</v>
      </c>
      <c r="I53" s="43">
        <f>B52*Summary!B$12*Summary!B$13*24*375*1000*B$6</f>
        <v>63285750000</v>
      </c>
      <c r="J53" s="43">
        <f t="shared" si="1"/>
        <v>77155750000</v>
      </c>
    </row>
    <row r="54" spans="1:10" x14ac:dyDescent="0.25">
      <c r="A54" s="53">
        <f t="shared" si="13"/>
        <v>41</v>
      </c>
      <c r="B54" s="54">
        <f t="shared" si="14"/>
        <v>78205.5</v>
      </c>
      <c r="C54" s="55">
        <f t="shared" ref="C54:C67" si="16">G54/H54</f>
        <v>1.3191503379579133</v>
      </c>
      <c r="D54" s="56">
        <f t="shared" ref="D54:D67" si="17">ROUNDDOWN(J54/B$10,0)</f>
        <v>4031</v>
      </c>
      <c r="E54" s="57">
        <f t="shared" ref="E54:E67" si="18">D54*B$12/1000000</f>
        <v>4.0309999999999997</v>
      </c>
      <c r="F54" s="58">
        <f>B54/Summary!B$19</f>
        <v>1.1156276747503566</v>
      </c>
      <c r="G54" s="59">
        <f>G53+('development plan (Wind)'!B53/Summary!B$19)*Summary!B$22</f>
        <v>18817.40035081478</v>
      </c>
      <c r="H54" s="59">
        <f t="shared" si="15"/>
        <v>14264.788333333345</v>
      </c>
      <c r="I54" s="43">
        <f>B53*Summary!B$12*Summary!B$13*24*375*1000*B$6</f>
        <v>66757050000</v>
      </c>
      <c r="J54" s="43">
        <f t="shared" ref="J54:J67" si="19">B$5+I54</f>
        <v>80627050000</v>
      </c>
    </row>
    <row r="55" spans="1:10" x14ac:dyDescent="0.25">
      <c r="A55" s="6">
        <f t="shared" si="13"/>
        <v>42</v>
      </c>
      <c r="B55" s="18">
        <f t="shared" si="14"/>
        <v>82417.5</v>
      </c>
      <c r="C55" s="38">
        <f t="shared" si="16"/>
        <v>1.3787580244510771</v>
      </c>
      <c r="D55" s="39">
        <f t="shared" si="17"/>
        <v>4212</v>
      </c>
      <c r="E55" s="40">
        <f t="shared" si="18"/>
        <v>4.2119999999999997</v>
      </c>
      <c r="F55" s="41">
        <f>B55/Summary!B$19</f>
        <v>1.1757132667617689</v>
      </c>
      <c r="G55" s="42">
        <f>G54+('development plan (Wind)'!B54/Summary!B$19)*Summary!B$22</f>
        <v>20147.391171476516</v>
      </c>
      <c r="H55" s="42">
        <f t="shared" si="15"/>
        <v>14612.710000000012</v>
      </c>
      <c r="I55" s="43">
        <f>B54*Summary!B$12*Summary!B$13*24*375*1000*B$6</f>
        <v>70384950000</v>
      </c>
      <c r="J55" s="43">
        <f t="shared" si="19"/>
        <v>84254950000</v>
      </c>
    </row>
    <row r="56" spans="1:10" x14ac:dyDescent="0.25">
      <c r="A56" s="6">
        <f t="shared" si="13"/>
        <v>43</v>
      </c>
      <c r="B56" s="18">
        <f t="shared" si="14"/>
        <v>86819.5</v>
      </c>
      <c r="C56" s="38">
        <f t="shared" si="16"/>
        <v>1.4403812123053044</v>
      </c>
      <c r="D56" s="39">
        <f t="shared" si="17"/>
        <v>4402</v>
      </c>
      <c r="E56" s="40">
        <f t="shared" si="18"/>
        <v>4.4020000000000001</v>
      </c>
      <c r="F56" s="41">
        <f>B56/Summary!B$19</f>
        <v>1.238509272467903</v>
      </c>
      <c r="G56" s="42">
        <f>G55+('development plan (Wind)'!B55/Summary!B$19)*Summary!B$22</f>
        <v>21549.012776886477</v>
      </c>
      <c r="H56" s="42">
        <f t="shared" si="15"/>
        <v>14960.631666666679</v>
      </c>
      <c r="I56" s="43">
        <f>B55*Summary!B$12*Summary!B$13*24*375*1000*B$6</f>
        <v>74175750000</v>
      </c>
      <c r="J56" s="43">
        <f t="shared" si="19"/>
        <v>88045750000</v>
      </c>
    </row>
    <row r="57" spans="1:10" x14ac:dyDescent="0.25">
      <c r="A57" s="6">
        <f t="shared" si="13"/>
        <v>44</v>
      </c>
      <c r="B57" s="18">
        <f t="shared" si="14"/>
        <v>91419.5</v>
      </c>
      <c r="C57" s="38">
        <f t="shared" si="16"/>
        <v>1.5040935530561903</v>
      </c>
      <c r="D57" s="39">
        <f t="shared" si="17"/>
        <v>4600</v>
      </c>
      <c r="E57" s="40">
        <f t="shared" si="18"/>
        <v>4.5999999999999996</v>
      </c>
      <c r="F57" s="41">
        <f>B57/Summary!B$19</f>
        <v>1.3041298145506419</v>
      </c>
      <c r="G57" s="42">
        <f>G56+('development plan (Wind)'!B56/Summary!B$19)*Summary!B$22</f>
        <v>23025.496375283539</v>
      </c>
      <c r="H57" s="42">
        <f t="shared" si="15"/>
        <v>15308.553333333346</v>
      </c>
      <c r="I57" s="43">
        <f>B56*Summary!B$12*Summary!B$13*24*375*1000*B$6</f>
        <v>78137550000</v>
      </c>
      <c r="J57" s="43">
        <f t="shared" si="19"/>
        <v>92007550000</v>
      </c>
    </row>
    <row r="58" spans="1:10" x14ac:dyDescent="0.25">
      <c r="A58" s="6">
        <f t="shared" si="13"/>
        <v>45</v>
      </c>
      <c r="B58" s="18">
        <f t="shared" si="14"/>
        <v>96226.5</v>
      </c>
      <c r="C58" s="38">
        <f t="shared" si="16"/>
        <v>1.5699708411874183</v>
      </c>
      <c r="D58" s="39">
        <f t="shared" si="17"/>
        <v>4807</v>
      </c>
      <c r="E58" s="40">
        <f t="shared" si="18"/>
        <v>4.8070000000000004</v>
      </c>
      <c r="F58" s="41">
        <f>B58/Summary!B$19</f>
        <v>1.372703281027104</v>
      </c>
      <c r="G58" s="42">
        <f>G57+('development plan (Wind)'!B57/Summary!B$19)*Summary!B$22</f>
        <v>24580.209225779803</v>
      </c>
      <c r="H58" s="42">
        <f t="shared" si="15"/>
        <v>15656.475000000013</v>
      </c>
      <c r="I58" s="43">
        <f>B57*Summary!B$12*Summary!B$13*24*375*1000*B$6</f>
        <v>82277550000</v>
      </c>
      <c r="J58" s="43">
        <f t="shared" si="19"/>
        <v>96147550000</v>
      </c>
    </row>
    <row r="59" spans="1:10" x14ac:dyDescent="0.25">
      <c r="A59" s="6">
        <f t="shared" si="13"/>
        <v>46</v>
      </c>
      <c r="B59" s="18">
        <f t="shared" si="14"/>
        <v>101249.5</v>
      </c>
      <c r="C59" s="38">
        <f t="shared" si="16"/>
        <v>1.6380918438070691</v>
      </c>
      <c r="D59" s="39">
        <f t="shared" si="17"/>
        <v>5023</v>
      </c>
      <c r="E59" s="40">
        <f t="shared" si="18"/>
        <v>5.0229999999999997</v>
      </c>
      <c r="F59" s="41">
        <f>B59/Summary!B$19</f>
        <v>1.4443580599144079</v>
      </c>
      <c r="G59" s="42">
        <f>G58+('development plan (Wind)'!B58/Summary!B$19)*Summary!B$22</f>
        <v>26216.671644719732</v>
      </c>
      <c r="H59" s="42">
        <f t="shared" si="15"/>
        <v>16004.39666666668</v>
      </c>
      <c r="I59" s="43">
        <f>B58*Summary!B$12*Summary!B$13*24*375*1000*B$6</f>
        <v>86603850000</v>
      </c>
      <c r="J59" s="43">
        <f t="shared" si="19"/>
        <v>100473850000</v>
      </c>
    </row>
    <row r="60" spans="1:10" x14ac:dyDescent="0.25">
      <c r="A60" s="6">
        <f t="shared" si="13"/>
        <v>47</v>
      </c>
      <c r="B60" s="18">
        <f t="shared" si="14"/>
        <v>106498.5</v>
      </c>
      <c r="C60" s="38">
        <f t="shared" si="16"/>
        <v>1.7085379844109851</v>
      </c>
      <c r="D60" s="39">
        <f t="shared" si="17"/>
        <v>5249</v>
      </c>
      <c r="E60" s="40">
        <f t="shared" si="18"/>
        <v>5.2489999999999997</v>
      </c>
      <c r="F60" s="41">
        <f>B60/Summary!B$19</f>
        <v>1.5192368045649072</v>
      </c>
      <c r="G60" s="42">
        <f>G59+('development plan (Wind)'!B59/Summary!B$19)*Summary!B$22</f>
        <v>27938.557005680155</v>
      </c>
      <c r="H60" s="42">
        <f t="shared" si="15"/>
        <v>16352.318333333347</v>
      </c>
      <c r="I60" s="43">
        <f>B59*Summary!B$12*Summary!B$13*24*375*1000*B$6</f>
        <v>91124550000</v>
      </c>
      <c r="J60" s="43">
        <f t="shared" si="19"/>
        <v>104994550000</v>
      </c>
    </row>
    <row r="61" spans="1:10" x14ac:dyDescent="0.25">
      <c r="A61" s="6">
        <f t="shared" si="13"/>
        <v>48</v>
      </c>
      <c r="B61" s="18">
        <f t="shared" si="14"/>
        <v>111983.5</v>
      </c>
      <c r="C61" s="38">
        <f t="shared" si="16"/>
        <v>1.7813940845059355</v>
      </c>
      <c r="D61" s="39">
        <f t="shared" si="17"/>
        <v>5485</v>
      </c>
      <c r="E61" s="40">
        <f t="shared" si="18"/>
        <v>5.4850000000000003</v>
      </c>
      <c r="F61" s="41">
        <f>B61/Summary!B$19</f>
        <v>1.5974821683309557</v>
      </c>
      <c r="G61" s="42">
        <f>G60+('development plan (Wind)'!B60/Summary!B$19)*Summary!B$22</f>
        <v>29749.708745829426</v>
      </c>
      <c r="H61" s="42">
        <f t="shared" si="15"/>
        <v>16700.240000000013</v>
      </c>
      <c r="I61" s="43">
        <f>B60*Summary!B$12*Summary!B$13*24*375*1000*B$6</f>
        <v>95848650000</v>
      </c>
      <c r="J61" s="43">
        <f t="shared" si="19"/>
        <v>109718650000</v>
      </c>
    </row>
    <row r="62" spans="1:10" x14ac:dyDescent="0.25">
      <c r="A62" s="6">
        <f t="shared" si="13"/>
        <v>49</v>
      </c>
      <c r="B62" s="18">
        <f t="shared" si="14"/>
        <v>117715.5</v>
      </c>
      <c r="C62" s="38">
        <f t="shared" si="16"/>
        <v>1.8567480168738075</v>
      </c>
      <c r="D62" s="39">
        <f t="shared" si="17"/>
        <v>5732</v>
      </c>
      <c r="E62" s="40">
        <f t="shared" si="18"/>
        <v>5.7320000000000002</v>
      </c>
      <c r="F62" s="41">
        <f>B62/Summary!B$19</f>
        <v>1.6792510699001426</v>
      </c>
      <c r="G62" s="42">
        <f>G61+('development plan (Wind)'!B61/Summary!B$19)*Summary!B$22</f>
        <v>31654.140365927418</v>
      </c>
      <c r="H62" s="42">
        <f t="shared" si="15"/>
        <v>17048.161666666678</v>
      </c>
      <c r="I62" s="43">
        <f>B61*Summary!B$12*Summary!B$13*24*375*1000*B$6</f>
        <v>100785150000</v>
      </c>
      <c r="J62" s="43">
        <f t="shared" si="19"/>
        <v>114655150000</v>
      </c>
    </row>
    <row r="63" spans="1:10" x14ac:dyDescent="0.25">
      <c r="A63" s="44">
        <f t="shared" si="13"/>
        <v>50</v>
      </c>
      <c r="B63" s="45">
        <f t="shared" ref="B63:B67" si="20">B62+D63</f>
        <v>123705.5</v>
      </c>
      <c r="C63" s="46">
        <f t="shared" si="16"/>
        <v>1.9346913780411101</v>
      </c>
      <c r="D63" s="47">
        <f t="shared" si="17"/>
        <v>5990</v>
      </c>
      <c r="E63" s="48">
        <f t="shared" si="18"/>
        <v>5.99</v>
      </c>
      <c r="F63" s="49">
        <f>B63/Summary!B$19</f>
        <v>1.7647004279600571</v>
      </c>
      <c r="G63" s="50">
        <f>G62+('development plan (Wind)'!B62/Summary!B$19)*Summary!B$22</f>
        <v>33656.052436684673</v>
      </c>
      <c r="H63" s="50">
        <f t="shared" si="15"/>
        <v>17396.083333333343</v>
      </c>
      <c r="I63" s="43">
        <f>B62*Summary!B$12*Summary!B$13*24*375*1000*B$6</f>
        <v>105943950000</v>
      </c>
      <c r="J63" s="43">
        <f t="shared" si="19"/>
        <v>119813950000</v>
      </c>
    </row>
    <row r="64" spans="1:10" x14ac:dyDescent="0.25">
      <c r="A64" s="6">
        <f t="shared" si="13"/>
        <v>51</v>
      </c>
      <c r="B64" s="18">
        <f t="shared" si="20"/>
        <v>129965.5</v>
      </c>
      <c r="C64" s="38">
        <f t="shared" si="16"/>
        <v>2.0153191232059728</v>
      </c>
      <c r="D64" s="39">
        <f t="shared" si="17"/>
        <v>6260</v>
      </c>
      <c r="E64" s="40">
        <f t="shared" si="18"/>
        <v>6.26</v>
      </c>
      <c r="F64" s="41">
        <f>B64/Summary!B$19</f>
        <v>1.8540014265335236</v>
      </c>
      <c r="G64" s="42">
        <f>G63+('development plan (Wind)'!B63/Summary!B$19)*Summary!B$22</f>
        <v>35759.832598762412</v>
      </c>
      <c r="H64" s="42">
        <f t="shared" si="15"/>
        <v>17744.005000000008</v>
      </c>
      <c r="I64" s="43">
        <f>B63*Summary!B$12*Summary!B$13*24*375*1000*B$6</f>
        <v>111334950000</v>
      </c>
      <c r="J64" s="43">
        <f t="shared" si="19"/>
        <v>125204950000</v>
      </c>
    </row>
    <row r="65" spans="1:10" x14ac:dyDescent="0.25">
      <c r="A65" s="53">
        <f t="shared" si="13"/>
        <v>52</v>
      </c>
      <c r="B65" s="54">
        <f t="shared" si="20"/>
        <v>136506.5</v>
      </c>
      <c r="C65" s="55">
        <f t="shared" si="16"/>
        <v>2.0987301832860803</v>
      </c>
      <c r="D65" s="56">
        <f t="shared" si="17"/>
        <v>6541</v>
      </c>
      <c r="E65" s="57">
        <f t="shared" si="18"/>
        <v>6.5410000000000004</v>
      </c>
      <c r="F65" s="58">
        <f>B65/Summary!B$19</f>
        <v>1.9473109843081313</v>
      </c>
      <c r="G65" s="59">
        <f>G64+('development plan (Wind)'!B64/Summary!B$19)*Summary!B$22</f>
        <v>37970.072569131669</v>
      </c>
      <c r="H65" s="59">
        <f t="shared" si="15"/>
        <v>18091.926666666674</v>
      </c>
      <c r="I65" s="43">
        <f>B64*Summary!B$12*Summary!B$13*24*375*1000*B$6</f>
        <v>116968950000</v>
      </c>
      <c r="J65" s="43">
        <f t="shared" si="19"/>
        <v>130838950000</v>
      </c>
    </row>
    <row r="66" spans="1:10" x14ac:dyDescent="0.25">
      <c r="A66" s="6">
        <f t="shared" si="13"/>
        <v>53</v>
      </c>
      <c r="B66" s="18">
        <f t="shared" si="20"/>
        <v>143342.5</v>
      </c>
      <c r="C66" s="38">
        <f t="shared" si="16"/>
        <v>2.1850261675894558</v>
      </c>
      <c r="D66" s="39">
        <f t="shared" si="17"/>
        <v>6836</v>
      </c>
      <c r="E66" s="40">
        <f t="shared" si="18"/>
        <v>6.8360000000000003</v>
      </c>
      <c r="F66" s="41">
        <f>B66/Summary!B$19</f>
        <v>2.0448288159771755</v>
      </c>
      <c r="G66" s="42">
        <f>G65+('development plan (Wind)'!B65/Summary!B$19)*Summary!B$22</f>
        <v>40291.551134714158</v>
      </c>
      <c r="H66" s="42">
        <f t="shared" si="15"/>
        <v>18439.848333333339</v>
      </c>
      <c r="I66" s="43">
        <f>B65*Summary!B$12*Summary!B$13*24*375*1000*B$6</f>
        <v>122855850000</v>
      </c>
      <c r="J66" s="43">
        <f t="shared" si="19"/>
        <v>136725850000</v>
      </c>
    </row>
    <row r="67" spans="1:10" x14ac:dyDescent="0.25">
      <c r="A67" s="6">
        <f t="shared" si="13"/>
        <v>54</v>
      </c>
      <c r="B67" s="18">
        <f t="shared" si="20"/>
        <v>150485.5</v>
      </c>
      <c r="C67" s="38">
        <f t="shared" si="16"/>
        <v>2.2743138313626212</v>
      </c>
      <c r="D67" s="39">
        <f t="shared" si="17"/>
        <v>7143</v>
      </c>
      <c r="E67" s="40">
        <f t="shared" si="18"/>
        <v>7.1429999999999998</v>
      </c>
      <c r="F67" s="41">
        <f>B67/Summary!B$19</f>
        <v>2.1467261055634808</v>
      </c>
      <c r="G67" s="42">
        <f>G66+('development plan (Wind)'!B66/Summary!B$19)*Summary!B$22</f>
        <v>42729.28517145972</v>
      </c>
      <c r="H67" s="42">
        <f t="shared" si="15"/>
        <v>18787.770000000004</v>
      </c>
      <c r="I67" s="43">
        <f>B66*Summary!B$12*Summary!B$13*24*375*1000*B$6</f>
        <v>129008250000</v>
      </c>
      <c r="J67" s="43">
        <f t="shared" si="19"/>
        <v>142878250000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 workbookViewId="0">
      <selection activeCell="D36" sqref="D36"/>
    </sheetView>
  </sheetViews>
  <sheetFormatPr defaultRowHeight="15" x14ac:dyDescent="0.25"/>
  <cols>
    <col min="2" max="6" width="15.28515625" bestFit="1" customWidth="1"/>
  </cols>
  <sheetData>
    <row r="1" spans="1:6" ht="45" x14ac:dyDescent="0.25">
      <c r="A1" s="66" t="s">
        <v>72</v>
      </c>
      <c r="B1" s="67" t="s">
        <v>137</v>
      </c>
      <c r="C1" s="60" t="s">
        <v>133</v>
      </c>
      <c r="D1" s="60" t="s">
        <v>134</v>
      </c>
      <c r="E1" s="60" t="s">
        <v>135</v>
      </c>
      <c r="F1" s="60" t="s">
        <v>136</v>
      </c>
    </row>
    <row r="2" spans="1:6" x14ac:dyDescent="0.25">
      <c r="A2" s="6">
        <v>1</v>
      </c>
      <c r="B2" s="68">
        <v>0</v>
      </c>
      <c r="C2" s="65">
        <v>0</v>
      </c>
      <c r="D2" s="65">
        <v>0</v>
      </c>
      <c r="E2" s="65">
        <v>0</v>
      </c>
      <c r="F2" s="65">
        <v>0</v>
      </c>
    </row>
    <row r="3" spans="1:6" x14ac:dyDescent="0.25">
      <c r="A3" s="6">
        <f>A2+1</f>
        <v>2</v>
      </c>
      <c r="B3" s="68">
        <v>8.4745441300810055E-3</v>
      </c>
      <c r="C3" s="65">
        <v>1.2711816195121508E-2</v>
      </c>
      <c r="D3" s="65">
        <v>1.6949088260162011E-2</v>
      </c>
      <c r="E3" s="65">
        <v>2.1186360325202512E-2</v>
      </c>
      <c r="F3" s="65">
        <v>2.5423632390243017E-2</v>
      </c>
    </row>
    <row r="4" spans="1:6" x14ac:dyDescent="0.25">
      <c r="A4" s="6">
        <f t="shared" ref="A4:A51" si="0">A3+1</f>
        <v>3</v>
      </c>
      <c r="B4" s="68">
        <v>1.7197560834992555E-2</v>
      </c>
      <c r="C4" s="65">
        <v>2.5796341252488832E-2</v>
      </c>
      <c r="D4" s="65">
        <v>3.439512166998511E-2</v>
      </c>
      <c r="E4" s="65">
        <v>4.2993902087481384E-2</v>
      </c>
      <c r="F4" s="65">
        <v>5.1608975788573104E-2</v>
      </c>
    </row>
    <row r="5" spans="1:6" x14ac:dyDescent="0.25">
      <c r="A5" s="6">
        <f t="shared" si="0"/>
        <v>4</v>
      </c>
      <c r="B5" s="68">
        <v>2.6178215086757082E-2</v>
      </c>
      <c r="C5" s="65">
        <v>3.9267322630135625E-2</v>
      </c>
      <c r="D5" s="65">
        <v>5.236865013621074E-2</v>
      </c>
      <c r="E5" s="65">
        <v>6.5457757679589279E-2</v>
      </c>
      <c r="F5" s="65">
        <v>7.8571305148360984E-2</v>
      </c>
    </row>
    <row r="6" spans="1:6" x14ac:dyDescent="0.25">
      <c r="A6" s="6">
        <f t="shared" si="0"/>
        <v>5</v>
      </c>
      <c r="B6" s="68">
        <v>3.542811584993634E-2</v>
      </c>
      <c r="C6" s="65">
        <v>5.3147061759983141E-2</v>
      </c>
      <c r="D6" s="65">
        <v>7.0885559610344484E-2</v>
      </c>
      <c r="E6" s="65">
        <v>8.8604505520391286E-2</v>
      </c>
      <c r="F6" s="65">
        <v>0.10635277934090989</v>
      </c>
    </row>
    <row r="7" spans="1:6" x14ac:dyDescent="0.25">
      <c r="A7" s="6">
        <f t="shared" si="0"/>
        <v>6</v>
      </c>
      <c r="B7" s="68">
        <v>4.4959279421181976E-2</v>
      </c>
      <c r="C7" s="65">
        <v>6.745113909446955E-2</v>
      </c>
      <c r="D7" s="65">
        <v>8.9959292051352571E-2</v>
      </c>
      <c r="E7" s="65">
        <v>0.11245115172464014</v>
      </c>
      <c r="F7" s="65">
        <v>0.13497559796511863</v>
      </c>
    </row>
    <row r="8" spans="1:6" x14ac:dyDescent="0.25">
      <c r="A8" s="6">
        <f t="shared" si="0"/>
        <v>7</v>
      </c>
      <c r="B8" s="68">
        <v>5.4783838477742736E-2</v>
      </c>
      <c r="C8" s="65">
        <v>8.2193214806180651E-2</v>
      </c>
      <c r="D8" s="65">
        <v>0.10961655680627182</v>
      </c>
      <c r="E8" s="65">
        <v>0.13702593313470973</v>
      </c>
      <c r="F8" s="65">
        <v>0.16447022364228076</v>
      </c>
    </row>
    <row r="9" spans="1:6" x14ac:dyDescent="0.25">
      <c r="A9" s="6">
        <f t="shared" si="0"/>
        <v>8</v>
      </c>
      <c r="B9" s="68">
        <v>6.4907859358243003E-2</v>
      </c>
      <c r="C9" s="65">
        <v>9.738622896275767E-2</v>
      </c>
      <c r="D9" s="65">
        <v>0.12987070854862062</v>
      </c>
      <c r="E9" s="65">
        <v>0.16234907815313529</v>
      </c>
      <c r="F9" s="65">
        <v>0.19486410764573975</v>
      </c>
    </row>
    <row r="10" spans="1:6" x14ac:dyDescent="0.25">
      <c r="A10" s="6">
        <f t="shared" si="0"/>
        <v>9</v>
      </c>
      <c r="B10" s="68">
        <v>7.5340143345339242E-2</v>
      </c>
      <c r="C10" s="65">
        <v>0.11304280158519973</v>
      </c>
      <c r="D10" s="65">
        <v>0.15074545982506027</v>
      </c>
      <c r="E10" s="65">
        <v>0.18844811806492076</v>
      </c>
      <c r="F10" s="65">
        <v>0.22618879396650401</v>
      </c>
    </row>
    <row r="11" spans="1:6" x14ac:dyDescent="0.25">
      <c r="A11" s="6">
        <f t="shared" si="0"/>
        <v>10</v>
      </c>
      <c r="B11" s="68">
        <v>8.6090859193703947E-2</v>
      </c>
      <c r="C11" s="65">
        <v>0.12918028065626364</v>
      </c>
      <c r="D11" s="65">
        <v>0.1722648141337447</v>
      </c>
      <c r="E11" s="65">
        <v>0.21534934761122573</v>
      </c>
      <c r="F11" s="65">
        <v>0.25847787295441449</v>
      </c>
    </row>
    <row r="12" spans="1:6" x14ac:dyDescent="0.25">
      <c r="A12" s="6">
        <f t="shared" si="0"/>
        <v>11</v>
      </c>
      <c r="B12" s="68">
        <v>9.7175365174635361E-2</v>
      </c>
      <c r="C12" s="65">
        <v>0.14581414942413876</v>
      </c>
      <c r="D12" s="65">
        <v>0.19444849005084341</v>
      </c>
      <c r="E12" s="65">
        <v>0.24308283067754805</v>
      </c>
      <c r="F12" s="65">
        <v>0.29176160753224029</v>
      </c>
    </row>
    <row r="13" spans="1:6" x14ac:dyDescent="0.25">
      <c r="A13" s="6">
        <f t="shared" si="0"/>
        <v>12</v>
      </c>
      <c r="B13" s="68">
        <v>0.10860390013566559</v>
      </c>
      <c r="C13" s="65">
        <v>0.16296287669608248</v>
      </c>
      <c r="D13" s="65">
        <v>0.21731777993560047</v>
      </c>
      <c r="E13" s="65">
        <v>0.27167268317511845</v>
      </c>
      <c r="F13" s="65">
        <v>0.32607646626542286</v>
      </c>
    </row>
    <row r="14" spans="1:6" x14ac:dyDescent="0.25">
      <c r="A14" s="6">
        <f t="shared" si="0"/>
        <v>13</v>
      </c>
      <c r="B14" s="68">
        <v>0.12038731249822354</v>
      </c>
      <c r="C14" s="65">
        <v>0.18064300855794876</v>
      </c>
      <c r="D14" s="65">
        <v>0.24089870461767396</v>
      </c>
      <c r="E14" s="65">
        <v>0.30115064068887709</v>
      </c>
      <c r="F14" s="65">
        <v>0.36145521659938867</v>
      </c>
    </row>
    <row r="15" spans="1:6" x14ac:dyDescent="0.25">
      <c r="A15" s="6">
        <f t="shared" si="0"/>
        <v>14</v>
      </c>
      <c r="B15" s="68">
        <v>0.13253684255267173</v>
      </c>
      <c r="C15" s="65">
        <v>0.19887334647831714</v>
      </c>
      <c r="D15" s="65">
        <v>0.26521334182187589</v>
      </c>
      <c r="E15" s="65">
        <v>0.33154635432960788</v>
      </c>
      <c r="F15" s="65">
        <v>0.39793522952395299</v>
      </c>
    </row>
    <row r="16" spans="1:6" x14ac:dyDescent="0.25">
      <c r="A16" s="6">
        <f t="shared" si="0"/>
        <v>15</v>
      </c>
      <c r="B16" s="68">
        <v>0.14506725049204752</v>
      </c>
      <c r="C16" s="65">
        <v>0.21767419551425077</v>
      </c>
      <c r="D16" s="65">
        <v>0.29028765784989224</v>
      </c>
      <c r="E16" s="65">
        <v>0.36289134421537633</v>
      </c>
      <c r="F16" s="65">
        <v>0.43555694505852321</v>
      </c>
    </row>
    <row r="17" spans="1:6" x14ac:dyDescent="0.25">
      <c r="A17" s="6">
        <f t="shared" si="0"/>
        <v>16</v>
      </c>
      <c r="B17" s="68">
        <v>0.15798960646112892</v>
      </c>
      <c r="C17" s="65">
        <v>0.23706383944922116</v>
      </c>
      <c r="D17" s="65">
        <v>0.31614723740933587</v>
      </c>
      <c r="E17" s="65">
        <v>0.39521841540675384</v>
      </c>
      <c r="F17" s="65">
        <v>0.47435985818967741</v>
      </c>
    </row>
    <row r="18" spans="1:6" x14ac:dyDescent="0.25">
      <c r="A18" s="6">
        <f t="shared" si="0"/>
        <v>17</v>
      </c>
      <c r="B18" s="68">
        <v>0.1713181264354269</v>
      </c>
      <c r="C18" s="65">
        <v>0.25706488585602172</v>
      </c>
      <c r="D18" s="65">
        <v>0.34282027113263763</v>
      </c>
      <c r="E18" s="65">
        <v>0.42856415526789199</v>
      </c>
      <c r="F18" s="65">
        <v>0.51438279682199617</v>
      </c>
    </row>
    <row r="19" spans="1:6" x14ac:dyDescent="0.25">
      <c r="A19" s="6">
        <f t="shared" si="0"/>
        <v>18</v>
      </c>
      <c r="B19" s="68">
        <v>0.1850665828320493</v>
      </c>
      <c r="C19" s="65">
        <v>0.27769763394964658</v>
      </c>
      <c r="D19" s="65">
        <v>0.37033683170904164</v>
      </c>
      <c r="E19" s="65">
        <v>0.46296245173210709</v>
      </c>
      <c r="F19" s="65">
        <v>0.5556695381731499</v>
      </c>
    </row>
    <row r="20" spans="1:6" x14ac:dyDescent="0.25">
      <c r="A20" s="6">
        <f t="shared" si="0"/>
        <v>19</v>
      </c>
      <c r="B20" s="68">
        <v>0.19925099385932185</v>
      </c>
      <c r="C20" s="65">
        <v>0.29898325467359504</v>
      </c>
      <c r="D20" s="65">
        <v>0.39872580598277063</v>
      </c>
      <c r="E20" s="65">
        <v>0.49845034892586693</v>
      </c>
      <c r="F20" s="65">
        <v>0.59826236107563369</v>
      </c>
    </row>
    <row r="21" spans="1:6" x14ac:dyDescent="0.25">
      <c r="A21" s="6">
        <f t="shared" si="0"/>
        <v>20</v>
      </c>
      <c r="B21" s="68">
        <v>0.21388661807644449</v>
      </c>
      <c r="C21" s="65">
        <v>0.32094601676028428</v>
      </c>
      <c r="D21" s="65">
        <v>0.4280176354068207</v>
      </c>
      <c r="E21" s="65">
        <v>0.53506481412796381</v>
      </c>
      <c r="F21" s="65">
        <v>0.64220730855814046</v>
      </c>
    </row>
    <row r="22" spans="1:6" x14ac:dyDescent="0.25">
      <c r="A22" s="6">
        <f t="shared" si="0"/>
        <v>21</v>
      </c>
      <c r="B22" s="68">
        <v>0.22898813526233081</v>
      </c>
      <c r="C22" s="65">
        <v>0.34360789393837537</v>
      </c>
      <c r="D22" s="65">
        <v>0.45824161828607324</v>
      </c>
      <c r="E22" s="65">
        <v>0.57284508367852227</v>
      </c>
      <c r="F22" s="65">
        <v>0.68755329160837075</v>
      </c>
    </row>
    <row r="23" spans="1:6" x14ac:dyDescent="0.25">
      <c r="A23" s="6">
        <f t="shared" si="0"/>
        <v>22</v>
      </c>
      <c r="B23" s="68">
        <v>0.24457199976798161</v>
      </c>
      <c r="C23" s="65">
        <v>0.36699353014733455</v>
      </c>
      <c r="D23" s="65">
        <v>0.48943061320648307</v>
      </c>
      <c r="E23" s="65">
        <v>0.61183214728324153</v>
      </c>
      <c r="F23" s="65">
        <v>0.73434921555276778</v>
      </c>
    </row>
    <row r="24" spans="1:6" x14ac:dyDescent="0.25">
      <c r="A24" s="6">
        <f t="shared" si="0"/>
        <v>23</v>
      </c>
      <c r="B24" s="68">
        <v>0.26065605473994408</v>
      </c>
      <c r="C24" s="65">
        <v>0.39112965905682334</v>
      </c>
      <c r="D24" s="65">
        <v>0.52162026506093251</v>
      </c>
      <c r="E24" s="65">
        <v>0.65206836684696656</v>
      </c>
      <c r="F24" s="65">
        <v>0.78264610649812971</v>
      </c>
    </row>
    <row r="25" spans="1:6" x14ac:dyDescent="0.25">
      <c r="A25" s="6">
        <f t="shared" si="0"/>
        <v>24</v>
      </c>
      <c r="B25" s="68">
        <v>0.27725720612745713</v>
      </c>
      <c r="C25" s="65">
        <v>0.41604263204579189</v>
      </c>
      <c r="D25" s="65">
        <v>0.55484435124772202</v>
      </c>
      <c r="E25" s="65">
        <v>0.69359922725931533</v>
      </c>
      <c r="F25" s="65">
        <v>0.83249463284191938</v>
      </c>
    </row>
    <row r="26" spans="1:6" x14ac:dyDescent="0.25">
      <c r="A26" s="6">
        <f t="shared" si="0"/>
        <v>25</v>
      </c>
      <c r="B26" s="68">
        <v>0.29439356531594429</v>
      </c>
      <c r="C26" s="65">
        <v>0.4417584946606215</v>
      </c>
      <c r="D26" s="65">
        <v>0.58913906555755013</v>
      </c>
      <c r="E26" s="65">
        <v>0.73646880140966109</v>
      </c>
      <c r="F26" s="65">
        <v>0.88395104239622546</v>
      </c>
    </row>
    <row r="27" spans="1:6" x14ac:dyDescent="0.25">
      <c r="A27" s="6">
        <f t="shared" si="0"/>
        <v>26</v>
      </c>
      <c r="B27" s="68">
        <v>0.31208421731236285</v>
      </c>
      <c r="C27" s="65">
        <v>0.46830680541760156</v>
      </c>
      <c r="D27" s="65">
        <v>0.62454255348266718</v>
      </c>
      <c r="E27" s="65">
        <v>0.7807256617084245</v>
      </c>
      <c r="F27" s="65">
        <v>0.93707044944062912</v>
      </c>
    </row>
    <row r="28" spans="1:6" x14ac:dyDescent="0.25">
      <c r="A28" s="6">
        <f t="shared" si="0"/>
        <v>27</v>
      </c>
      <c r="B28" s="68">
        <v>0.33034904044491986</v>
      </c>
      <c r="C28" s="65">
        <v>0.49571636452325918</v>
      </c>
      <c r="D28" s="65">
        <v>0.66109455079066204</v>
      </c>
      <c r="E28" s="65">
        <v>0.82641842611274685</v>
      </c>
      <c r="F28" s="65">
        <v>0.99191247573016206</v>
      </c>
    </row>
    <row r="29" spans="1:6" x14ac:dyDescent="0.25">
      <c r="A29" s="6">
        <f t="shared" si="0"/>
        <v>28</v>
      </c>
      <c r="B29" s="68">
        <v>0.34920856469856326</v>
      </c>
      <c r="C29" s="65">
        <v>0.52401709499577354</v>
      </c>
      <c r="D29" s="65">
        <v>0.69883609954672354</v>
      </c>
      <c r="E29" s="65">
        <v>0.8735974957021041</v>
      </c>
      <c r="F29" s="65">
        <v>1.0485386998800204</v>
      </c>
    </row>
    <row r="30" spans="1:6" x14ac:dyDescent="0.25">
      <c r="A30" s="6">
        <f t="shared" si="0"/>
        <v>29</v>
      </c>
      <c r="B30" s="68">
        <v>0.36868385936037146</v>
      </c>
      <c r="C30" s="65">
        <v>0.55324153458885539</v>
      </c>
      <c r="D30" s="65">
        <v>0.73780932288991585</v>
      </c>
      <c r="E30" s="65">
        <v>0.92231474724342144</v>
      </c>
      <c r="F30" s="65">
        <v>1.1070123199758801</v>
      </c>
    </row>
    <row r="31" spans="1:6" x14ac:dyDescent="0.25">
      <c r="A31" s="44">
        <f t="shared" si="0"/>
        <v>30</v>
      </c>
      <c r="B31" s="69">
        <v>0.38879644313586459</v>
      </c>
      <c r="C31" s="71">
        <v>0.5834211413457735</v>
      </c>
      <c r="D31" s="71">
        <v>0.77805724485419925</v>
      </c>
      <c r="E31" s="71">
        <v>0.97262491657152417</v>
      </c>
      <c r="F31" s="71">
        <v>1.1673978836621517</v>
      </c>
    </row>
    <row r="32" spans="1:6" x14ac:dyDescent="0.25">
      <c r="A32" s="6">
        <f t="shared" si="0"/>
        <v>31</v>
      </c>
      <c r="B32" s="68">
        <v>0.40956821166215956</v>
      </c>
      <c r="C32" s="65">
        <v>0.61458962128496009</v>
      </c>
      <c r="D32" s="65">
        <v>0.81962522183218234</v>
      </c>
      <c r="E32" s="65">
        <v>1.024585137449155</v>
      </c>
      <c r="F32" s="65">
        <v>1.2297642240099762</v>
      </c>
    </row>
    <row r="33" spans="1:6" x14ac:dyDescent="0.25">
      <c r="A33" s="6">
        <f t="shared" si="0"/>
        <v>32</v>
      </c>
      <c r="B33" s="68">
        <v>0.43102290610774485</v>
      </c>
      <c r="C33" s="65">
        <v>0.64678257715389154</v>
      </c>
      <c r="D33" s="65">
        <v>0.86256057814408305</v>
      </c>
      <c r="E33" s="65">
        <v>1.0782545668907357</v>
      </c>
      <c r="F33" s="65">
        <v>1.2941807349286236</v>
      </c>
    </row>
    <row r="34" spans="1:6" x14ac:dyDescent="0.25">
      <c r="A34" s="6">
        <f t="shared" si="0"/>
        <v>33</v>
      </c>
      <c r="B34" s="68">
        <v>0.45318435233891541</v>
      </c>
      <c r="C34" s="65">
        <v>0.68003722104590014</v>
      </c>
      <c r="D34" s="65">
        <v>0.90691082665927902</v>
      </c>
      <c r="E34" s="65">
        <v>1.1336940786090832</v>
      </c>
      <c r="F34" s="65">
        <v>1.3607217298128194</v>
      </c>
    </row>
    <row r="35" spans="1:6" x14ac:dyDescent="0.25">
      <c r="A35" s="6">
        <f t="shared" si="0"/>
        <v>34</v>
      </c>
      <c r="B35" s="68">
        <v>0.47607788610688329</v>
      </c>
      <c r="C35" s="65">
        <v>0.71439070008899541</v>
      </c>
      <c r="D35" s="65">
        <v>0.95272651635383021</v>
      </c>
      <c r="E35" s="65">
        <v>1.190966010559763</v>
      </c>
      <c r="F35" s="65">
        <v>1.4294628428036593</v>
      </c>
    </row>
    <row r="36" spans="1:6" x14ac:dyDescent="0.25">
      <c r="A36" s="53">
        <f t="shared" si="0"/>
        <v>35</v>
      </c>
      <c r="B36" s="70">
        <v>0.49973013734993238</v>
      </c>
      <c r="C36" s="65">
        <v>0.74988289886095527</v>
      </c>
      <c r="D36" s="65">
        <v>1.0000607985809538</v>
      </c>
      <c r="E36" s="65">
        <v>1.2501367488978838</v>
      </c>
      <c r="F36" s="65">
        <v>1.500482236677722</v>
      </c>
    </row>
    <row r="37" spans="1:6" x14ac:dyDescent="0.25">
      <c r="A37" s="6">
        <f t="shared" si="0"/>
        <v>36</v>
      </c>
      <c r="B37" s="68">
        <v>0.52416885044521377</v>
      </c>
      <c r="C37" s="65">
        <v>0.78655470141433648</v>
      </c>
      <c r="D37" s="65">
        <v>1.0489677078561179</v>
      </c>
      <c r="E37" s="65">
        <v>1.3112734501808962</v>
      </c>
      <c r="F37" s="65">
        <v>1.5738616094213296</v>
      </c>
    </row>
    <row r="38" spans="1:6" x14ac:dyDescent="0.25">
      <c r="A38" s="6">
        <f t="shared" si="0"/>
        <v>37</v>
      </c>
      <c r="B38" s="68">
        <v>0.54942141253185073</v>
      </c>
      <c r="C38" s="65">
        <v>0.82444785621231498</v>
      </c>
      <c r="D38" s="65">
        <v>1.0995046846648893</v>
      </c>
      <c r="E38" s="65">
        <v>1.3744479004913117</v>
      </c>
      <c r="F38" s="65">
        <v>1.6496857164995014</v>
      </c>
    </row>
    <row r="39" spans="1:6" x14ac:dyDescent="0.25">
      <c r="A39" s="6">
        <f t="shared" si="0"/>
        <v>38</v>
      </c>
      <c r="B39" s="68">
        <v>0.57551747313966795</v>
      </c>
      <c r="C39" s="65">
        <v>0.86360743501417248</v>
      </c>
      <c r="D39" s="65">
        <v>1.1517295546852466</v>
      </c>
      <c r="E39" s="65">
        <v>1.439732047353081</v>
      </c>
      <c r="F39" s="65">
        <v>1.7280419685561246</v>
      </c>
    </row>
    <row r="40" spans="1:6" x14ac:dyDescent="0.25">
      <c r="A40" s="6">
        <f t="shared" si="0"/>
        <v>39</v>
      </c>
      <c r="B40" s="68">
        <v>0.60248740080959406</v>
      </c>
      <c r="C40" s="65">
        <v>0.90407890015267844</v>
      </c>
      <c r="D40" s="65">
        <v>1.2057029860629536</v>
      </c>
      <c r="E40" s="65">
        <v>1.5072029923520021</v>
      </c>
      <c r="F40" s="65">
        <v>1.8090225976654233</v>
      </c>
    </row>
    <row r="41" spans="1:6" x14ac:dyDescent="0.25">
      <c r="A41" s="6">
        <f t="shared" si="0"/>
        <v>40</v>
      </c>
      <c r="B41" s="68">
        <v>0.63036219321727405</v>
      </c>
      <c r="C41" s="65">
        <v>0.94590927770867361</v>
      </c>
      <c r="D41" s="65">
        <v>1.2614881341030844</v>
      </c>
      <c r="E41" s="65">
        <v>1.5769386808891808</v>
      </c>
      <c r="F41" s="65">
        <v>1.8927216106606253</v>
      </c>
    </row>
    <row r="42" spans="1:6" x14ac:dyDescent="0.25">
      <c r="A42" s="53">
        <f t="shared" si="0"/>
        <v>41</v>
      </c>
      <c r="B42" s="70">
        <v>0.65917459264080536</v>
      </c>
      <c r="C42" s="65">
        <v>0.98914696681008563</v>
      </c>
      <c r="D42" s="65">
        <v>1.3191503379579133</v>
      </c>
      <c r="E42" s="65">
        <v>1.6490213758511734</v>
      </c>
      <c r="F42" s="65">
        <v>1.9792369570829034</v>
      </c>
    </row>
    <row r="43" spans="1:6" x14ac:dyDescent="0.25">
      <c r="A43" s="6">
        <f t="shared" si="0"/>
        <v>42</v>
      </c>
      <c r="B43" s="68">
        <v>0.68895887826997049</v>
      </c>
      <c r="C43" s="65">
        <v>1.0338427399799139</v>
      </c>
      <c r="D43" s="65">
        <v>1.3787580244510771</v>
      </c>
      <c r="E43" s="65">
        <v>1.7235359798176504</v>
      </c>
      <c r="F43" s="65">
        <v>2.0686712236173528</v>
      </c>
    </row>
    <row r="44" spans="1:6" x14ac:dyDescent="0.25">
      <c r="A44" s="6">
        <f t="shared" si="0"/>
        <v>43</v>
      </c>
      <c r="B44" s="68">
        <v>0.71975068749557536</v>
      </c>
      <c r="C44" s="65">
        <v>1.0800494671600585</v>
      </c>
      <c r="D44" s="65">
        <v>1.4403812123053044</v>
      </c>
      <c r="E44" s="65">
        <v>1.8005708648610554</v>
      </c>
      <c r="F44" s="65">
        <v>2.1611299581494938</v>
      </c>
    </row>
    <row r="45" spans="1:6" x14ac:dyDescent="0.25">
      <c r="A45" s="6">
        <f t="shared" si="0"/>
        <v>44</v>
      </c>
      <c r="B45" s="68">
        <v>0.75158575066272426</v>
      </c>
      <c r="C45" s="65">
        <v>1.1278229882739619</v>
      </c>
      <c r="D45" s="65">
        <v>1.5040935530561903</v>
      </c>
      <c r="E45" s="65">
        <v>1.8802174782860601</v>
      </c>
      <c r="F45" s="65">
        <v>2.2567224441709235</v>
      </c>
    </row>
    <row r="46" spans="1:6" x14ac:dyDescent="0.25">
      <c r="A46" s="6">
        <f t="shared" si="0"/>
        <v>45</v>
      </c>
      <c r="B46" s="68">
        <v>0.7845020531803778</v>
      </c>
      <c r="C46" s="65">
        <v>1.1772196107908492</v>
      </c>
      <c r="D46" s="65">
        <v>1.5699708411874183</v>
      </c>
      <c r="E46" s="65">
        <v>1.9625700009370965</v>
      </c>
      <c r="F46" s="65">
        <v>2.3555634581497844</v>
      </c>
    </row>
    <row r="47" spans="1:6" x14ac:dyDescent="0.25">
      <c r="A47" s="6">
        <f t="shared" si="0"/>
        <v>46</v>
      </c>
      <c r="B47" s="68">
        <v>0.81853959040571544</v>
      </c>
      <c r="C47" s="65">
        <v>1.2282981841164362</v>
      </c>
      <c r="D47" s="65">
        <v>1.6380918438070691</v>
      </c>
      <c r="E47" s="65">
        <v>2.0477271752853725</v>
      </c>
      <c r="F47" s="65">
        <v>2.4577705472571965</v>
      </c>
    </row>
    <row r="48" spans="1:6" x14ac:dyDescent="0.25">
      <c r="A48" s="6">
        <f t="shared" si="0"/>
        <v>47</v>
      </c>
      <c r="B48" s="68">
        <v>0.85373911382303236</v>
      </c>
      <c r="C48" s="65">
        <v>1.2811208691709797</v>
      </c>
      <c r="D48" s="65">
        <v>1.7085379844109851</v>
      </c>
      <c r="E48" s="65">
        <v>2.135790780152603</v>
      </c>
      <c r="F48" s="65">
        <v>2.5634668546020936</v>
      </c>
    </row>
    <row r="49" spans="1:6" x14ac:dyDescent="0.25">
      <c r="A49" s="6">
        <f t="shared" si="0"/>
        <v>48</v>
      </c>
      <c r="B49" s="68">
        <v>0.89014307061072284</v>
      </c>
      <c r="C49" s="65">
        <v>1.3357507567793967</v>
      </c>
      <c r="D49" s="65">
        <v>1.7813940845059355</v>
      </c>
      <c r="E49" s="65">
        <v>2.2268673510849473</v>
      </c>
      <c r="F49" s="65">
        <v>2.6727795179908114</v>
      </c>
    </row>
    <row r="50" spans="1:6" x14ac:dyDescent="0.25">
      <c r="A50" s="6">
        <f t="shared" si="0"/>
        <v>49</v>
      </c>
      <c r="B50" s="68">
        <v>0.92779543061126979</v>
      </c>
      <c r="C50" s="65">
        <v>1.3922537678789846</v>
      </c>
      <c r="D50" s="65">
        <v>1.8567480168738075</v>
      </c>
      <c r="E50" s="65">
        <v>2.3210666974249903</v>
      </c>
      <c r="F50" s="65">
        <v>2.7858402598528782</v>
      </c>
    </row>
    <row r="51" spans="1:6" x14ac:dyDescent="0.25">
      <c r="A51" s="44">
        <f t="shared" si="0"/>
        <v>50</v>
      </c>
      <c r="B51" s="69">
        <v>0.96674153406483609</v>
      </c>
      <c r="C51" s="71">
        <v>1.4506983705081824</v>
      </c>
      <c r="D51" s="71">
        <v>1.9346913780411101</v>
      </c>
      <c r="E51" s="71">
        <v>2.4185035301261286</v>
      </c>
      <c r="F51" s="71">
        <v>2.9027868839727282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2" zoomScaleNormal="100" workbookViewId="0">
      <selection activeCell="K13" sqref="K13"/>
    </sheetView>
  </sheetViews>
  <sheetFormatPr defaultRowHeight="15" x14ac:dyDescent="0.25"/>
  <cols>
    <col min="1" max="1" width="34.5703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9.140625" style="6"/>
  </cols>
  <sheetData>
    <row r="1" spans="1:10" x14ac:dyDescent="0.25">
      <c r="A1" s="24"/>
    </row>
    <row r="2" spans="1:10" x14ac:dyDescent="0.25">
      <c r="A2" s="24"/>
    </row>
    <row r="3" spans="1:10" x14ac:dyDescent="0.25">
      <c r="A3" s="24" t="s">
        <v>78</v>
      </c>
      <c r="B3" s="18">
        <f>Summary!B24</f>
        <v>693.5</v>
      </c>
      <c r="C3" s="18"/>
      <c r="D3" s="18"/>
      <c r="E3" s="18"/>
      <c r="F3" s="18"/>
      <c r="G3" s="26"/>
      <c r="H3" s="26"/>
    </row>
    <row r="4" spans="1:1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113</v>
      </c>
      <c r="B6" s="27">
        <v>0.05</v>
      </c>
      <c r="C6" s="27"/>
      <c r="D6" s="27"/>
      <c r="E6" s="27"/>
      <c r="F6" s="27"/>
      <c r="G6" s="28"/>
      <c r="H6" s="28"/>
    </row>
    <row r="7" spans="1:10" ht="30" x14ac:dyDescent="0.25">
      <c r="A7" s="24" t="s">
        <v>114</v>
      </c>
    </row>
    <row r="8" spans="1:10" ht="30" x14ac:dyDescent="0.25">
      <c r="A8" s="30" t="s">
        <v>115</v>
      </c>
      <c r="B8" s="5">
        <v>4</v>
      </c>
      <c r="G8" s="31"/>
    </row>
    <row r="9" spans="1:10" ht="30" x14ac:dyDescent="0.25">
      <c r="A9" s="30" t="s">
        <v>116</v>
      </c>
      <c r="B9" s="64">
        <f>Summary!B29</f>
        <v>1.2999999999999999E-3</v>
      </c>
    </row>
    <row r="10" spans="1:10" x14ac:dyDescent="0.25">
      <c r="A10" s="30" t="s">
        <v>117</v>
      </c>
      <c r="B10" s="32">
        <v>38000</v>
      </c>
      <c r="C10" s="32"/>
      <c r="D10" s="32"/>
      <c r="E10" s="32"/>
      <c r="F10" s="32"/>
      <c r="G10" s="33"/>
      <c r="H10" s="33"/>
    </row>
    <row r="11" spans="1:10" ht="30" x14ac:dyDescent="0.25">
      <c r="A11" s="30" t="s">
        <v>118</v>
      </c>
      <c r="B11" s="18">
        <f>B5/B10</f>
        <v>365000</v>
      </c>
      <c r="C11" s="18"/>
      <c r="D11" s="18"/>
      <c r="E11" s="18"/>
      <c r="F11" s="18"/>
      <c r="G11" s="26"/>
      <c r="H11" s="26"/>
    </row>
    <row r="12" spans="1:10" ht="45" x14ac:dyDescent="0.25">
      <c r="A12" s="30" t="s">
        <v>119</v>
      </c>
      <c r="B12" s="34">
        <v>1</v>
      </c>
      <c r="C12" s="18"/>
      <c r="D12" s="18"/>
      <c r="E12" s="18"/>
      <c r="F12" s="18"/>
      <c r="G12" s="26"/>
      <c r="H12" s="26"/>
    </row>
    <row r="13" spans="1:10" s="24" customFormat="1" ht="60" x14ac:dyDescent="0.25">
      <c r="A13" s="35" t="s">
        <v>72</v>
      </c>
      <c r="B13" s="36" t="s">
        <v>120</v>
      </c>
      <c r="C13" s="24" t="s">
        <v>77</v>
      </c>
      <c r="D13" s="24" t="s">
        <v>121</v>
      </c>
      <c r="E13" s="24" t="s">
        <v>82</v>
      </c>
      <c r="F13" s="24" t="s">
        <v>122</v>
      </c>
      <c r="G13" s="37" t="s">
        <v>75</v>
      </c>
      <c r="H13" s="37" t="s">
        <v>76</v>
      </c>
      <c r="I13" s="24" t="s">
        <v>123</v>
      </c>
      <c r="J13" s="24" t="s">
        <v>124</v>
      </c>
    </row>
    <row r="14" spans="1:10" x14ac:dyDescent="0.25">
      <c r="A14" s="6">
        <v>1</v>
      </c>
      <c r="B14" s="18">
        <f>D14</f>
        <v>365000</v>
      </c>
      <c r="C14" s="38">
        <f t="shared" ref="C14:C67" si="0">G14/H14</f>
        <v>0</v>
      </c>
      <c r="D14" s="39">
        <f>J14/B$10</f>
        <v>365000</v>
      </c>
      <c r="E14" s="40">
        <f>D14*B$12/1000000</f>
        <v>0.36499999999999999</v>
      </c>
      <c r="F14" s="41">
        <f>B14/Summary!B$35</f>
        <v>4.2487874465049938E-2</v>
      </c>
      <c r="G14" s="42">
        <v>0</v>
      </c>
      <c r="H14" s="42">
        <f>Summary!B27</f>
        <v>347.92166666666662</v>
      </c>
      <c r="I14" s="39"/>
      <c r="J14" s="43">
        <f t="shared" ref="J14:J67" si="1">B$5+I14</f>
        <v>13870000000</v>
      </c>
    </row>
    <row r="15" spans="1:10" x14ac:dyDescent="0.25">
      <c r="A15" s="6">
        <f>A14+1</f>
        <v>2</v>
      </c>
      <c r="B15" s="18">
        <f>B14+D15</f>
        <v>730842</v>
      </c>
      <c r="C15" s="38">
        <f t="shared" si="0"/>
        <v>5.2130355364644151E-2</v>
      </c>
      <c r="D15" s="39">
        <f t="shared" ref="D15:D67" si="2">ROUNDDOWN(J15/B$10,0)</f>
        <v>365842</v>
      </c>
      <c r="E15" s="40">
        <f t="shared" ref="E15:E67" si="3">D15*B$12/1000000</f>
        <v>0.365842</v>
      </c>
      <c r="F15" s="41">
        <f>B15/Summary!B$35</f>
        <v>8.5073762054208288E-2</v>
      </c>
      <c r="G15" s="42">
        <f>G14+('development plan (Solar)'!B14/Summary!B$35)*Summary!B$46</f>
        <v>36.274560244785199</v>
      </c>
      <c r="H15" s="42">
        <f>H14+H$14</f>
        <v>695.84333333333325</v>
      </c>
      <c r="I15" s="43">
        <f>B14*Summary!B$29*Summary!B$38*24*375*1000*B$6</f>
        <v>32028749.999999996</v>
      </c>
      <c r="J15" s="43">
        <f t="shared" si="1"/>
        <v>13902028750</v>
      </c>
    </row>
    <row r="16" spans="1:10" x14ac:dyDescent="0.25">
      <c r="A16" s="6">
        <f t="shared" ref="A16:A67" si="4">A15+1</f>
        <v>3</v>
      </c>
      <c r="B16" s="18">
        <f t="shared" ref="B16:B67" si="5">B15+D16</f>
        <v>1097529</v>
      </c>
      <c r="C16" s="38">
        <f t="shared" si="0"/>
        <v>0.10434088197899979</v>
      </c>
      <c r="D16" s="39">
        <f t="shared" si="2"/>
        <v>366687</v>
      </c>
      <c r="E16" s="40">
        <f t="shared" si="3"/>
        <v>0.36668699999999999</v>
      </c>
      <c r="F16" s="41">
        <f>B16/Summary!B$35</f>
        <v>0.12775801198288161</v>
      </c>
      <c r="G16" s="42">
        <f>G15+('development plan (Solar)'!B15/Summary!B$35)*Summary!B$46</f>
        <v>108.9073606788107</v>
      </c>
      <c r="H16" s="42">
        <f t="shared" ref="H16:H67" si="6">H15+H$14</f>
        <v>1043.7649999999999</v>
      </c>
      <c r="I16" s="43">
        <f>B15*Summary!B$29*Summary!B$38*24*375*1000*B$6</f>
        <v>64131385.5</v>
      </c>
      <c r="J16" s="43">
        <f t="shared" si="1"/>
        <v>13934131385.5</v>
      </c>
    </row>
    <row r="17" spans="1:10" x14ac:dyDescent="0.25">
      <c r="A17" s="6">
        <f t="shared" si="4"/>
        <v>4</v>
      </c>
      <c r="B17" s="18">
        <f t="shared" si="5"/>
        <v>1465063</v>
      </c>
      <c r="C17" s="38">
        <f t="shared" si="0"/>
        <v>0.15663179407740399</v>
      </c>
      <c r="D17" s="39">
        <f t="shared" si="2"/>
        <v>367534</v>
      </c>
      <c r="E17" s="40">
        <f t="shared" si="3"/>
        <v>0.36753400000000003</v>
      </c>
      <c r="F17" s="41">
        <f>B17/Summary!B$35</f>
        <v>0.17054085706134098</v>
      </c>
      <c r="G17" s="42">
        <f>G16+('development plan (Solar)'!B16/Summary!B$35)*Summary!B$46</f>
        <v>217.98237939360209</v>
      </c>
      <c r="H17" s="42">
        <f t="shared" si="6"/>
        <v>1391.6866666666665</v>
      </c>
      <c r="I17" s="43">
        <f>B16*Summary!B$29*Summary!B$38*24*375*1000*B$6</f>
        <v>96308169.75</v>
      </c>
      <c r="J17" s="43">
        <f t="shared" si="1"/>
        <v>13966308169.75</v>
      </c>
    </row>
    <row r="18" spans="1:10" x14ac:dyDescent="0.25">
      <c r="A18" s="6">
        <f t="shared" si="4"/>
        <v>5</v>
      </c>
      <c r="B18" s="18">
        <f t="shared" si="5"/>
        <v>1833446</v>
      </c>
      <c r="C18" s="38">
        <f t="shared" si="0"/>
        <v>0.20900324876503734</v>
      </c>
      <c r="D18" s="39">
        <f t="shared" si="2"/>
        <v>368383</v>
      </c>
      <c r="E18" s="40">
        <f t="shared" si="3"/>
        <v>0.36838300000000002</v>
      </c>
      <c r="F18" s="41">
        <f>B18/Summary!B$35</f>
        <v>0.21342253009985737</v>
      </c>
      <c r="G18" s="42">
        <f>G17+('development plan (Solar)'!B17/Summary!B$35)*Summary!B$46</f>
        <v>363.58379324539862</v>
      </c>
      <c r="H18" s="42">
        <f t="shared" si="6"/>
        <v>1739.6083333333331</v>
      </c>
      <c r="I18" s="43">
        <f>B17*Summary!B$29*Summary!B$38*24*375*1000*B$6</f>
        <v>128559278.25</v>
      </c>
      <c r="J18" s="43">
        <f t="shared" si="1"/>
        <v>13998559278.25</v>
      </c>
    </row>
    <row r="19" spans="1:10" x14ac:dyDescent="0.25">
      <c r="A19" s="6">
        <f t="shared" si="4"/>
        <v>6</v>
      </c>
      <c r="B19" s="18">
        <f t="shared" si="5"/>
        <v>2202679</v>
      </c>
      <c r="C19" s="38">
        <f t="shared" si="0"/>
        <v>0.26145539362555431</v>
      </c>
      <c r="D19" s="39">
        <f t="shared" si="2"/>
        <v>369233</v>
      </c>
      <c r="E19" s="40">
        <f t="shared" si="3"/>
        <v>0.36923299999999998</v>
      </c>
      <c r="F19" s="41">
        <f>B19/Summary!B$35</f>
        <v>0.25640314750356635</v>
      </c>
      <c r="G19" s="42">
        <f>G18+('development plan (Solar)'!B18/Summary!B$35)*Summary!B$46</f>
        <v>545.7959778551533</v>
      </c>
      <c r="H19" s="42">
        <f t="shared" si="6"/>
        <v>2087.5299999999997</v>
      </c>
      <c r="I19" s="43">
        <f>B18*Summary!B$29*Summary!B$38*24*375*1000*B$6</f>
        <v>160884886.5</v>
      </c>
      <c r="J19" s="43">
        <f t="shared" si="1"/>
        <v>14030884886.5</v>
      </c>
    </row>
    <row r="20" spans="1:10" x14ac:dyDescent="0.25">
      <c r="A20" s="6">
        <f t="shared" si="4"/>
        <v>7</v>
      </c>
      <c r="B20" s="18">
        <f t="shared" si="5"/>
        <v>2572765</v>
      </c>
      <c r="C20" s="38">
        <f t="shared" si="0"/>
        <v>0.31398833271563281</v>
      </c>
      <c r="D20" s="39">
        <f t="shared" si="2"/>
        <v>370086</v>
      </c>
      <c r="E20" s="40">
        <f t="shared" si="3"/>
        <v>0.37008600000000003</v>
      </c>
      <c r="F20" s="41">
        <f>B20/Summary!B$35</f>
        <v>0.29948305848787454</v>
      </c>
      <c r="G20" s="42">
        <f>G19+('development plan (Solar)'!B19/Summary!B$35)*Summary!B$46</f>
        <v>764.70340822617572</v>
      </c>
      <c r="H20" s="42">
        <f t="shared" si="6"/>
        <v>2435.4516666666664</v>
      </c>
      <c r="I20" s="43">
        <f>B19*Summary!B$29*Summary!B$38*24*375*1000*B$6</f>
        <v>193285082.25</v>
      </c>
      <c r="J20" s="43">
        <f t="shared" si="1"/>
        <v>14063285082.25</v>
      </c>
    </row>
    <row r="21" spans="1:10" x14ac:dyDescent="0.25">
      <c r="A21" s="6">
        <f t="shared" si="4"/>
        <v>8</v>
      </c>
      <c r="B21" s="18">
        <f t="shared" si="5"/>
        <v>2943706</v>
      </c>
      <c r="C21" s="38">
        <f t="shared" si="0"/>
        <v>0.36660222518078062</v>
      </c>
      <c r="D21" s="39">
        <f t="shared" si="2"/>
        <v>370941</v>
      </c>
      <c r="E21" s="40">
        <f t="shared" si="3"/>
        <v>0.37094100000000002</v>
      </c>
      <c r="F21" s="41">
        <f>B21/Summary!B$35</f>
        <v>0.34266249586305286</v>
      </c>
      <c r="G21" s="42">
        <f>G20+('development plan (Solar)'!B20/Summary!B$35)*Summary!B$46</f>
        <v>1020.3908575088465</v>
      </c>
      <c r="H21" s="42">
        <f t="shared" si="6"/>
        <v>2783.373333333333</v>
      </c>
      <c r="I21" s="43">
        <f>B20*Summary!B$29*Summary!B$38*24*375*1000*B$6</f>
        <v>225760128.74999997</v>
      </c>
      <c r="J21" s="43">
        <f t="shared" si="1"/>
        <v>14095760128.75</v>
      </c>
    </row>
    <row r="22" spans="1:10" x14ac:dyDescent="0.25">
      <c r="A22" s="6">
        <f t="shared" si="4"/>
        <v>9</v>
      </c>
      <c r="B22" s="18">
        <f t="shared" si="5"/>
        <v>3315503</v>
      </c>
      <c r="C22" s="38">
        <f t="shared" si="0"/>
        <v>0.41929722291200905</v>
      </c>
      <c r="D22" s="39">
        <f t="shared" si="2"/>
        <v>371797</v>
      </c>
      <c r="E22" s="40">
        <f t="shared" si="3"/>
        <v>0.37179699999999999</v>
      </c>
      <c r="F22" s="41">
        <f>B22/Summary!B$35</f>
        <v>0.38594157603423684</v>
      </c>
      <c r="G22" s="42">
        <f>G21+('development plan (Solar)'!B21/Summary!B$35)*Summary!B$46</f>
        <v>1312.9432976182593</v>
      </c>
      <c r="H22" s="42">
        <f t="shared" si="6"/>
        <v>3131.2949999999996</v>
      </c>
      <c r="I22" s="43">
        <f>B21*Summary!B$29*Summary!B$38*24*375*1000*B$6</f>
        <v>258310201.5</v>
      </c>
      <c r="J22" s="43">
        <f t="shared" si="1"/>
        <v>14128310201.5</v>
      </c>
    </row>
    <row r="23" spans="1:10" x14ac:dyDescent="0.25">
      <c r="A23" s="6">
        <f t="shared" si="4"/>
        <v>10</v>
      </c>
      <c r="B23" s="18">
        <f t="shared" ref="B23:B43" si="7">B22+D23</f>
        <v>3688159</v>
      </c>
      <c r="C23" s="38">
        <f t="shared" ref="C23:C39" si="8">G23/H23</f>
        <v>0.47207344560850339</v>
      </c>
      <c r="D23" s="39">
        <f t="shared" ref="D23:D39" si="9">ROUNDDOWN(J23/B$10,0)</f>
        <v>372656</v>
      </c>
      <c r="E23" s="40">
        <f t="shared" ref="E23:E39" si="10">D23*B$12/1000000</f>
        <v>0.37265599999999999</v>
      </c>
      <c r="F23" s="41">
        <f>B23/Summary!B$35</f>
        <v>0.42932064821683319</v>
      </c>
      <c r="G23" s="42">
        <f>G22+('development plan (Solar)'!B22/Summary!B$35)*Summary!B$46</f>
        <v>1642.4457998518649</v>
      </c>
      <c r="H23" s="42">
        <f t="shared" si="6"/>
        <v>3479.2166666666662</v>
      </c>
      <c r="I23" s="43">
        <f>B22*Summary!B$29*Summary!B$38*24*375*1000*B$6</f>
        <v>290935388.25000006</v>
      </c>
      <c r="J23" s="43">
        <f t="shared" ref="J23:J39" si="11">B$5+I23</f>
        <v>14160935388.25</v>
      </c>
    </row>
    <row r="24" spans="1:10" x14ac:dyDescent="0.25">
      <c r="A24" s="6">
        <f t="shared" si="4"/>
        <v>11</v>
      </c>
      <c r="B24" s="18">
        <f t="shared" si="7"/>
        <v>4061675</v>
      </c>
      <c r="C24" s="38">
        <f t="shared" si="8"/>
        <v>0.52493104734586771</v>
      </c>
      <c r="D24" s="39">
        <f t="shared" si="9"/>
        <v>373516</v>
      </c>
      <c r="E24" s="40">
        <f t="shared" si="10"/>
        <v>0.37351600000000001</v>
      </c>
      <c r="F24" s="41">
        <f>B24/Summary!B$35</f>
        <v>0.47279982881597726</v>
      </c>
      <c r="G24" s="42">
        <f>G23+('development plan (Solar)'!B23/Summary!B$35)*Summary!B$46</f>
        <v>2008.9837336541848</v>
      </c>
      <c r="H24" s="42">
        <f t="shared" si="6"/>
        <v>3827.1383333333329</v>
      </c>
      <c r="I24" s="43">
        <f>B23*Summary!B$29*Summary!B$38*24*375*1000*B$6</f>
        <v>323635952.25</v>
      </c>
      <c r="J24" s="43">
        <f t="shared" si="11"/>
        <v>14193635952.25</v>
      </c>
    </row>
    <row r="25" spans="1:10" x14ac:dyDescent="0.25">
      <c r="A25" s="6">
        <f t="shared" si="4"/>
        <v>12</v>
      </c>
      <c r="B25" s="18">
        <f t="shared" si="7"/>
        <v>4436054</v>
      </c>
      <c r="C25" s="38">
        <f t="shared" si="8"/>
        <v>0.57787015464498648</v>
      </c>
      <c r="D25" s="39">
        <f t="shared" si="9"/>
        <v>374379</v>
      </c>
      <c r="E25" s="40">
        <f t="shared" si="10"/>
        <v>0.37437900000000002</v>
      </c>
      <c r="F25" s="41">
        <f>B25/Summary!B$35</f>
        <v>0.51637946704707571</v>
      </c>
      <c r="G25" s="42">
        <f>G24+('development plan (Solar)'!B24/Summary!B$35)*Summary!B$46</f>
        <v>2412.6425678520968</v>
      </c>
      <c r="H25" s="42">
        <f t="shared" si="6"/>
        <v>4175.0599999999995</v>
      </c>
      <c r="I25" s="43">
        <f>B24*Summary!B$29*Summary!B$38*24*375*1000*B$6</f>
        <v>356411981.25</v>
      </c>
      <c r="J25" s="43">
        <f t="shared" si="11"/>
        <v>14226411981.25</v>
      </c>
    </row>
    <row r="26" spans="1:10" x14ac:dyDescent="0.25">
      <c r="A26" s="6">
        <f t="shared" si="4"/>
        <v>13</v>
      </c>
      <c r="B26" s="18">
        <f t="shared" si="7"/>
        <v>4811297</v>
      </c>
      <c r="C26" s="38">
        <f t="shared" si="8"/>
        <v>0.63089092101549893</v>
      </c>
      <c r="D26" s="39">
        <f t="shared" si="9"/>
        <v>375243</v>
      </c>
      <c r="E26" s="40">
        <f t="shared" si="10"/>
        <v>0.37524299999999999</v>
      </c>
      <c r="F26" s="41">
        <f>B26/Summary!B$35</f>
        <v>0.56005967931526401</v>
      </c>
      <c r="G26" s="42">
        <f>G25+('development plan (Solar)'!B25/Summary!B$35)*Summary!B$46</f>
        <v>2853.5080694195499</v>
      </c>
      <c r="H26" s="42">
        <f t="shared" si="6"/>
        <v>4522.9816666666666</v>
      </c>
      <c r="I26" s="43">
        <f>B25*Summary!B$29*Summary!B$38*24*375*1000*B$6</f>
        <v>389263738.5</v>
      </c>
      <c r="J26" s="43">
        <f t="shared" si="11"/>
        <v>14259263738.5</v>
      </c>
    </row>
    <row r="27" spans="1:10" x14ac:dyDescent="0.25">
      <c r="A27" s="6">
        <f t="shared" si="4"/>
        <v>14</v>
      </c>
      <c r="B27" s="18">
        <f t="shared" si="7"/>
        <v>5187407</v>
      </c>
      <c r="C27" s="38">
        <f t="shared" si="8"/>
        <v>0.68399347651041775</v>
      </c>
      <c r="D27" s="39">
        <f t="shared" si="9"/>
        <v>376110</v>
      </c>
      <c r="E27" s="40">
        <f t="shared" si="10"/>
        <v>0.37611</v>
      </c>
      <c r="F27" s="41">
        <f>B27/Summary!B$35</f>
        <v>0.60384081483594876</v>
      </c>
      <c r="G27" s="42">
        <f>G26+('development plan (Solar)'!B26/Summary!B$35)*Summary!B$46</f>
        <v>3331.6661047128491</v>
      </c>
      <c r="H27" s="42">
        <f t="shared" si="6"/>
        <v>4870.9033333333336</v>
      </c>
      <c r="I27" s="43">
        <f>B26*Summary!B$29*Summary!B$38*24*375*1000*B$6</f>
        <v>422191311.75</v>
      </c>
      <c r="J27" s="43">
        <f t="shared" si="11"/>
        <v>14292191311.75</v>
      </c>
    </row>
    <row r="28" spans="1:10" x14ac:dyDescent="0.25">
      <c r="A28" s="6">
        <f t="shared" si="4"/>
        <v>15</v>
      </c>
      <c r="B28" s="18">
        <f t="shared" si="7"/>
        <v>5564385</v>
      </c>
      <c r="C28" s="38">
        <f t="shared" si="8"/>
        <v>0.7371779736311086</v>
      </c>
      <c r="D28" s="39">
        <f t="shared" si="9"/>
        <v>376978</v>
      </c>
      <c r="E28" s="40">
        <f t="shared" si="10"/>
        <v>0.37697799999999998</v>
      </c>
      <c r="F28" s="41">
        <f>B28/Summary!B$35</f>
        <v>0.64772299001426548</v>
      </c>
      <c r="G28" s="42">
        <f>G27+('development plan (Solar)'!B27/Summary!B$35)*Summary!B$46</f>
        <v>3847.202838235371</v>
      </c>
      <c r="H28" s="42">
        <f t="shared" si="6"/>
        <v>5218.8250000000007</v>
      </c>
      <c r="I28" s="43">
        <f>B27*Summary!B$29*Summary!B$38*24*375*1000*B$6</f>
        <v>455194964.25</v>
      </c>
      <c r="J28" s="43">
        <f t="shared" si="11"/>
        <v>14325194964.25</v>
      </c>
    </row>
    <row r="29" spans="1:10" x14ac:dyDescent="0.25">
      <c r="A29" s="6">
        <f t="shared" si="4"/>
        <v>16</v>
      </c>
      <c r="B29" s="18">
        <f t="shared" si="7"/>
        <v>5942234</v>
      </c>
      <c r="C29" s="38">
        <f t="shared" si="8"/>
        <v>0.79044454460645719</v>
      </c>
      <c r="D29" s="39">
        <f t="shared" si="9"/>
        <v>377849</v>
      </c>
      <c r="E29" s="40">
        <f t="shared" si="10"/>
        <v>0.37784899999999999</v>
      </c>
      <c r="F29" s="41">
        <f>B29/Summary!B$35</f>
        <v>0.69170655406562065</v>
      </c>
      <c r="G29" s="42">
        <f>G28+('development plan (Solar)'!B28/Summary!B$35)*Summary!B$46</f>
        <v>4400.2045338728476</v>
      </c>
      <c r="H29" s="42">
        <f t="shared" si="6"/>
        <v>5566.7466666666678</v>
      </c>
      <c r="I29" s="43">
        <f>B28*Summary!B$29*Summary!B$38*24*375*1000*B$6</f>
        <v>488274783.74999994</v>
      </c>
      <c r="J29" s="43">
        <f t="shared" si="11"/>
        <v>14358274783.75</v>
      </c>
    </row>
    <row r="30" spans="1:10" x14ac:dyDescent="0.25">
      <c r="A30" s="6">
        <f t="shared" si="4"/>
        <v>17</v>
      </c>
      <c r="B30" s="18">
        <f t="shared" si="7"/>
        <v>6320955</v>
      </c>
      <c r="C30" s="38">
        <f t="shared" si="8"/>
        <v>0.84379334096074954</v>
      </c>
      <c r="D30" s="39">
        <f t="shared" si="9"/>
        <v>378721</v>
      </c>
      <c r="E30" s="40">
        <f t="shared" si="10"/>
        <v>0.37872099999999997</v>
      </c>
      <c r="F30" s="41">
        <f>B30/Summary!B$35</f>
        <v>0.73579162339514992</v>
      </c>
      <c r="G30" s="42">
        <f>G29+('development plan (Solar)'!B29/Summary!B$35)*Summary!B$46</f>
        <v>4990.7577536580829</v>
      </c>
      <c r="H30" s="42">
        <f t="shared" si="6"/>
        <v>5914.6683333333349</v>
      </c>
      <c r="I30" s="43">
        <f>B29*Summary!B$29*Summary!B$38*24*375*1000*B$6</f>
        <v>521431033.49999994</v>
      </c>
      <c r="J30" s="43">
        <f t="shared" si="11"/>
        <v>14391431033.5</v>
      </c>
    </row>
    <row r="31" spans="1:10" x14ac:dyDescent="0.25">
      <c r="A31" s="6">
        <f t="shared" si="4"/>
        <v>18</v>
      </c>
      <c r="B31" s="18">
        <f t="shared" si="7"/>
        <v>6700551</v>
      </c>
      <c r="C31" s="38">
        <f t="shared" si="8"/>
        <v>0.89722449641541846</v>
      </c>
      <c r="D31" s="39">
        <f t="shared" si="9"/>
        <v>379596</v>
      </c>
      <c r="E31" s="40">
        <f t="shared" si="10"/>
        <v>0.37959599999999999</v>
      </c>
      <c r="F31" s="41">
        <f>B31/Summary!B$35</f>
        <v>0.77997854721825977</v>
      </c>
      <c r="G31" s="42">
        <f>G30+('development plan (Solar)'!B30/Summary!B$35)*Summary!B$46</f>
        <v>5618.9491590062371</v>
      </c>
      <c r="H31" s="42">
        <f t="shared" si="6"/>
        <v>6262.590000000002</v>
      </c>
      <c r="I31" s="43">
        <f>B30*Summary!B$29*Summary!B$38*24*375*1000*B$6</f>
        <v>554663801.25</v>
      </c>
      <c r="J31" s="43">
        <f t="shared" si="11"/>
        <v>14424663801.25</v>
      </c>
    </row>
    <row r="32" spans="1:10" x14ac:dyDescent="0.25">
      <c r="A32" s="6">
        <f t="shared" si="4"/>
        <v>19</v>
      </c>
      <c r="B32" s="18">
        <f t="shared" si="7"/>
        <v>7081023</v>
      </c>
      <c r="C32" s="38">
        <f t="shared" si="8"/>
        <v>0.95073816164198155</v>
      </c>
      <c r="D32" s="39">
        <f t="shared" si="9"/>
        <v>380472</v>
      </c>
      <c r="E32" s="40">
        <f t="shared" si="10"/>
        <v>0.38047199999999998</v>
      </c>
      <c r="F32" s="41">
        <f>B32/Summary!B$35</f>
        <v>0.82426744194008572</v>
      </c>
      <c r="G32" s="42">
        <f>G31+('development plan (Solar)'!B31/Summary!B$35)*Summary!B$46</f>
        <v>6284.8657094795408</v>
      </c>
      <c r="H32" s="42">
        <f t="shared" si="6"/>
        <v>6610.511666666669</v>
      </c>
      <c r="I32" s="43">
        <f>B31*Summary!B$29*Summary!B$38*24*375*1000*B$6</f>
        <v>587973350.24999988</v>
      </c>
      <c r="J32" s="43">
        <f t="shared" si="11"/>
        <v>14457973350.25</v>
      </c>
    </row>
    <row r="33" spans="1:10" x14ac:dyDescent="0.25">
      <c r="A33" s="6">
        <f t="shared" si="4"/>
        <v>20</v>
      </c>
      <c r="B33" s="18">
        <f t="shared" si="7"/>
        <v>7462374</v>
      </c>
      <c r="C33" s="38">
        <f t="shared" si="8"/>
        <v>1.0043344714599423</v>
      </c>
      <c r="D33" s="39">
        <f t="shared" si="9"/>
        <v>381351</v>
      </c>
      <c r="E33" s="40">
        <f t="shared" si="10"/>
        <v>0.381351</v>
      </c>
      <c r="F33" s="41">
        <f>B33/Summary!B$35</f>
        <v>0.86865865677603438</v>
      </c>
      <c r="G33" s="42">
        <f>G32+('development plan (Solar)'!B32/Summary!B$35)*Summary!B$46</f>
        <v>6988.5944640225807</v>
      </c>
      <c r="H33" s="42">
        <f t="shared" si="6"/>
        <v>6958.4333333333361</v>
      </c>
      <c r="I33" s="43">
        <f>B32*Summary!B$29*Summary!B$38*24*375*1000*B$6</f>
        <v>621359768.24999988</v>
      </c>
      <c r="J33" s="43">
        <f t="shared" si="11"/>
        <v>14491359768.25</v>
      </c>
    </row>
    <row r="34" spans="1:10" x14ac:dyDescent="0.25">
      <c r="A34" s="6">
        <f t="shared" si="4"/>
        <v>21</v>
      </c>
      <c r="B34" s="18">
        <f t="shared" si="7"/>
        <v>7844606</v>
      </c>
      <c r="C34" s="38">
        <f t="shared" si="8"/>
        <v>1.058013575815439</v>
      </c>
      <c r="D34" s="39">
        <f t="shared" si="9"/>
        <v>382232</v>
      </c>
      <c r="E34" s="40">
        <f t="shared" si="10"/>
        <v>0.38223200000000002</v>
      </c>
      <c r="F34" s="41">
        <f>B34/Summary!B$35</f>
        <v>0.91315242453637679</v>
      </c>
      <c r="G34" s="42">
        <f>G33+('development plan (Solar)'!B33/Summary!B$35)*Summary!B$46</f>
        <v>7730.2227797270152</v>
      </c>
      <c r="H34" s="42">
        <f t="shared" si="6"/>
        <v>7306.3550000000032</v>
      </c>
      <c r="I34" s="43">
        <f>B33*Summary!B$29*Summary!B$38*24*375*1000*B$6</f>
        <v>654823318.5</v>
      </c>
      <c r="J34" s="43">
        <f t="shared" si="11"/>
        <v>14524823318.5</v>
      </c>
    </row>
    <row r="35" spans="1:10" x14ac:dyDescent="0.25">
      <c r="A35" s="6">
        <f t="shared" si="4"/>
        <v>22</v>
      </c>
      <c r="B35" s="18">
        <f t="shared" si="7"/>
        <v>8227720</v>
      </c>
      <c r="C35" s="38">
        <f t="shared" si="8"/>
        <v>1.1117756233594742</v>
      </c>
      <c r="D35" s="39">
        <f t="shared" si="9"/>
        <v>383114</v>
      </c>
      <c r="E35" s="40">
        <f t="shared" si="10"/>
        <v>0.38311400000000001</v>
      </c>
      <c r="F35" s="41">
        <f>B35/Summary!B$35</f>
        <v>0.95774886162624839</v>
      </c>
      <c r="G35" s="42">
        <f>G34+('development plan (Solar)'!B34/Summary!B$35)*Summary!B$46</f>
        <v>8509.8382124492164</v>
      </c>
      <c r="H35" s="42">
        <f t="shared" si="6"/>
        <v>7654.2766666666703</v>
      </c>
      <c r="I35" s="43">
        <f>B34*Summary!B$29*Summary!B$38*24*375*1000*B$6</f>
        <v>688364176.5</v>
      </c>
      <c r="J35" s="43">
        <f t="shared" si="11"/>
        <v>14558364176.5</v>
      </c>
    </row>
    <row r="36" spans="1:10" x14ac:dyDescent="0.25">
      <c r="A36" s="6">
        <f t="shared" si="4"/>
        <v>23</v>
      </c>
      <c r="B36" s="18">
        <f t="shared" si="7"/>
        <v>8611719</v>
      </c>
      <c r="C36" s="38">
        <f t="shared" si="8"/>
        <v>1.1656207493100843</v>
      </c>
      <c r="D36" s="39">
        <f t="shared" si="9"/>
        <v>383999</v>
      </c>
      <c r="E36" s="40">
        <f t="shared" si="10"/>
        <v>0.38399899999999998</v>
      </c>
      <c r="F36" s="41">
        <f>B36/Summary!B$35</f>
        <v>1.0024483172610559</v>
      </c>
      <c r="G36" s="42">
        <f>G35+('development plan (Solar)'!B35/Summary!B$35)*Summary!B$46</f>
        <v>9327.5284174279132</v>
      </c>
      <c r="H36" s="42">
        <f t="shared" si="6"/>
        <v>8002.1983333333374</v>
      </c>
      <c r="I36" s="43">
        <f>B35*Summary!B$29*Summary!B$38*24*375*1000*B$6</f>
        <v>721982430</v>
      </c>
      <c r="J36" s="43">
        <f t="shared" si="11"/>
        <v>14591982430</v>
      </c>
    </row>
    <row r="37" spans="1:10" x14ac:dyDescent="0.25">
      <c r="A37" s="6">
        <f t="shared" si="4"/>
        <v>24</v>
      </c>
      <c r="B37" s="18">
        <f t="shared" si="7"/>
        <v>8996605</v>
      </c>
      <c r="C37" s="38">
        <f t="shared" si="8"/>
        <v>1.2195491020546887</v>
      </c>
      <c r="D37" s="39">
        <f t="shared" si="9"/>
        <v>384886</v>
      </c>
      <c r="E37" s="40">
        <f t="shared" si="10"/>
        <v>0.38488600000000001</v>
      </c>
      <c r="F37" s="41">
        <f>B37/Summary!B$35</f>
        <v>1.04725102425107</v>
      </c>
      <c r="G37" s="42">
        <f>G36+('development plan (Solar)'!B36/Summary!B$35)*Summary!B$46</f>
        <v>10183.381348048903</v>
      </c>
      <c r="H37" s="42">
        <f t="shared" si="6"/>
        <v>8350.1200000000044</v>
      </c>
      <c r="I37" s="43">
        <f>B36*Summary!B$29*Summary!B$38*24*375*1000*B$6</f>
        <v>755678342.25</v>
      </c>
      <c r="J37" s="43">
        <f t="shared" si="11"/>
        <v>14625678342.25</v>
      </c>
    </row>
    <row r="38" spans="1:10" x14ac:dyDescent="0.25">
      <c r="A38" s="6">
        <f t="shared" si="4"/>
        <v>25</v>
      </c>
      <c r="B38" s="18">
        <f t="shared" si="7"/>
        <v>9382380</v>
      </c>
      <c r="C38" s="38">
        <f t="shared" si="8"/>
        <v>1.2735608290903826</v>
      </c>
      <c r="D38" s="39">
        <f t="shared" si="9"/>
        <v>385775</v>
      </c>
      <c r="E38" s="40">
        <f t="shared" si="10"/>
        <v>0.38577499999999998</v>
      </c>
      <c r="F38" s="41">
        <f>B38/Summary!B$35</f>
        <v>1.0921572154065622</v>
      </c>
      <c r="G38" s="42">
        <f>G37+('development plan (Solar)'!B37/Summary!B$35)*Summary!B$46</f>
        <v>11077.485156462699</v>
      </c>
      <c r="H38" s="42">
        <f t="shared" si="6"/>
        <v>8698.0416666666715</v>
      </c>
      <c r="I38" s="43">
        <f>B37*Summary!B$29*Summary!B$38*24*375*1000*B$6</f>
        <v>789452088.75</v>
      </c>
      <c r="J38" s="43">
        <f t="shared" si="11"/>
        <v>14659452088.75</v>
      </c>
    </row>
    <row r="39" spans="1:10" x14ac:dyDescent="0.25">
      <c r="A39" s="6">
        <f t="shared" si="4"/>
        <v>26</v>
      </c>
      <c r="B39" s="18">
        <f t="shared" si="7"/>
        <v>9769045</v>
      </c>
      <c r="C39" s="38">
        <f t="shared" si="8"/>
        <v>1.3276560771951527</v>
      </c>
      <c r="D39" s="39">
        <f t="shared" si="9"/>
        <v>386665</v>
      </c>
      <c r="E39" s="40">
        <f t="shared" si="10"/>
        <v>0.38666499999999998</v>
      </c>
      <c r="F39" s="41">
        <f>B39/Summary!B$35</f>
        <v>1.1371670071326678</v>
      </c>
      <c r="G39" s="42">
        <f>G38+('development plan (Solar)'!B38/Summary!B$35)*Summary!B$46</f>
        <v>12009.928193584528</v>
      </c>
      <c r="H39" s="42">
        <f t="shared" si="6"/>
        <v>9045.9633333333386</v>
      </c>
      <c r="I39" s="43">
        <f>B38*Summary!B$29*Summary!B$38*24*375*1000*B$6</f>
        <v>823303845</v>
      </c>
      <c r="J39" s="43">
        <f t="shared" si="11"/>
        <v>14693303845</v>
      </c>
    </row>
    <row r="40" spans="1:10" x14ac:dyDescent="0.25">
      <c r="A40" s="6">
        <f t="shared" si="4"/>
        <v>27</v>
      </c>
      <c r="B40" s="18">
        <f t="shared" ref="B40:B50" si="12">B39+D40</f>
        <v>10156603</v>
      </c>
      <c r="C40" s="38">
        <f t="shared" ref="C40:C50" si="13">G40/H40</f>
        <v>1.3818349819815727</v>
      </c>
      <c r="D40" s="39">
        <f t="shared" ref="D40:D50" si="14">ROUNDDOWN(J40/B$10,0)</f>
        <v>387558</v>
      </c>
      <c r="E40" s="40">
        <f t="shared" ref="E40:E50" si="15">D40*B$12/1000000</f>
        <v>0.38755800000000001</v>
      </c>
      <c r="F40" s="41">
        <f>B40/Summary!B$35</f>
        <v>1.1822807486447933</v>
      </c>
      <c r="G40" s="42">
        <f>G39+('development plan (Solar)'!B39/Summary!B$35)*Summary!B$46</f>
        <v>12980.798909711973</v>
      </c>
      <c r="H40" s="42">
        <f t="shared" si="6"/>
        <v>9393.8850000000057</v>
      </c>
      <c r="I40" s="43">
        <f>B39*Summary!B$29*Summary!B$38*24*375*1000*B$6</f>
        <v>857233698.75</v>
      </c>
      <c r="J40" s="43">
        <f t="shared" ref="J40:J50" si="16">B$5+I40</f>
        <v>14727233698.75</v>
      </c>
    </row>
    <row r="41" spans="1:10" x14ac:dyDescent="0.25">
      <c r="A41" s="6">
        <f t="shared" si="4"/>
        <v>28</v>
      </c>
      <c r="B41" s="18">
        <f t="shared" si="12"/>
        <v>10545056</v>
      </c>
      <c r="C41" s="38">
        <f t="shared" si="13"/>
        <v>1.4360976902938962</v>
      </c>
      <c r="D41" s="39">
        <f t="shared" si="14"/>
        <v>388453</v>
      </c>
      <c r="E41" s="40">
        <f t="shared" si="15"/>
        <v>0.38845299999999999</v>
      </c>
      <c r="F41" s="41">
        <f>B41/Summary!B$35</f>
        <v>1.22749867275321</v>
      </c>
      <c r="G41" s="42">
        <f>G40+('development plan (Solar)'!B40/Summary!B$35)*Summary!B$46</f>
        <v>13990.186053289688</v>
      </c>
      <c r="H41" s="42">
        <f t="shared" si="6"/>
        <v>9741.8066666666728</v>
      </c>
      <c r="I41" s="43">
        <f>B40*Summary!B$29*Summary!B$38*24*375*1000*B$6</f>
        <v>891241913.24999988</v>
      </c>
      <c r="J41" s="43">
        <f t="shared" si="16"/>
        <v>14761241913.25</v>
      </c>
    </row>
    <row r="42" spans="1:10" x14ac:dyDescent="0.25">
      <c r="A42" s="6">
        <f t="shared" si="4"/>
        <v>29</v>
      </c>
      <c r="B42" s="18">
        <f t="shared" si="12"/>
        <v>10934406</v>
      </c>
      <c r="C42" s="38">
        <f t="shared" si="13"/>
        <v>1.4904443484217065</v>
      </c>
      <c r="D42" s="39">
        <f t="shared" si="14"/>
        <v>389350</v>
      </c>
      <c r="E42" s="40">
        <f t="shared" si="15"/>
        <v>0.38934999999999997</v>
      </c>
      <c r="F42" s="41">
        <f>B42/Summary!B$35</f>
        <v>1.2728210122681884</v>
      </c>
      <c r="G42" s="42">
        <f>G41+('development plan (Solar)'!B41/Summary!B$35)*Summary!B$46</f>
        <v>15038.17857152704</v>
      </c>
      <c r="H42" s="42">
        <f t="shared" si="6"/>
        <v>10089.72833333334</v>
      </c>
      <c r="I42" s="43">
        <f>B41*Summary!B$29*Summary!B$38*24*375*1000*B$6</f>
        <v>925328663.99999988</v>
      </c>
      <c r="J42" s="43">
        <f t="shared" si="16"/>
        <v>14795328664</v>
      </c>
    </row>
    <row r="43" spans="1:10" x14ac:dyDescent="0.25">
      <c r="A43" s="44">
        <f t="shared" si="4"/>
        <v>30</v>
      </c>
      <c r="B43" s="45">
        <f t="shared" si="12"/>
        <v>11324655</v>
      </c>
      <c r="C43" s="46">
        <f t="shared" si="13"/>
        <v>1.5448751021923612</v>
      </c>
      <c r="D43" s="47">
        <f t="shared" si="14"/>
        <v>390249</v>
      </c>
      <c r="E43" s="48">
        <f t="shared" si="15"/>
        <v>0.39024900000000001</v>
      </c>
      <c r="F43" s="49">
        <f>B43/Summary!B$35</f>
        <v>1.3182480000000003</v>
      </c>
      <c r="G43" s="50">
        <f>G42+('development plan (Solar)'!B42/Summary!B$35)*Summary!B$46</f>
        <v>16124.86561039811</v>
      </c>
      <c r="H43" s="50">
        <f t="shared" si="6"/>
        <v>10437.650000000007</v>
      </c>
      <c r="I43" s="72">
        <f>B42*Summary!B$29*Summary!B$38*24*375*1000*B$6</f>
        <v>959494126.49999964</v>
      </c>
      <c r="J43" s="72">
        <f t="shared" si="16"/>
        <v>14829494126.5</v>
      </c>
    </row>
    <row r="44" spans="1:10" x14ac:dyDescent="0.25">
      <c r="A44" s="6">
        <f t="shared" si="4"/>
        <v>31</v>
      </c>
      <c r="B44" s="18">
        <f t="shared" si="12"/>
        <v>11715806</v>
      </c>
      <c r="C44" s="38">
        <f t="shared" si="13"/>
        <v>1.5993900970455452</v>
      </c>
      <c r="D44" s="39">
        <f t="shared" si="14"/>
        <v>391151</v>
      </c>
      <c r="E44" s="40">
        <f t="shared" si="15"/>
        <v>0.39115100000000003</v>
      </c>
      <c r="F44" s="41">
        <f>B44/Summary!B$35</f>
        <v>1.3637799851640515</v>
      </c>
      <c r="G44" s="42">
        <f>G43+('development plan (Solar)'!B43/Summary!B$35)*Summary!B$46</f>
        <v>17250.336514641695</v>
      </c>
      <c r="H44" s="42">
        <f t="shared" si="6"/>
        <v>10785.571666666674</v>
      </c>
      <c r="I44" s="43">
        <f>B43*Summary!B$29*Summary!B$38*24*375*1000*B$6</f>
        <v>993738476.25</v>
      </c>
      <c r="J44" s="43">
        <f t="shared" si="16"/>
        <v>14863738476.25</v>
      </c>
    </row>
    <row r="45" spans="1:10" x14ac:dyDescent="0.25">
      <c r="A45" s="6">
        <f t="shared" si="4"/>
        <v>32</v>
      </c>
      <c r="B45" s="18">
        <f t="shared" si="12"/>
        <v>12107860</v>
      </c>
      <c r="C45" s="38">
        <f t="shared" si="13"/>
        <v>1.6539894870202745</v>
      </c>
      <c r="D45" s="39">
        <f t="shared" si="14"/>
        <v>392054</v>
      </c>
      <c r="E45" s="40">
        <f t="shared" si="15"/>
        <v>0.39205400000000001</v>
      </c>
      <c r="F45" s="41">
        <f>B45/Summary!B$35</f>
        <v>1.4094170841654781</v>
      </c>
      <c r="G45" s="42">
        <f>G44+('development plan (Solar)'!B44/Summary!B$35)*Summary!B$46</f>
        <v>18414.680927143658</v>
      </c>
      <c r="H45" s="42">
        <f t="shared" si="6"/>
        <v>11133.493333333341</v>
      </c>
      <c r="I45" s="43">
        <f>B44*Summary!B$29*Summary!B$38*24*375*1000*B$6</f>
        <v>1028061976.4999999</v>
      </c>
      <c r="J45" s="43">
        <f t="shared" si="16"/>
        <v>14898061976.5</v>
      </c>
    </row>
    <row r="46" spans="1:10" x14ac:dyDescent="0.25">
      <c r="A46" s="6">
        <f t="shared" si="4"/>
        <v>33</v>
      </c>
      <c r="B46" s="18">
        <f t="shared" si="12"/>
        <v>12500819</v>
      </c>
      <c r="C46" s="38">
        <f t="shared" si="13"/>
        <v>1.7086734161401016</v>
      </c>
      <c r="D46" s="39">
        <f t="shared" si="14"/>
        <v>392959</v>
      </c>
      <c r="E46" s="40">
        <f t="shared" si="15"/>
        <v>0.392959</v>
      </c>
      <c r="F46" s="41">
        <f>B46/Summary!B$35</f>
        <v>1.455159529814551</v>
      </c>
      <c r="G46" s="42">
        <f>G45+('development plan (Solar)'!B45/Summary!B$35)*Summary!B$46</f>
        <v>19617.988590172219</v>
      </c>
      <c r="H46" s="42">
        <f t="shared" si="6"/>
        <v>11481.415000000008</v>
      </c>
      <c r="I46" s="43">
        <f>B45*Summary!B$29*Summary!B$38*24*375*1000*B$6</f>
        <v>1062464714.9999999</v>
      </c>
      <c r="J46" s="43">
        <f t="shared" si="16"/>
        <v>14932464715</v>
      </c>
    </row>
    <row r="47" spans="1:10" x14ac:dyDescent="0.25">
      <c r="A47" s="6">
        <f t="shared" si="4"/>
        <v>34</v>
      </c>
      <c r="B47" s="18">
        <f t="shared" si="12"/>
        <v>12894686</v>
      </c>
      <c r="C47" s="38">
        <f t="shared" si="13"/>
        <v>1.7634420282873258</v>
      </c>
      <c r="D47" s="39">
        <f t="shared" si="14"/>
        <v>393867</v>
      </c>
      <c r="E47" s="40">
        <f t="shared" si="15"/>
        <v>0.39386700000000002</v>
      </c>
      <c r="F47" s="41">
        <f>B47/Summary!B$35</f>
        <v>1.5010076713266765</v>
      </c>
      <c r="G47" s="42">
        <f>G46+('development plan (Solar)'!B46/Summary!B$35)*Summary!B$46</f>
        <v>20860.349444760315</v>
      </c>
      <c r="H47" s="42">
        <f t="shared" si="6"/>
        <v>11829.336666666675</v>
      </c>
      <c r="I47" s="43">
        <f>B46*Summary!B$29*Summary!B$38*24*375*1000*B$6</f>
        <v>1096946867.2499998</v>
      </c>
      <c r="J47" s="43">
        <f t="shared" si="16"/>
        <v>14966946867.25</v>
      </c>
    </row>
    <row r="48" spans="1:10" x14ac:dyDescent="0.25">
      <c r="A48" s="6">
        <f t="shared" si="4"/>
        <v>35</v>
      </c>
      <c r="B48" s="18">
        <f t="shared" si="12"/>
        <v>13289462</v>
      </c>
      <c r="C48" s="38">
        <f t="shared" si="13"/>
        <v>1.8182954753844787</v>
      </c>
      <c r="D48" s="39">
        <f t="shared" si="14"/>
        <v>394776</v>
      </c>
      <c r="E48" s="40">
        <f t="shared" si="15"/>
        <v>0.39477600000000002</v>
      </c>
      <c r="F48" s="41">
        <f>B48/Summary!B$35</f>
        <v>1.5469616251069902</v>
      </c>
      <c r="G48" s="42">
        <f>G47+('development plan (Solar)'!B47/Summary!B$35)*Summary!B$46</f>
        <v>22141.853730087954</v>
      </c>
      <c r="H48" s="42">
        <f t="shared" si="6"/>
        <v>12177.258333333342</v>
      </c>
      <c r="I48" s="43">
        <f>B47*Summary!B$29*Summary!B$38*24*375*1000*B$6</f>
        <v>1131508696.4999998</v>
      </c>
      <c r="J48" s="43">
        <f t="shared" si="16"/>
        <v>15001508696.5</v>
      </c>
    </row>
    <row r="49" spans="1:10" x14ac:dyDescent="0.25">
      <c r="A49" s="6">
        <f t="shared" si="4"/>
        <v>36</v>
      </c>
      <c r="B49" s="18">
        <f t="shared" si="12"/>
        <v>13685150</v>
      </c>
      <c r="C49" s="38">
        <f t="shared" si="13"/>
        <v>1.8732339004084155</v>
      </c>
      <c r="D49" s="39">
        <f t="shared" si="14"/>
        <v>395688</v>
      </c>
      <c r="E49" s="40">
        <f t="shared" si="15"/>
        <v>0.39568799999999998</v>
      </c>
      <c r="F49" s="41">
        <f>B49/Summary!B$35</f>
        <v>1.5930217403708991</v>
      </c>
      <c r="G49" s="42">
        <f>G48+('development plan (Solar)'!B48/Summary!B$35)*Summary!B$46</f>
        <v>23462.591784717497</v>
      </c>
      <c r="H49" s="42">
        <f t="shared" si="6"/>
        <v>12525.180000000009</v>
      </c>
      <c r="I49" s="43">
        <f>B48*Summary!B$29*Summary!B$38*24*375*1000*B$6</f>
        <v>1166150290.5</v>
      </c>
      <c r="J49" s="43">
        <f t="shared" si="16"/>
        <v>15036150290.5</v>
      </c>
    </row>
    <row r="50" spans="1:10" x14ac:dyDescent="0.25">
      <c r="A50" s="6">
        <f t="shared" si="4"/>
        <v>37</v>
      </c>
      <c r="B50" s="18">
        <f t="shared" si="12"/>
        <v>14081751</v>
      </c>
      <c r="C50" s="38">
        <f t="shared" si="13"/>
        <v>1.9282574540395039</v>
      </c>
      <c r="D50" s="39">
        <f t="shared" si="14"/>
        <v>396601</v>
      </c>
      <c r="E50" s="40">
        <f t="shared" si="15"/>
        <v>0.39660099999999998</v>
      </c>
      <c r="F50" s="41">
        <f>B50/Summary!B$35</f>
        <v>1.6391881335235381</v>
      </c>
      <c r="G50" s="42">
        <f>G49+('development plan (Solar)'!B49/Summary!B$35)*Summary!B$46</f>
        <v>24822.654245358379</v>
      </c>
      <c r="H50" s="42">
        <f t="shared" si="6"/>
        <v>12873.101666666676</v>
      </c>
      <c r="I50" s="43">
        <f>B49*Summary!B$29*Summary!B$38*24*375*1000*B$6</f>
        <v>1200871912.4999998</v>
      </c>
      <c r="J50" s="43">
        <f t="shared" si="16"/>
        <v>15070871912.5</v>
      </c>
    </row>
    <row r="51" spans="1:10" x14ac:dyDescent="0.25">
      <c r="A51" s="6">
        <f t="shared" si="4"/>
        <v>38</v>
      </c>
      <c r="B51" s="18">
        <f t="shared" ref="B51:B67" si="17">B50+D51</f>
        <v>14479268</v>
      </c>
      <c r="C51" s="38">
        <f t="shared" ref="C51:C67" si="18">G51/H51</f>
        <v>1.9833662786140134</v>
      </c>
      <c r="D51" s="39">
        <f t="shared" ref="D51:D67" si="19">ROUNDDOWN(J51/B$10,0)</f>
        <v>397517</v>
      </c>
      <c r="E51" s="40">
        <f t="shared" ref="E51:E67" si="20">D51*B$12/1000000</f>
        <v>0.39751700000000001</v>
      </c>
      <c r="F51" s="41">
        <f>B51/Summary!B$35</f>
        <v>1.6854611537803141</v>
      </c>
      <c r="G51" s="42">
        <f>G50+('development plan (Solar)'!B50/Summary!B$35)*Summary!B$46</f>
        <v>26222.131848102392</v>
      </c>
      <c r="H51" s="42">
        <f t="shared" si="6"/>
        <v>13221.023333333344</v>
      </c>
      <c r="I51" s="43">
        <f>B50*Summary!B$29*Summary!B$38*24*375*1000*B$6</f>
        <v>1235673650.2499998</v>
      </c>
      <c r="J51" s="43">
        <f t="shared" ref="J51:J67" si="21">B$5+I51</f>
        <v>15105673650.25</v>
      </c>
    </row>
    <row r="52" spans="1:10" x14ac:dyDescent="0.25">
      <c r="A52" s="6">
        <f t="shared" si="4"/>
        <v>39</v>
      </c>
      <c r="B52" s="18">
        <f t="shared" si="17"/>
        <v>14877703</v>
      </c>
      <c r="C52" s="38">
        <f t="shared" si="18"/>
        <v>2.0385605238423747</v>
      </c>
      <c r="D52" s="39">
        <f t="shared" si="19"/>
        <v>398435</v>
      </c>
      <c r="E52" s="40">
        <f t="shared" si="20"/>
        <v>0.39843499999999998</v>
      </c>
      <c r="F52" s="41">
        <f>B52/Summary!B$35</f>
        <v>1.7318410339514982</v>
      </c>
      <c r="G52" s="42">
        <f>G51+('development plan (Solar)'!B51/Summary!B$35)*Summary!B$46</f>
        <v>27661.115627188392</v>
      </c>
      <c r="H52" s="42">
        <f t="shared" si="6"/>
        <v>13568.945000000011</v>
      </c>
      <c r="I52" s="43">
        <f>B51*Summary!B$29*Summary!B$38*24*375*1000*B$6</f>
        <v>1270555767</v>
      </c>
      <c r="J52" s="43">
        <f t="shared" si="21"/>
        <v>15140555767</v>
      </c>
    </row>
    <row r="53" spans="1:10" x14ac:dyDescent="0.25">
      <c r="A53" s="6">
        <f t="shared" si="4"/>
        <v>40</v>
      </c>
      <c r="B53" s="18">
        <f t="shared" si="17"/>
        <v>15277058</v>
      </c>
      <c r="C53" s="38">
        <f t="shared" si="18"/>
        <v>2.093840338746265</v>
      </c>
      <c r="D53" s="39">
        <f t="shared" si="19"/>
        <v>399355</v>
      </c>
      <c r="E53" s="40">
        <f t="shared" si="20"/>
        <v>0.39935500000000002</v>
      </c>
      <c r="F53" s="41">
        <f>B53/Summary!B$35</f>
        <v>1.7783280068473613</v>
      </c>
      <c r="G53" s="42">
        <f>G52+('development plan (Solar)'!B52/Summary!B$35)*Summary!B$46</f>
        <v>29139.696815619958</v>
      </c>
      <c r="H53" s="42">
        <f t="shared" si="6"/>
        <v>13916.866666666678</v>
      </c>
      <c r="I53" s="43">
        <f>B52*Summary!B$29*Summary!B$38*24*375*1000*B$6</f>
        <v>1305518438.25</v>
      </c>
      <c r="J53" s="43">
        <f t="shared" si="21"/>
        <v>15175518438.25</v>
      </c>
    </row>
    <row r="54" spans="1:10" s="53" customFormat="1" x14ac:dyDescent="0.25">
      <c r="A54" s="53">
        <f t="shared" si="4"/>
        <v>41</v>
      </c>
      <c r="B54" s="54">
        <f t="shared" si="17"/>
        <v>15677335</v>
      </c>
      <c r="C54" s="55">
        <f t="shared" si="18"/>
        <v>2.149205871742601</v>
      </c>
      <c r="D54" s="56">
        <f t="shared" si="19"/>
        <v>400277</v>
      </c>
      <c r="E54" s="57">
        <f t="shared" si="20"/>
        <v>0.40027699999999999</v>
      </c>
      <c r="F54" s="58">
        <f>B54/Summary!B$35</f>
        <v>1.8249223052781745</v>
      </c>
      <c r="G54" s="59">
        <f>G53+('development plan (Solar)'!B53/Summary!B$35)*Summary!B$46</f>
        <v>30657.966845165378</v>
      </c>
      <c r="H54" s="59">
        <f t="shared" si="6"/>
        <v>14264.788333333345</v>
      </c>
      <c r="I54" s="73">
        <f>B53*Summary!B$29*Summary!B$38*24*375*1000*B$6</f>
        <v>1340561839.5</v>
      </c>
      <c r="J54" s="73">
        <f t="shared" si="21"/>
        <v>15210561839.5</v>
      </c>
    </row>
    <row r="55" spans="1:10" x14ac:dyDescent="0.25">
      <c r="A55" s="6">
        <f t="shared" si="4"/>
        <v>42</v>
      </c>
      <c r="B55" s="18">
        <f t="shared" si="17"/>
        <v>16078537</v>
      </c>
      <c r="C55" s="38">
        <f t="shared" si="18"/>
        <v>2.2046572707155363</v>
      </c>
      <c r="D55" s="39">
        <f t="shared" si="19"/>
        <v>401202</v>
      </c>
      <c r="E55" s="40">
        <f t="shared" si="20"/>
        <v>0.401202</v>
      </c>
      <c r="F55" s="41">
        <f>B55/Summary!B$35</f>
        <v>1.8716242784593442</v>
      </c>
      <c r="G55" s="42">
        <f>G54+('development plan (Solar)'!B54/Summary!B$35)*Summary!B$46</f>
        <v>32216.01734635765</v>
      </c>
      <c r="H55" s="42">
        <f t="shared" si="6"/>
        <v>14612.710000000012</v>
      </c>
      <c r="I55" s="43">
        <f>B54*Summary!B$29*Summary!B$38*24*375*1000*B$6</f>
        <v>1375686146.25</v>
      </c>
      <c r="J55" s="43">
        <f t="shared" si="21"/>
        <v>15245686146.25</v>
      </c>
    </row>
    <row r="56" spans="1:10" x14ac:dyDescent="0.25">
      <c r="A56" s="6">
        <f t="shared" si="4"/>
        <v>43</v>
      </c>
      <c r="B56" s="18">
        <f t="shared" si="17"/>
        <v>16480665</v>
      </c>
      <c r="C56" s="38">
        <f t="shared" si="18"/>
        <v>2.2601946897213336</v>
      </c>
      <c r="D56" s="39">
        <f t="shared" si="19"/>
        <v>402128</v>
      </c>
      <c r="E56" s="40">
        <f t="shared" si="20"/>
        <v>0.40212799999999999</v>
      </c>
      <c r="F56" s="41">
        <f>B56/Summary!B$35</f>
        <v>1.918434042796006</v>
      </c>
      <c r="G56" s="42">
        <f>G55+('development plan (Solar)'!B55/Summary!B$35)*Summary!B$46</f>
        <v>33813.940247876853</v>
      </c>
      <c r="H56" s="42">
        <f t="shared" si="6"/>
        <v>14960.631666666679</v>
      </c>
      <c r="I56" s="43">
        <f>B55*Summary!B$29*Summary!B$38*24*375*1000*B$6</f>
        <v>1410891621.75</v>
      </c>
      <c r="J56" s="43">
        <f t="shared" si="21"/>
        <v>15280891621.75</v>
      </c>
    </row>
    <row r="57" spans="1:10" x14ac:dyDescent="0.25">
      <c r="A57" s="6">
        <f t="shared" si="4"/>
        <v>44</v>
      </c>
      <c r="B57" s="18">
        <f t="shared" si="17"/>
        <v>16883722</v>
      </c>
      <c r="C57" s="38">
        <f t="shared" si="18"/>
        <v>2.3158182753030907</v>
      </c>
      <c r="D57" s="39">
        <f t="shared" si="19"/>
        <v>403057</v>
      </c>
      <c r="E57" s="40">
        <f t="shared" si="20"/>
        <v>0.403057</v>
      </c>
      <c r="F57" s="41">
        <f>B57/Summary!B$35</f>
        <v>1.9653519475035666</v>
      </c>
      <c r="G57" s="42">
        <f>G56+('development plan (Solar)'!B56/Summary!B$35)*Summary!B$46</f>
        <v>35451.827577785407</v>
      </c>
      <c r="H57" s="42">
        <f t="shared" si="6"/>
        <v>15308.553333333346</v>
      </c>
      <c r="I57" s="43">
        <f>B56*Summary!B$29*Summary!B$38*24*375*1000*B$6</f>
        <v>1446178353.75</v>
      </c>
      <c r="J57" s="43">
        <f t="shared" si="21"/>
        <v>15316178353.75</v>
      </c>
    </row>
    <row r="58" spans="1:10" x14ac:dyDescent="0.25">
      <c r="A58" s="6">
        <f t="shared" si="4"/>
        <v>45</v>
      </c>
      <c r="B58" s="18">
        <f t="shared" si="17"/>
        <v>17287710</v>
      </c>
      <c r="C58" s="38">
        <f t="shared" si="18"/>
        <v>2.3715281800209045</v>
      </c>
      <c r="D58" s="39">
        <f t="shared" si="19"/>
        <v>403988</v>
      </c>
      <c r="E58" s="40">
        <f t="shared" si="20"/>
        <v>0.40398800000000001</v>
      </c>
      <c r="F58" s="41">
        <f>B58/Summary!B$35</f>
        <v>2.0123782253922973</v>
      </c>
      <c r="G58" s="42">
        <f>G57+('development plan (Solar)'!B57/Summary!B$35)*Summary!B$46</f>
        <v>37129.77166229282</v>
      </c>
      <c r="H58" s="42">
        <f t="shared" si="6"/>
        <v>15656.475000000013</v>
      </c>
      <c r="I58" s="43">
        <f>B57*Summary!B$29*Summary!B$38*24*375*1000*B$6</f>
        <v>1481546605.5000002</v>
      </c>
      <c r="J58" s="43">
        <f t="shared" si="21"/>
        <v>15351546605.5</v>
      </c>
    </row>
    <row r="59" spans="1:10" x14ac:dyDescent="0.25">
      <c r="A59" s="6">
        <f t="shared" si="4"/>
        <v>46</v>
      </c>
      <c r="B59" s="18">
        <f t="shared" si="17"/>
        <v>17692630</v>
      </c>
      <c r="C59" s="38">
        <f t="shared" si="18"/>
        <v>2.4273245555881582</v>
      </c>
      <c r="D59" s="39">
        <f t="shared" si="19"/>
        <v>404920</v>
      </c>
      <c r="E59" s="40">
        <f t="shared" si="20"/>
        <v>0.40492</v>
      </c>
      <c r="F59" s="41">
        <f>B59/Summary!B$35</f>
        <v>2.0595129928673326</v>
      </c>
      <c r="G59" s="42">
        <f>G58+('development plan (Solar)'!B58/Summary!B$35)*Summary!B$46</f>
        <v>38847.8650263733</v>
      </c>
      <c r="H59" s="42">
        <f t="shared" si="6"/>
        <v>16004.39666666668</v>
      </c>
      <c r="I59" s="43">
        <f>B58*Summary!B$29*Summary!B$38*24*375*1000*B$6</f>
        <v>1516996552.5</v>
      </c>
      <c r="J59" s="43">
        <f t="shared" si="21"/>
        <v>15386996552.5</v>
      </c>
    </row>
    <row r="60" spans="1:10" x14ac:dyDescent="0.25">
      <c r="A60" s="6">
        <f t="shared" si="4"/>
        <v>47</v>
      </c>
      <c r="B60" s="18">
        <f t="shared" si="17"/>
        <v>18098486</v>
      </c>
      <c r="C60" s="38">
        <f t="shared" si="18"/>
        <v>2.4832075468840284</v>
      </c>
      <c r="D60" s="39">
        <f t="shared" si="19"/>
        <v>405856</v>
      </c>
      <c r="E60" s="40">
        <f t="shared" si="20"/>
        <v>0.40585599999999999</v>
      </c>
      <c r="F60" s="41">
        <f>B60/Summary!B$35</f>
        <v>2.1067567155492157</v>
      </c>
      <c r="G60" s="42">
        <f>G59+('development plan (Solar)'!B59/Summary!B$35)*Summary!B$46</f>
        <v>40606.200294383423</v>
      </c>
      <c r="H60" s="42">
        <f t="shared" si="6"/>
        <v>16352.318333333347</v>
      </c>
      <c r="I60" s="43">
        <f>B59*Summary!B$29*Summary!B$38*24*375*1000*B$6</f>
        <v>1552528282.5</v>
      </c>
      <c r="J60" s="43">
        <f t="shared" si="21"/>
        <v>15422528282.5</v>
      </c>
    </row>
    <row r="61" spans="1:10" x14ac:dyDescent="0.25">
      <c r="A61" s="6">
        <f t="shared" si="4"/>
        <v>48</v>
      </c>
      <c r="B61" s="18">
        <f t="shared" si="17"/>
        <v>18505279</v>
      </c>
      <c r="C61" s="38">
        <f t="shared" si="18"/>
        <v>2.5391773105182414</v>
      </c>
      <c r="D61" s="39">
        <f t="shared" si="19"/>
        <v>406793</v>
      </c>
      <c r="E61" s="40">
        <f t="shared" si="20"/>
        <v>0.40679300000000002</v>
      </c>
      <c r="F61" s="41">
        <f>B61/Summary!B$35</f>
        <v>2.1541095098430816</v>
      </c>
      <c r="G61" s="42">
        <f>G60+('development plan (Solar)'!B60/Summary!B$35)*Summary!B$46</f>
        <v>42404.870488209184</v>
      </c>
      <c r="H61" s="42">
        <f t="shared" si="6"/>
        <v>16700.240000000013</v>
      </c>
      <c r="I61" s="43">
        <f>B60*Summary!B$29*Summary!B$38*24*375*1000*B$6</f>
        <v>1588142146.5</v>
      </c>
      <c r="J61" s="43">
        <f t="shared" si="21"/>
        <v>15458142146.5</v>
      </c>
    </row>
    <row r="62" spans="1:10" x14ac:dyDescent="0.25">
      <c r="A62" s="6">
        <f t="shared" si="4"/>
        <v>49</v>
      </c>
      <c r="B62" s="18">
        <f t="shared" si="17"/>
        <v>18913011</v>
      </c>
      <c r="C62" s="38">
        <f t="shared" si="18"/>
        <v>2.5952339961455611</v>
      </c>
      <c r="D62" s="39">
        <f t="shared" si="19"/>
        <v>407732</v>
      </c>
      <c r="E62" s="40">
        <f t="shared" si="20"/>
        <v>0.40773199999999998</v>
      </c>
      <c r="F62" s="41">
        <f>B62/Summary!B$35</f>
        <v>2.2015716085592016</v>
      </c>
      <c r="G62" s="42">
        <f>G61+('development plan (Solar)'!B61/Summary!B$35)*Summary!B$46</f>
        <v>44243.968729118933</v>
      </c>
      <c r="H62" s="42">
        <f t="shared" si="6"/>
        <v>17048.161666666678</v>
      </c>
      <c r="I62" s="43">
        <f>B61*Summary!B$29*Summary!B$38*24*375*1000*B$6</f>
        <v>1623838232.25</v>
      </c>
      <c r="J62" s="43">
        <f t="shared" si="21"/>
        <v>15493838232.25</v>
      </c>
    </row>
    <row r="63" spans="1:10" s="44" customFormat="1" x14ac:dyDescent="0.25">
      <c r="A63" s="44">
        <f t="shared" si="4"/>
        <v>50</v>
      </c>
      <c r="B63" s="45">
        <f t="shared" si="17"/>
        <v>19321685</v>
      </c>
      <c r="C63" s="46">
        <f t="shared" si="18"/>
        <v>2.6513777528742031</v>
      </c>
      <c r="D63" s="47">
        <f t="shared" si="19"/>
        <v>408674</v>
      </c>
      <c r="E63" s="48">
        <f t="shared" si="20"/>
        <v>0.40867399999999998</v>
      </c>
      <c r="F63" s="49">
        <f>B63/Summary!B$35</f>
        <v>2.2491433609129818</v>
      </c>
      <c r="G63" s="50">
        <f>G62+('development plan (Solar)'!B62/Summary!B$35)*Summary!B$46</f>
        <v>46123.588337145738</v>
      </c>
      <c r="H63" s="50">
        <f t="shared" si="6"/>
        <v>17396.083333333343</v>
      </c>
      <c r="I63" s="72">
        <f>B62*Summary!B$29*Summary!B$38*24*375*1000*B$6</f>
        <v>1659616715.25</v>
      </c>
      <c r="J63" s="72">
        <f t="shared" si="21"/>
        <v>15529616715.25</v>
      </c>
    </row>
    <row r="64" spans="1:10" x14ac:dyDescent="0.25">
      <c r="B64" s="18"/>
      <c r="C64" s="38"/>
      <c r="D64" s="39"/>
      <c r="E64" s="40"/>
      <c r="F64" s="41"/>
      <c r="G64" s="42"/>
      <c r="H64" s="42"/>
      <c r="I64" s="43"/>
      <c r="J64" s="43"/>
    </row>
    <row r="65" spans="2:10" s="53" customFormat="1" x14ac:dyDescent="0.25">
      <c r="B65" s="54"/>
      <c r="C65" s="55"/>
      <c r="D65" s="56"/>
      <c r="E65" s="57"/>
      <c r="F65" s="58"/>
      <c r="G65" s="59"/>
      <c r="H65" s="59"/>
      <c r="I65" s="73"/>
      <c r="J65" s="73"/>
    </row>
    <row r="66" spans="2:10" x14ac:dyDescent="0.25">
      <c r="B66" s="18"/>
      <c r="C66" s="38"/>
      <c r="D66" s="39"/>
      <c r="E66" s="40"/>
      <c r="F66" s="41"/>
      <c r="G66" s="42"/>
      <c r="H66" s="42"/>
      <c r="I66" s="43"/>
      <c r="J66" s="43"/>
    </row>
    <row r="67" spans="2:10" x14ac:dyDescent="0.25">
      <c r="B67" s="18"/>
      <c r="C67" s="38"/>
      <c r="D67" s="39"/>
      <c r="E67" s="40"/>
      <c r="F67" s="41"/>
      <c r="G67" s="42"/>
      <c r="H67" s="42"/>
      <c r="I67" s="43"/>
      <c r="J67" s="4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Forests</vt:lpstr>
      <vt:lpstr>wind</vt:lpstr>
      <vt:lpstr>Summary</vt:lpstr>
      <vt:lpstr>CO2 amounts</vt:lpstr>
      <vt:lpstr>Solar</vt:lpstr>
      <vt:lpstr>edit history</vt:lpstr>
      <vt:lpstr>development plan (Wind)</vt:lpstr>
      <vt:lpstr>Wind Graphs</vt:lpstr>
      <vt:lpstr>development plan (Solar)</vt:lpstr>
      <vt:lpstr>Solar Graphs</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2014-03-20T06:09:58Z</dcterms:modified>
</cp:coreProperties>
</file>