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firstSheet="7" activeTab="7"/>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Steady States" sheetId="16" r:id="rId8"/>
    <sheet name="Power Generated" sheetId="15" r:id="rId9"/>
    <sheet name="Wind Graphs" sheetId="9" r:id="rId10"/>
    <sheet name="Development Plan (Solar)" sheetId="10" r:id="rId11"/>
    <sheet name="Solar Graphs" sheetId="11" r:id="rId12"/>
    <sheet name="CarbonFootprint" sheetId="14" r:id="rId13"/>
    <sheet name="Alberta Electricity Profile" sheetId="12" r:id="rId14"/>
    <sheet name="PV Output" sheetId="13" r:id="rId15"/>
    <sheet name="Edit History" sheetId="6" r:id="rId16"/>
  </sheets>
  <calcPr calcId="152511"/>
</workbook>
</file>

<file path=xl/calcChain.xml><?xml version="1.0" encoding="utf-8"?>
<calcChain xmlns="http://schemas.openxmlformats.org/spreadsheetml/2006/main">
  <c r="C6" i="16" l="1"/>
  <c r="C7" i="16" s="1"/>
  <c r="C8" i="16" s="1"/>
  <c r="C9" i="16" s="1"/>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C43" i="16" s="1"/>
  <c r="C44" i="16" s="1"/>
  <c r="C45" i="16" s="1"/>
  <c r="C46" i="16" s="1"/>
  <c r="C47" i="16" s="1"/>
  <c r="C48" i="16" s="1"/>
  <c r="C49" i="16" s="1"/>
  <c r="C50" i="16" s="1"/>
  <c r="C51" i="16" s="1"/>
  <c r="C52" i="16" s="1"/>
  <c r="C53" i="16" s="1"/>
  <c r="C54" i="16" s="1"/>
  <c r="C55" i="16" s="1"/>
  <c r="C56" i="16" s="1"/>
  <c r="C57" i="16" s="1"/>
  <c r="C58" i="16" s="1"/>
  <c r="C59" i="16" s="1"/>
  <c r="C60" i="16" s="1"/>
  <c r="C61" i="16" s="1"/>
  <c r="C62" i="16" s="1"/>
  <c r="C63" i="16" s="1"/>
  <c r="C64" i="16" s="1"/>
  <c r="C71" i="3" l="1"/>
  <c r="I24" i="10"/>
  <c r="C27" i="3"/>
  <c r="L5" i="14" l="1"/>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4" i="14"/>
  <c r="R30" i="14"/>
  <c r="Q16" i="14"/>
  <c r="Q13" i="14"/>
  <c r="Q12" i="14"/>
  <c r="Q14" i="14"/>
  <c r="Q15" i="14"/>
  <c r="Q11" i="14"/>
  <c r="C10" i="8"/>
  <c r="C16" i="8"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H62" i="14" l="1"/>
  <c r="G62" i="14"/>
  <c r="I62" i="14"/>
  <c r="H50" i="14"/>
  <c r="G50" i="14"/>
  <c r="I50" i="14"/>
  <c r="H38" i="14"/>
  <c r="I38" i="14"/>
  <c r="G38" i="14"/>
  <c r="G30" i="14"/>
  <c r="I30" i="14"/>
  <c r="H30" i="14"/>
  <c r="G18" i="14"/>
  <c r="I18" i="14"/>
  <c r="H18" i="14"/>
  <c r="I4" i="14"/>
  <c r="H4" i="14"/>
  <c r="G4" i="14"/>
  <c r="H10" i="14"/>
  <c r="G10" i="14"/>
  <c r="I10" i="14"/>
  <c r="H6" i="14"/>
  <c r="I6" i="14"/>
  <c r="G6" i="14"/>
  <c r="I61" i="14"/>
  <c r="H61" i="14"/>
  <c r="G61" i="14"/>
  <c r="I57" i="14"/>
  <c r="H57" i="14"/>
  <c r="G57" i="14"/>
  <c r="I53" i="14"/>
  <c r="H53" i="14"/>
  <c r="G53" i="14"/>
  <c r="I49" i="14"/>
  <c r="H49" i="14"/>
  <c r="G49" i="14"/>
  <c r="I45" i="14"/>
  <c r="H45" i="14"/>
  <c r="G45" i="14"/>
  <c r="I41" i="14"/>
  <c r="H41" i="14"/>
  <c r="G41" i="14"/>
  <c r="I37" i="14"/>
  <c r="H37" i="14"/>
  <c r="G37" i="14"/>
  <c r="I33" i="14"/>
  <c r="H33" i="14"/>
  <c r="G33" i="14"/>
  <c r="I29" i="14"/>
  <c r="H29" i="14"/>
  <c r="G29" i="14"/>
  <c r="I25" i="14"/>
  <c r="H25" i="14"/>
  <c r="G25" i="14"/>
  <c r="I21" i="14"/>
  <c r="H21" i="14"/>
  <c r="G21" i="14"/>
  <c r="I17" i="14"/>
  <c r="H17" i="14"/>
  <c r="G17" i="14"/>
  <c r="I7" i="14"/>
  <c r="G7" i="14"/>
  <c r="H7" i="14"/>
  <c r="I54" i="14"/>
  <c r="H54" i="14"/>
  <c r="G54" i="14"/>
  <c r="G42" i="14"/>
  <c r="I42" i="14"/>
  <c r="H42" i="14"/>
  <c r="H26" i="14"/>
  <c r="I26" i="14"/>
  <c r="G26" i="14"/>
  <c r="H14" i="14"/>
  <c r="I14" i="14"/>
  <c r="G14" i="14"/>
  <c r="I13" i="14"/>
  <c r="H13" i="14"/>
  <c r="G13" i="14"/>
  <c r="I9" i="14"/>
  <c r="H9" i="14"/>
  <c r="G9" i="14"/>
  <c r="I5" i="14"/>
  <c r="H5" i="14"/>
  <c r="G5" i="14"/>
  <c r="I60" i="14"/>
  <c r="H60" i="14"/>
  <c r="G60" i="14"/>
  <c r="I56" i="14"/>
  <c r="H56" i="14"/>
  <c r="G56" i="14"/>
  <c r="I52" i="14"/>
  <c r="H52" i="14"/>
  <c r="G52" i="14"/>
  <c r="I48" i="14"/>
  <c r="H48" i="14"/>
  <c r="G48" i="14"/>
  <c r="I44" i="14"/>
  <c r="H44" i="14"/>
  <c r="G44" i="14"/>
  <c r="I40" i="14"/>
  <c r="H40" i="14"/>
  <c r="G40" i="14"/>
  <c r="I36" i="14"/>
  <c r="H36" i="14"/>
  <c r="G36" i="14"/>
  <c r="I32" i="14"/>
  <c r="H32" i="14"/>
  <c r="G32" i="14"/>
  <c r="I28" i="14"/>
  <c r="H28" i="14"/>
  <c r="G28" i="14"/>
  <c r="I24" i="14"/>
  <c r="H24" i="14"/>
  <c r="G24" i="14"/>
  <c r="I20" i="14"/>
  <c r="H20" i="14"/>
  <c r="G20" i="14"/>
  <c r="I16" i="14"/>
  <c r="H16" i="14"/>
  <c r="G16" i="14"/>
  <c r="H11" i="14"/>
  <c r="I11" i="14"/>
  <c r="G11" i="14"/>
  <c r="I58" i="14"/>
  <c r="G58" i="14"/>
  <c r="H58" i="14"/>
  <c r="G46" i="14"/>
  <c r="I46" i="14"/>
  <c r="H46" i="14"/>
  <c r="I34" i="14"/>
  <c r="G34" i="14"/>
  <c r="H34" i="14"/>
  <c r="H22" i="14"/>
  <c r="G22" i="14"/>
  <c r="I22" i="14"/>
  <c r="I12" i="14"/>
  <c r="H12" i="14"/>
  <c r="G12" i="14"/>
  <c r="I8" i="14"/>
  <c r="H8" i="14"/>
  <c r="G8" i="14"/>
  <c r="G63" i="14"/>
  <c r="I63" i="14"/>
  <c r="H63" i="14"/>
  <c r="H59" i="14"/>
  <c r="I59" i="14"/>
  <c r="G59" i="14"/>
  <c r="I55" i="14"/>
  <c r="G55" i="14"/>
  <c r="H55" i="14"/>
  <c r="G51" i="14"/>
  <c r="H51" i="14"/>
  <c r="I51" i="14"/>
  <c r="G47" i="14"/>
  <c r="I47" i="14"/>
  <c r="H47" i="14"/>
  <c r="H43" i="14"/>
  <c r="G43" i="14"/>
  <c r="I43" i="14"/>
  <c r="I39" i="14"/>
  <c r="G39" i="14"/>
  <c r="H39" i="14"/>
  <c r="H35" i="14"/>
  <c r="G35" i="14"/>
  <c r="I35" i="14"/>
  <c r="G31" i="14"/>
  <c r="H31" i="14"/>
  <c r="I31" i="14"/>
  <c r="H27" i="14"/>
  <c r="I27" i="14"/>
  <c r="G27" i="14"/>
  <c r="I23" i="14"/>
  <c r="G23" i="14"/>
  <c r="H23" i="14"/>
  <c r="G19" i="14"/>
  <c r="H19" i="14"/>
  <c r="I19" i="14"/>
  <c r="G15" i="14"/>
  <c r="I15" i="14"/>
  <c r="H15" i="14"/>
  <c r="T119" i="8"/>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S13" i="14" l="1"/>
  <c r="S16" i="14"/>
  <c r="S12" i="14"/>
  <c r="S11" i="14"/>
  <c r="S15" i="14"/>
  <c r="S14" i="14"/>
  <c r="R13" i="14"/>
  <c r="R16" i="14"/>
  <c r="R15" i="14"/>
  <c r="R14" i="14"/>
  <c r="R11" i="14"/>
  <c r="R12" i="14"/>
  <c r="K73" i="8"/>
  <c r="I74" i="8"/>
  <c r="I60" i="8"/>
  <c r="K59" i="8"/>
  <c r="I10" i="13"/>
  <c r="C58" i="3"/>
  <c r="C29" i="3"/>
  <c r="C25" i="3"/>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M22" i="8" l="1"/>
  <c r="E22" i="8" s="1"/>
  <c r="K77" i="8"/>
  <c r="I78" i="8"/>
  <c r="I64" i="8"/>
  <c r="K63" i="8"/>
  <c r="U22" i="8"/>
  <c r="D22" i="8"/>
  <c r="W22" i="8"/>
  <c r="O22" i="8"/>
  <c r="B15" i="7"/>
  <c r="I23" i="10"/>
  <c r="O22" i="10"/>
  <c r="N27" i="8"/>
  <c r="B28" i="8"/>
  <c r="K24" i="8"/>
  <c r="C15" i="7"/>
  <c r="G16" i="7"/>
  <c r="B28" i="10"/>
  <c r="L27" i="10"/>
  <c r="M23" i="10"/>
  <c r="G22" i="10"/>
  <c r="J23" i="10"/>
  <c r="K23" i="10" s="1"/>
  <c r="E23" i="10" s="1"/>
  <c r="F23" i="10" s="1"/>
  <c r="R22" i="10"/>
  <c r="N22" i="10"/>
  <c r="H22" i="10"/>
  <c r="Q21" i="8"/>
  <c r="S21" i="8"/>
  <c r="F22" i="8" l="1"/>
  <c r="C22" i="8"/>
  <c r="P22" i="8" s="1"/>
  <c r="K78" i="8"/>
  <c r="I79" i="8"/>
  <c r="I65" i="8"/>
  <c r="K64" i="8"/>
  <c r="V21" i="8"/>
  <c r="R21" i="8"/>
  <c r="H23" i="10"/>
  <c r="D22" i="10"/>
  <c r="P22" i="10"/>
  <c r="C23" i="10"/>
  <c r="B29" i="10"/>
  <c r="L28" i="10"/>
  <c r="I26" i="8"/>
  <c r="K25" i="8"/>
  <c r="O23" i="10"/>
  <c r="R23" i="10"/>
  <c r="N23" i="10"/>
  <c r="C16" i="7"/>
  <c r="B29" i="8"/>
  <c r="N28" i="8"/>
  <c r="I16" i="7"/>
  <c r="J16" i="7" s="1"/>
  <c r="D16" i="7" s="1"/>
  <c r="E16" i="7" s="1"/>
  <c r="F15" i="7"/>
  <c r="V22" i="8"/>
  <c r="L23" i="8" l="1"/>
  <c r="M23" i="8" s="1"/>
  <c r="E23" i="8" s="1"/>
  <c r="F23" i="8" s="1"/>
  <c r="H23" i="8"/>
  <c r="W23" i="8" s="1"/>
  <c r="G22" i="8"/>
  <c r="K79" i="8"/>
  <c r="I80" i="8"/>
  <c r="K65" i="8"/>
  <c r="I66" i="8"/>
  <c r="B16" i="7"/>
  <c r="I25" i="10"/>
  <c r="O24" i="10"/>
  <c r="B30" i="10"/>
  <c r="L29" i="10"/>
  <c r="P23" i="10"/>
  <c r="D23" i="10"/>
  <c r="Q22" i="8"/>
  <c r="R22" i="8" s="1"/>
  <c r="S22" i="8"/>
  <c r="J24" i="10"/>
  <c r="K24" i="10" s="1"/>
  <c r="E24" i="10" s="1"/>
  <c r="F24" i="10" s="1"/>
  <c r="M24" i="10"/>
  <c r="H24" i="10" s="1"/>
  <c r="G23" i="10"/>
  <c r="N29" i="8"/>
  <c r="B30" i="8"/>
  <c r="I27" i="8"/>
  <c r="K26" i="8"/>
  <c r="S22" i="10"/>
  <c r="Q22" i="10"/>
  <c r="D23" i="8" l="1"/>
  <c r="C23" i="8"/>
  <c r="H24" i="8" s="1"/>
  <c r="U23" i="8"/>
  <c r="V23" i="8" s="1"/>
  <c r="O23" i="8"/>
  <c r="K80" i="8"/>
  <c r="I81" i="8"/>
  <c r="I67" i="8"/>
  <c r="K66" i="8"/>
  <c r="P24" i="10"/>
  <c r="D24" i="10"/>
  <c r="B31" i="8"/>
  <c r="N30" i="8"/>
  <c r="C24" i="10"/>
  <c r="B31" i="10"/>
  <c r="L30" i="10"/>
  <c r="I28" i="8"/>
  <c r="K27" i="8"/>
  <c r="R24" i="10"/>
  <c r="N24" i="10"/>
  <c r="Q23" i="10"/>
  <c r="S23" i="10"/>
  <c r="I26" i="10"/>
  <c r="O25" i="10"/>
  <c r="F16" i="7"/>
  <c r="I17" i="7"/>
  <c r="J17" i="7" s="1"/>
  <c r="D17" i="7" s="1"/>
  <c r="E17" i="7" s="1"/>
  <c r="G17" i="7"/>
  <c r="L24" i="8" l="1"/>
  <c r="M24" i="8" s="1"/>
  <c r="E24" i="8" s="1"/>
  <c r="F24" i="8" s="1"/>
  <c r="G23" i="8"/>
  <c r="P23" i="8"/>
  <c r="Q23" i="8" s="1"/>
  <c r="R23" i="8" s="1"/>
  <c r="K81" i="8"/>
  <c r="I82" i="8"/>
  <c r="I68" i="8"/>
  <c r="K67" i="8"/>
  <c r="I29" i="8"/>
  <c r="K28" i="8"/>
  <c r="I27" i="10"/>
  <c r="O26" i="10"/>
  <c r="B17" i="7"/>
  <c r="B32" i="10"/>
  <c r="L31" i="10"/>
  <c r="N31" i="8"/>
  <c r="B32" i="8"/>
  <c r="C17" i="7"/>
  <c r="G18" i="7"/>
  <c r="U24" i="8"/>
  <c r="D24" i="8"/>
  <c r="W24" i="8"/>
  <c r="O24" i="8"/>
  <c r="M25" i="10"/>
  <c r="H25" i="10" s="1"/>
  <c r="G24" i="10"/>
  <c r="J25" i="10"/>
  <c r="K25" i="10" s="1"/>
  <c r="E25" i="10" s="1"/>
  <c r="F25" i="10" s="1"/>
  <c r="S24" i="10"/>
  <c r="Q24" i="10"/>
  <c r="S23" i="8" l="1"/>
  <c r="C24" i="8"/>
  <c r="H25" i="8" s="1"/>
  <c r="W25" i="8" s="1"/>
  <c r="K82" i="8"/>
  <c r="I83" i="8"/>
  <c r="I69" i="8"/>
  <c r="K68" i="8"/>
  <c r="C18" i="7"/>
  <c r="L32" i="10"/>
  <c r="B33" i="10"/>
  <c r="I28" i="10"/>
  <c r="O27" i="10"/>
  <c r="C25" i="10"/>
  <c r="N25" i="10"/>
  <c r="R25" i="10"/>
  <c r="B33" i="8"/>
  <c r="N32" i="8"/>
  <c r="V24" i="8"/>
  <c r="I18" i="7"/>
  <c r="J18" i="7" s="1"/>
  <c r="D18" i="7" s="1"/>
  <c r="E18" i="7" s="1"/>
  <c r="F17" i="7"/>
  <c r="I30" i="8"/>
  <c r="K29" i="8"/>
  <c r="G24" i="8" l="1"/>
  <c r="P24" i="8"/>
  <c r="Q24" i="8" s="1"/>
  <c r="R24" i="8" s="1"/>
  <c r="D25" i="8"/>
  <c r="U25" i="8"/>
  <c r="O25" i="8"/>
  <c r="L25" i="8"/>
  <c r="M25" i="8" s="1"/>
  <c r="E25" i="8" s="1"/>
  <c r="F25" i="8" s="1"/>
  <c r="K83" i="8"/>
  <c r="I84" i="8"/>
  <c r="K69" i="8"/>
  <c r="I70" i="8"/>
  <c r="B34" i="10"/>
  <c r="L33" i="10"/>
  <c r="B18" i="7"/>
  <c r="N33" i="8"/>
  <c r="B34" i="8"/>
  <c r="J26" i="10"/>
  <c r="K26" i="10" s="1"/>
  <c r="E26" i="10" s="1"/>
  <c r="F26" i="10" s="1"/>
  <c r="M26" i="10"/>
  <c r="H26" i="10" s="1"/>
  <c r="G25" i="10"/>
  <c r="P25" i="10"/>
  <c r="D25" i="10"/>
  <c r="I31" i="8"/>
  <c r="K30" i="8"/>
  <c r="I29" i="10"/>
  <c r="O28" i="10"/>
  <c r="S24" i="8" l="1"/>
  <c r="C25" i="8"/>
  <c r="P25" i="8" s="1"/>
  <c r="K84" i="8"/>
  <c r="I85" i="8"/>
  <c r="K70" i="8"/>
  <c r="I30" i="10"/>
  <c r="O29" i="10"/>
  <c r="I32" i="8"/>
  <c r="K31" i="8"/>
  <c r="R26" i="10"/>
  <c r="N26" i="10"/>
  <c r="F18" i="7"/>
  <c r="I19" i="7"/>
  <c r="J19" i="7" s="1"/>
  <c r="D19" i="7" s="1"/>
  <c r="E19" i="7" s="1"/>
  <c r="G19" i="7"/>
  <c r="D26" i="10"/>
  <c r="P26" i="10"/>
  <c r="V25" i="8"/>
  <c r="C26" i="10"/>
  <c r="Q25" i="10"/>
  <c r="S25" i="10"/>
  <c r="B35" i="8"/>
  <c r="N34" i="8"/>
  <c r="B35" i="10"/>
  <c r="L34" i="10"/>
  <c r="L26" i="8" l="1"/>
  <c r="M26" i="8" s="1"/>
  <c r="E26" i="8" s="1"/>
  <c r="F26" i="8" s="1"/>
  <c r="G25" i="8"/>
  <c r="H26" i="8"/>
  <c r="O26" i="8" s="1"/>
  <c r="K85" i="8"/>
  <c r="I86" i="8"/>
  <c r="N35" i="8"/>
  <c r="B36" i="8"/>
  <c r="S26" i="10"/>
  <c r="Q26" i="10"/>
  <c r="M27" i="10"/>
  <c r="G26" i="10"/>
  <c r="J27" i="10"/>
  <c r="K27" i="10" s="1"/>
  <c r="E27" i="10" s="1"/>
  <c r="F27" i="10" s="1"/>
  <c r="B19" i="7"/>
  <c r="I33" i="8"/>
  <c r="K32" i="8"/>
  <c r="C19" i="7"/>
  <c r="G20" i="7"/>
  <c r="B36" i="10"/>
  <c r="L35" i="10"/>
  <c r="S25" i="8"/>
  <c r="Q25" i="8"/>
  <c r="R25" i="8" s="1"/>
  <c r="I31" i="10"/>
  <c r="O30" i="10"/>
  <c r="C26" i="8" l="1"/>
  <c r="H27" i="8" s="1"/>
  <c r="U27" i="8" s="1"/>
  <c r="W26" i="8"/>
  <c r="D26" i="8"/>
  <c r="U26" i="8"/>
  <c r="V26" i="8" s="1"/>
  <c r="K86" i="8"/>
  <c r="I87" i="8"/>
  <c r="I32" i="10"/>
  <c r="O31" i="10"/>
  <c r="C20" i="7"/>
  <c r="I34" i="8"/>
  <c r="K33" i="8"/>
  <c r="C27" i="10"/>
  <c r="B37" i="10"/>
  <c r="L36" i="10"/>
  <c r="I20" i="7"/>
  <c r="J20" i="7" s="1"/>
  <c r="D20" i="7" s="1"/>
  <c r="E20" i="7" s="1"/>
  <c r="F19" i="7"/>
  <c r="B37" i="8"/>
  <c r="N36" i="8"/>
  <c r="R27" i="10"/>
  <c r="N27" i="10"/>
  <c r="H27" i="10"/>
  <c r="L27" i="8" l="1"/>
  <c r="M27" i="8" s="1"/>
  <c r="E27" i="8" s="1"/>
  <c r="F27" i="8" s="1"/>
  <c r="G26" i="8"/>
  <c r="P26" i="8"/>
  <c r="Q26" i="8" s="1"/>
  <c r="R26" i="8" s="1"/>
  <c r="D27" i="8"/>
  <c r="O27" i="8"/>
  <c r="W27" i="8"/>
  <c r="K87" i="8"/>
  <c r="I88" i="8"/>
  <c r="B38" i="10"/>
  <c r="L37" i="10"/>
  <c r="J28" i="10"/>
  <c r="K28" i="10" s="1"/>
  <c r="E28" i="10" s="1"/>
  <c r="F28" i="10" s="1"/>
  <c r="M28" i="10"/>
  <c r="H28" i="10" s="1"/>
  <c r="G27" i="10"/>
  <c r="B20" i="7"/>
  <c r="P27" i="10"/>
  <c r="D27" i="10"/>
  <c r="N37" i="8"/>
  <c r="B38" i="8"/>
  <c r="I35" i="8"/>
  <c r="K34" i="8"/>
  <c r="I33" i="10"/>
  <c r="O32" i="10"/>
  <c r="S26" i="8" l="1"/>
  <c r="C27" i="8"/>
  <c r="G27" i="8" s="1"/>
  <c r="K88" i="8"/>
  <c r="I89" i="8"/>
  <c r="Q27" i="10"/>
  <c r="S27" i="10"/>
  <c r="C28" i="10"/>
  <c r="B39" i="8"/>
  <c r="N38" i="8"/>
  <c r="F20" i="7"/>
  <c r="I21" i="7"/>
  <c r="J21" i="7" s="1"/>
  <c r="D21" i="7" s="1"/>
  <c r="E21" i="7" s="1"/>
  <c r="G21" i="7"/>
  <c r="I34" i="10"/>
  <c r="O33" i="10"/>
  <c r="I36" i="8"/>
  <c r="K35" i="8"/>
  <c r="D28" i="10"/>
  <c r="P28" i="10"/>
  <c r="V27" i="8"/>
  <c r="R28" i="10"/>
  <c r="N28" i="10"/>
  <c r="B39" i="10"/>
  <c r="L38" i="10"/>
  <c r="H28" i="8" l="1"/>
  <c r="D28" i="8" s="1"/>
  <c r="P27" i="8"/>
  <c r="Q27" i="8" s="1"/>
  <c r="R27" i="8" s="1"/>
  <c r="L28" i="8"/>
  <c r="M28" i="8" s="1"/>
  <c r="E28" i="8" s="1"/>
  <c r="F28" i="8" s="1"/>
  <c r="K89" i="8"/>
  <c r="I90" i="8"/>
  <c r="S28" i="10"/>
  <c r="Q28" i="10"/>
  <c r="U28" i="8"/>
  <c r="O28" i="8"/>
  <c r="N39" i="8"/>
  <c r="B40" i="8"/>
  <c r="S27" i="8"/>
  <c r="B21" i="7"/>
  <c r="M29" i="10"/>
  <c r="G28" i="10"/>
  <c r="J29" i="10"/>
  <c r="K29" i="10" s="1"/>
  <c r="E29" i="10" s="1"/>
  <c r="F29" i="10" s="1"/>
  <c r="I35" i="10"/>
  <c r="O34" i="10"/>
  <c r="B40" i="10"/>
  <c r="L39" i="10"/>
  <c r="I37" i="8"/>
  <c r="K36" i="8"/>
  <c r="C21" i="7"/>
  <c r="G22" i="7"/>
  <c r="W28" i="8" l="1"/>
  <c r="C28" i="8"/>
  <c r="H29" i="8" s="1"/>
  <c r="W29" i="8" s="1"/>
  <c r="K90" i="8"/>
  <c r="I91" i="8"/>
  <c r="I22" i="7"/>
  <c r="J22" i="7" s="1"/>
  <c r="D22" i="7" s="1"/>
  <c r="E22" i="7" s="1"/>
  <c r="F21" i="7"/>
  <c r="B41" i="10"/>
  <c r="L40" i="10"/>
  <c r="C29" i="10"/>
  <c r="I38" i="8"/>
  <c r="K37" i="8"/>
  <c r="I36" i="10"/>
  <c r="O35" i="10"/>
  <c r="C22" i="7"/>
  <c r="R29" i="10"/>
  <c r="N29" i="10"/>
  <c r="H29" i="10"/>
  <c r="B41" i="8"/>
  <c r="N40" i="8"/>
  <c r="V28" i="8"/>
  <c r="P28" i="8" l="1"/>
  <c r="Q28" i="8" s="1"/>
  <c r="R28" i="8" s="1"/>
  <c r="D29" i="8"/>
  <c r="G28" i="8"/>
  <c r="U29" i="8"/>
  <c r="O29" i="8"/>
  <c r="L29" i="8"/>
  <c r="M29" i="8" s="1"/>
  <c r="E29" i="8" s="1"/>
  <c r="F29" i="8" s="1"/>
  <c r="K91" i="8"/>
  <c r="I92" i="8"/>
  <c r="P29" i="10"/>
  <c r="D29" i="10"/>
  <c r="S28" i="8"/>
  <c r="I39" i="8"/>
  <c r="K38" i="8"/>
  <c r="J30" i="10"/>
  <c r="K30" i="10" s="1"/>
  <c r="E30" i="10" s="1"/>
  <c r="F30" i="10" s="1"/>
  <c r="M30" i="10"/>
  <c r="H30" i="10" s="1"/>
  <c r="G29" i="10"/>
  <c r="I37" i="10"/>
  <c r="O36" i="10"/>
  <c r="B22" i="7"/>
  <c r="N41" i="8"/>
  <c r="B42" i="8"/>
  <c r="B42" i="10"/>
  <c r="L41" i="10"/>
  <c r="C29" i="8" l="1"/>
  <c r="K92" i="8"/>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P29" i="8"/>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V42" i="8" s="1"/>
  <c r="I116" i="8"/>
  <c r="K115" i="8"/>
  <c r="F42" i="8"/>
  <c r="N62" i="8"/>
  <c r="L43" i="8"/>
  <c r="M43" i="8" s="1"/>
  <c r="E43" i="8" s="1"/>
  <c r="F43" i="8" s="1"/>
  <c r="G42" i="8"/>
  <c r="H43" i="8"/>
  <c r="D43" i="8" s="1"/>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H95" i="10" s="1"/>
  <c r="F97" i="8" l="1"/>
  <c r="N117" i="8"/>
  <c r="Q96" i="8"/>
  <c r="R96" i="8" s="1"/>
  <c r="S96" i="8"/>
  <c r="C97" i="8"/>
  <c r="H98" i="8" s="1"/>
  <c r="O97" i="8"/>
  <c r="D97" i="8"/>
  <c r="W97" i="8"/>
  <c r="U97" i="8"/>
  <c r="J96" i="10"/>
  <c r="K96" i="10" s="1"/>
  <c r="E96" i="10" s="1"/>
  <c r="F96" i="10" s="1"/>
  <c r="G95" i="10"/>
  <c r="M96" i="10"/>
  <c r="P94" i="10"/>
  <c r="D94"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<sst xmlns="http://schemas.openxmlformats.org/spreadsheetml/2006/main" count="570" uniqueCount="390">
  <si>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</si>
  <si>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</si>
  <si>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</si>
  <si>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</si>
  <si>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</si>
  <si>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</si>
  <si>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</si>
  <si>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</si>
  <si>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</si>
  <si>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</si>
  <si>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</si>
  <si>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</si>
  <si>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</si>
  <si>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</si>
  <si>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</si>
  <si>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</si>
  <si>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</si>
  <si>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</si>
  <si>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</si>
  <si>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</si>
  <si>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</si>
  <si>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</si>
  <si>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</si>
  <si>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</si>
  <si>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</si>
  <si>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</si>
  <si>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</si>
  <si>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</si>
  <si>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</si>
  <si>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</si>
  <si>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</si>
  <si>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</si>
  <si>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</si>
  <si>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</si>
  <si>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</si>
  <si>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</si>
  <si>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</si>
  <si>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</si>
  <si>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</si>
  <si>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</si>
  <si>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</si>
  <si>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</si>
  <si>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</si>
  <si>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</si>
  <si>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</si>
  <si>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</si>
  <si>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</si>
  <si>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</si>
  <si>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</si>
  <si>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</si>
  <si>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</si>
  <si>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</si>
  <si>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</si>
  <si>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</si>
  <si>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</si>
  <si>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</si>
  <si>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</si>
  <si>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</si>
  <si>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</si>
  <si>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</si>
  <si>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</si>
  <si>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</si>
  <si>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</si>
  <si>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</si>
  <si>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</si>
  <si>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</si>
  <si>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</si>
  <si>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</si>
  <si>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</si>
  <si>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</si>
  <si>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</si>
  <si>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</si>
  <si>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</si>
  <si>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</si>
  <si>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</si>
  <si>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</si>
  <si>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</si>
  <si>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</si>
  <si>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</si>
  <si>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</si>
  <si>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</si>
  <si>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</si>
  <si>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</si>
  <si>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</si>
  <si>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</si>
  <si>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</si>
  <si>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</si>
  <si>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</si>
  <si>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</si>
  <si>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</si>
  <si>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</si>
  <si>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</si>
  <si>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</si>
  <si>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</si>
  <si>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</si>
  <si>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</si>
  <si>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</si>
  <si>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</si>
  <si>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</si>
  <si>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</si>
  <si>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</si>
  <si>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</si>
  <si>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</si>
  <si>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</si>
  <si>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</si>
  <si>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</si>
  <si>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</si>
  <si>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</si>
  <si>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</si>
  <si>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</si>
  <si>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</si>
  <si>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</si>
  <si>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</si>
  <si>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</si>
  <si>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</si>
  <si>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</si>
  <si>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</si>
  <si>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</si>
  <si>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</si>
  <si>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</si>
  <si>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</si>
  <si>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</si>
  <si>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</si>
  <si>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</si>
  <si>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</si>
  <si>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</si>
  <si>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</si>
  <si>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</si>
  <si>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</si>
  <si>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</si>
  <si>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</si>
  <si>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</si>
  <si>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</si>
  <si>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</si>
  <si>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</si>
  <si>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</si>
  <si>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</si>
  <si>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</si>
  <si>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</si>
  <si>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</si>
  <si>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</si>
  <si>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</si>
  <si>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</si>
  <si>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</si>
  <si>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</si>
  <si>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</si>
  <si>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</si>
  <si>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</si>
  <si>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</si>
  <si>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</si>
  <si>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</si>
  <si>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</si>
  <si>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</si>
  <si>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</si>
  <si>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</si>
  <si>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</si>
  <si>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</si>
  <si>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</si>
  <si>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</si>
  <si>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</si>
  <si>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</si>
  <si>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</si>
  <si>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</si>
  <si>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</si>
  <si>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</si>
  <si>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</si>
  <si>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</si>
  <si>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</si>
  <si>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</si>
  <si>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</si>
  <si>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</si>
  <si>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</si>
  <si>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</si>
  <si>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</si>
  <si>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</si>
  <si>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</si>
  <si>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</si>
  <si>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</si>
  <si>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</si>
  <si>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</si>
  <si>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</si>
  <si>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</si>
  <si>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</si>
  <si>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</si>
  <si>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</si>
  <si>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</si>
  <si>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</si>
  <si>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</si>
  <si>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</si>
  <si>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</si>
  <si>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</si>
  <si>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</si>
  <si>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</si>
  <si>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</si>
  <si>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</si>
  <si>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</si>
  <si>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</si>
  <si>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</si>
  <si>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</si>
  <si>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</si>
  <si>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</si>
  <si>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</si>
  <si>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</si>
  <si>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</si>
  <si>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</si>
  <si>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</si>
  <si>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</si>
  <si>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</si>
  <si>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</si>
  <si>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</si>
  <si>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</si>
  <si>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</si>
  <si>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</si>
  <si>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</si>
  <si>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</si>
  <si>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</si>
  <si>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</si>
  <si>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</si>
  <si>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</si>
  <si>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</si>
  <si>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</si>
  <si>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</si>
  <si>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</si>
  <si>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</si>
  <si>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</si>
  <si>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</si>
  <si>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</si>
  <si>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</si>
  <si>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</si>
  <si>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</si>
  <si>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</si>
  <si>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</si>
  <si>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</si>
  <si>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</si>
  <si>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</si>
  <si>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</si>
  <si>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</si>
  <si>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</si>
  <si>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</si>
  <si>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</si>
  <si>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</si>
  <si>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</si>
  <si>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</si>
  <si>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</si>
  <si>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</si>
  <si>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</si>
  <si>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</si>
  <si>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</si>
  <si>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</si>
  <si>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</si>
  <si>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</si>
  <si>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</si>
  <si>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</si>
  <si>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</si>
  <si>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</si>
  <si>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</si>
  <si>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</si>
  <si>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</si>
  <si>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</si>
  <si>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</si>
  <si>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</si>
  <si>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</si>
  <si>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</si>
  <si>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</si>
  <si>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</si>
  <si>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</si>
  <si>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</si>
  <si>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</si>
  <si>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</si>
  <si>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</si>
  <si>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</si>
  <si>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</si>
  <si>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</si>
  <si>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</si>
  <si>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</si>
  <si>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</si>
  <si>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</si>
  <si>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</si>
  <si>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</si>
  <si>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</si>
  <si>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</si>
  <si>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</si>
  <si>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</si>
  <si>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</si>
  <si>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</si>
  <si>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</si>
  <si>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</si>
  <si>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</si>
  <si>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</si>
  <si>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</si>
  <si>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</si>
  <si>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</si>
  <si>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</si>
  <si>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</si>
  <si>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</si>
  <si>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</si>
  <si>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</si>
  <si>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</si>
  <si>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</si>
  <si>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</si>
  <si>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</si>
  <si>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</si>
  <si>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</si>
  <si>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</si>
  <si>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</si>
  <si>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</si>
  <si>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</si>
  <si>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</si>
  <si>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</si>
  <si>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</si>
  <si>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</si>
  <si>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</si>
  <si>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</si>
  <si>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</si>
  <si>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</si>
  <si>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</si>
  <si>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</si>
  <si>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</si>
  <si>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</si>
  <si>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</si>
  <si>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</si>
  <si>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</si>
  <si>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</si>
  <si>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</si>
  <si>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</si>
  <si>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</si>
  <si>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</si>
  <si>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</si>
  <si>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</si>
  <si>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</si>
  <si>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</si>
  <si>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</si>
  <si>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</si>
  <si>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</si>
  <si>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</si>
  <si>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</si>
  <si>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</si>
  <si>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</si>
  <si>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</si>
  <si>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</si>
  <si>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</si>
  <si>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</si>
  <si>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</si>
  <si>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</si>
  <si>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</si>
  <si>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</si>
  <si>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</si>
  <si>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</si>
  <si>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</si>
  <si>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</si>
  <si>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</si>
  <si>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</si>
  <si>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</si>
  <si>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</si>
  <si>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</si>
  <si>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</si>
  <si>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</si>
  <si>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</si>
  <si>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</si>
  <si>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</si>
  <si>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</si>
  <si>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</si>
  <si>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</si>
  <si>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</si>
  <si>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</si>
  <si>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</si>
  <si>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</si>
  <si>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</si>
  <si>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</si>
  <si>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</si>
  <si>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</si>
  <si>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</si>
  <si>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</si>
  <si>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</si>
  <si>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</si>
  <si>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</si>
  <si>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</si>
  <si>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</si>
  <si>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</si>
  <si>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</si>
  <si>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</si>
  <si>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</si>
  <si>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</si>
  <si>
    <t xml:space="preserve">Annual Amount to be invested </t>
  </si>
  <si>
    <t>2015.07.24</t>
  </si>
  <si>
    <t>Updated CarbonFootprint section</t>
  </si>
  <si>
    <t>These are the numbers we had before and they dio NOT give with the plots in the workbook tab "Solar", so I instead used the more conservative values from the plot</t>
  </si>
  <si>
    <t>Power Generated with $0.05/kWhr</t>
  </si>
  <si>
    <t>Power Generated with $0.07/kWhr</t>
  </si>
  <si>
    <t>Steady States for $0.05/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</si>
</sst>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40">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
      <b/>
      <sz val="11"/>
      <name val="Calibri"/>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44" fontId="34" fillId="0" borderId="0" applyFont="0" applyFill="0" applyBorder="0" applyAlignment="0" applyProtection="0"/>
    <xf numFmtId="9" fontId="34" fillId="0" borderId="0" applyFont="0" applyFill="0" applyBorder="0" applyAlignment="0" applyProtection="0"/>
  </cellStyleXfs>
  <cellXfs count="404">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0" fillId="0" borderId="0" xfId="0"/>
    <xf numFmtId="44" fontId="38" fillId="0" borderId="3" xfId="1" applyFont="1" applyBorder="1"/>
    <xf numFmtId="0" fontId="38" fillId="0" borderId="0" xfId="0" applyFont="1"/>
    <xf numFmtId="9" fontId="0" fillId="0" borderId="0" xfId="2" applyFont="1"/>
    <xf numFmtId="44" fontId="37" fillId="0" borderId="0" xfId="1" applyFont="1"/>
    <xf numFmtId="0" fontId="35" fillId="0" borderId="0" xfId="0" applyFont="1"/>
    <xf numFmtId="44" fontId="35" fillId="0" borderId="0" xfId="1" applyFont="1"/>
    <xf numFmtId="9" fontId="35" fillId="0" borderId="0" xfId="2" applyFont="1"/>
    <xf numFmtId="9" fontId="29" fillId="4" borderId="4" xfId="2" applyFont="1" applyFill="1" applyBorder="1" applyAlignment="1">
      <alignment horizontal="center" vertical="center" wrapText="1"/>
    </xf>
    <xf numFmtId="9" fontId="37" fillId="0" borderId="0" xfId="2" applyFont="1"/>
    <xf numFmtId="44" fontId="38" fillId="0" borderId="0" xfId="0" applyNumberFormat="1" applyFont="1"/>
    <xf numFmtId="0" fontId="39" fillId="4" borderId="4" xfId="0" applyFont="1" applyFill="1" applyBorder="1" applyAlignment="1">
      <alignment horizontal="center" vertical="center" wrapText="1"/>
    </xf>
    <xf numFmtId="44" fontId="38" fillId="0" borderId="29" xfId="1" applyFont="1" applyFill="1" applyBorder="1"/>
    <xf numFmtId="9" fontId="38" fillId="0" borderId="0" xfId="2" applyFont="1"/>
    <xf numFmtId="1" fontId="39" fillId="4" borderId="17" xfId="0" applyNumberFormat="1" applyFont="1" applyFill="1" applyBorder="1" applyAlignment="1">
      <alignment horizontal="center" vertical="center"/>
    </xf>
    <xf numFmtId="1" fontId="39" fillId="4" borderId="5" xfId="0" applyNumberFormat="1" applyFont="1" applyFill="1" applyBorder="1" applyAlignment="1">
      <alignment horizontal="center" vertical="center"/>
    </xf>
    <xf numFmtId="1" fontId="39" fillId="4" borderId="47" xfId="0" applyNumberFormat="1" applyFont="1" applyFill="1" applyBorder="1" applyAlignment="1">
      <alignment horizontal="center" vertical="center"/>
    </xf>
    <xf numFmtId="1" fontId="39" fillId="4" borderId="48" xfId="0" applyNumberFormat="1" applyFont="1" applyFill="1" applyBorder="1" applyAlignment="1">
      <alignment horizontal="center" vertical="center"/>
    </xf>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xf numFmtId="0" fontId="35" fillId="0" borderId="0" xfId="0" applyFont="1" applyAlignment="1">
      <alignment horizontal="center"/>
    </xf>
    <xf numFmtId="0" fontId="32" fillId="5" borderId="24" xfId="0" applyFont="1" applyFill="1" applyBorder="1" applyAlignment="1">
      <alignment wrapText="1"/>
    </xf>
    <xf numFmtId="9" fontId="0" fillId="0" borderId="0" xfId="0" applyNumberFormat="1"/>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576198080"/>
        <c:axId val="-576196992"/>
      </c:lineChart>
      <c:catAx>
        <c:axId val="-576198080"/>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576196992"/>
        <c:crosses val="autoZero"/>
        <c:auto val="1"/>
        <c:lblAlgn val="ctr"/>
        <c:lblOffset val="100"/>
        <c:noMultiLvlLbl val="1"/>
      </c:catAx>
      <c:valAx>
        <c:axId val="-576196992"/>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57619808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461247872"/>
        <c:axId val="-461247328"/>
      </c:scatterChart>
      <c:valAx>
        <c:axId val="-461247872"/>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461247328"/>
        <c:crosses val="autoZero"/>
        <c:crossBetween val="midCat"/>
      </c:valAx>
      <c:valAx>
        <c:axId val="-461247328"/>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461247872"/>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Tax</a:t>
            </a:r>
            <a:r>
              <a:rPr lang="en-CA" baseline="0"/>
              <a:t> vs Carbon Reinvestment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CarbonFootprint!$H$2:$H$3</c:f>
              <c:strCache>
                <c:ptCount val="2"/>
                <c:pt idx="1">
                  <c:v>Alberta's 2016 Carbon tax ($20M/MT)</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CarbonFootprint!$H$4:$H$63</c:f>
              <c:numCache>
                <c:formatCode>_("$"* #,##0.00_);_("$"* \(#,##0.00\);_("$"* "-"??_);_(@_)</c:formatCode>
                <c:ptCount val="60"/>
                <c:pt idx="0">
                  <c:v>6.9584333333333319</c:v>
                </c:pt>
                <c:pt idx="1">
                  <c:v>13.916866666666664</c:v>
                </c:pt>
                <c:pt idx="2">
                  <c:v>20.875300000000003</c:v>
                </c:pt>
                <c:pt idx="3">
                  <c:v>27.833733333333328</c:v>
                </c:pt>
                <c:pt idx="4">
                  <c:v>34.792166666666667</c:v>
                </c:pt>
                <c:pt idx="5">
                  <c:v>41.750599999999991</c:v>
                </c:pt>
                <c:pt idx="6">
                  <c:v>48.709033333333338</c:v>
                </c:pt>
                <c:pt idx="7">
                  <c:v>55.667466666666655</c:v>
                </c:pt>
                <c:pt idx="8">
                  <c:v>62.625900000000001</c:v>
                </c:pt>
                <c:pt idx="9">
                  <c:v>69.584333333333333</c:v>
                </c:pt>
                <c:pt idx="10">
                  <c:v>76.542766666666665</c:v>
                </c:pt>
                <c:pt idx="11">
                  <c:v>83.501199999999983</c:v>
                </c:pt>
                <c:pt idx="12">
                  <c:v>90.459633333333329</c:v>
                </c:pt>
                <c:pt idx="13">
                  <c:v>97.418066666666675</c:v>
                </c:pt>
                <c:pt idx="14">
                  <c:v>104.37649999999999</c:v>
                </c:pt>
                <c:pt idx="15">
                  <c:v>111.33493333333334</c:v>
                </c:pt>
                <c:pt idx="16">
                  <c:v>118.29336666666666</c:v>
                </c:pt>
                <c:pt idx="17">
                  <c:v>125.2518</c:v>
                </c:pt>
                <c:pt idx="18">
                  <c:v>132.21023333333332</c:v>
                </c:pt>
                <c:pt idx="19">
                  <c:v>139.16866666666667</c:v>
                </c:pt>
                <c:pt idx="20">
                  <c:v>146.12710000000001</c:v>
                </c:pt>
                <c:pt idx="21">
                  <c:v>153.08553333333333</c:v>
                </c:pt>
                <c:pt idx="22">
                  <c:v>160.04396666666665</c:v>
                </c:pt>
                <c:pt idx="23">
                  <c:v>167.00239999999997</c:v>
                </c:pt>
                <c:pt idx="24">
                  <c:v>173.96083333333331</c:v>
                </c:pt>
                <c:pt idx="25">
                  <c:v>180.91926666666666</c:v>
                </c:pt>
                <c:pt idx="26">
                  <c:v>187.8777</c:v>
                </c:pt>
                <c:pt idx="27">
                  <c:v>194.83613333333335</c:v>
                </c:pt>
                <c:pt idx="28">
                  <c:v>201.7945666666667</c:v>
                </c:pt>
                <c:pt idx="29">
                  <c:v>208.75299999999999</c:v>
                </c:pt>
                <c:pt idx="30">
                  <c:v>215.71143333333333</c:v>
                </c:pt>
                <c:pt idx="31">
                  <c:v>222.66986666666668</c:v>
                </c:pt>
                <c:pt idx="32">
                  <c:v>229.62830000000002</c:v>
                </c:pt>
                <c:pt idx="33">
                  <c:v>236.58673333333331</c:v>
                </c:pt>
                <c:pt idx="34">
                  <c:v>243.54516666666666</c:v>
                </c:pt>
                <c:pt idx="35">
                  <c:v>250.50360000000001</c:v>
                </c:pt>
                <c:pt idx="36">
                  <c:v>257.46203333333335</c:v>
                </c:pt>
                <c:pt idx="37">
                  <c:v>264.42046666666664</c:v>
                </c:pt>
                <c:pt idx="38">
                  <c:v>271.37889999999999</c:v>
                </c:pt>
                <c:pt idx="39">
                  <c:v>278.33733333333333</c:v>
                </c:pt>
                <c:pt idx="40">
                  <c:v>285.29576666666668</c:v>
                </c:pt>
                <c:pt idx="41">
                  <c:v>292.25420000000003</c:v>
                </c:pt>
                <c:pt idx="42">
                  <c:v>299.21263333333332</c:v>
                </c:pt>
                <c:pt idx="43">
                  <c:v>306.17106666666666</c:v>
                </c:pt>
                <c:pt idx="44">
                  <c:v>313.12950000000001</c:v>
                </c:pt>
                <c:pt idx="45">
                  <c:v>320.0879333333333</c:v>
                </c:pt>
                <c:pt idx="46">
                  <c:v>327.04636666666664</c:v>
                </c:pt>
                <c:pt idx="47">
                  <c:v>334.00479999999993</c:v>
                </c:pt>
                <c:pt idx="48">
                  <c:v>340.96323333333333</c:v>
                </c:pt>
                <c:pt idx="49">
                  <c:v>347.92166666666662</c:v>
                </c:pt>
                <c:pt idx="50">
                  <c:v>354.88009999999991</c:v>
                </c:pt>
                <c:pt idx="51">
                  <c:v>361.83853333333332</c:v>
                </c:pt>
                <c:pt idx="52">
                  <c:v>368.79696666666661</c:v>
                </c:pt>
                <c:pt idx="53">
                  <c:v>375.75540000000001</c:v>
                </c:pt>
                <c:pt idx="54">
                  <c:v>382.7138333333333</c:v>
                </c:pt>
                <c:pt idx="55">
                  <c:v>389.6722666666667</c:v>
                </c:pt>
                <c:pt idx="56">
                  <c:v>396.63070000000005</c:v>
                </c:pt>
                <c:pt idx="57">
                  <c:v>403.58913333333345</c:v>
                </c:pt>
                <c:pt idx="58">
                  <c:v>410.5475666666668</c:v>
                </c:pt>
                <c:pt idx="59">
                  <c:v>417.50600000000014</c:v>
                </c:pt>
              </c:numCache>
            </c:numRef>
          </c:val>
          <c:smooth val="0"/>
        </c:ser>
        <c:ser>
          <c:idx val="1"/>
          <c:order val="1"/>
          <c:tx>
            <c:strRef>
              <c:f>CarbonFootprint!$I$2:$I$3</c:f>
              <c:strCache>
                <c:ptCount val="2"/>
                <c:pt idx="1">
                  <c:v>Alberta's 2017 Carbon Tax ($30M/MT)</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CarbonFootprint!$I$4:$I$63</c:f>
              <c:numCache>
                <c:formatCode>_("$"* #,##0.00_);_("$"* \(#,##0.00\);_("$"* "-"??_);_(@_)</c:formatCode>
                <c:ptCount val="60"/>
                <c:pt idx="0">
                  <c:v>10.437649999999998</c:v>
                </c:pt>
                <c:pt idx="1">
                  <c:v>20.875299999999996</c:v>
                </c:pt>
                <c:pt idx="2">
                  <c:v>31.312950000000004</c:v>
                </c:pt>
                <c:pt idx="3">
                  <c:v>41.750599999999991</c:v>
                </c:pt>
                <c:pt idx="4">
                  <c:v>52.188249999999989</c:v>
                </c:pt>
                <c:pt idx="5">
                  <c:v>62.625899999999994</c:v>
                </c:pt>
                <c:pt idx="6">
                  <c:v>73.063550000000006</c:v>
                </c:pt>
                <c:pt idx="7">
                  <c:v>83.501199999999983</c:v>
                </c:pt>
                <c:pt idx="8">
                  <c:v>93.938850000000002</c:v>
                </c:pt>
                <c:pt idx="9">
                  <c:v>104.37649999999998</c:v>
                </c:pt>
                <c:pt idx="10">
                  <c:v>114.81415</c:v>
                </c:pt>
                <c:pt idx="11">
                  <c:v>125.25179999999999</c:v>
                </c:pt>
                <c:pt idx="12">
                  <c:v>135.68944999999999</c:v>
                </c:pt>
                <c:pt idx="13">
                  <c:v>146.12710000000001</c:v>
                </c:pt>
                <c:pt idx="14">
                  <c:v>156.56475</c:v>
                </c:pt>
                <c:pt idx="15">
                  <c:v>167.00239999999999</c:v>
                </c:pt>
                <c:pt idx="16">
                  <c:v>177.44005000000001</c:v>
                </c:pt>
                <c:pt idx="17">
                  <c:v>187.8777</c:v>
                </c:pt>
                <c:pt idx="18">
                  <c:v>198.31535</c:v>
                </c:pt>
                <c:pt idx="19">
                  <c:v>208.75299999999999</c:v>
                </c:pt>
                <c:pt idx="20">
                  <c:v>219.19065000000001</c:v>
                </c:pt>
                <c:pt idx="21">
                  <c:v>229.6283</c:v>
                </c:pt>
                <c:pt idx="22">
                  <c:v>240.06594999999996</c:v>
                </c:pt>
                <c:pt idx="23">
                  <c:v>250.50359999999998</c:v>
                </c:pt>
                <c:pt idx="24">
                  <c:v>260.94124999999997</c:v>
                </c:pt>
                <c:pt idx="25">
                  <c:v>271.37889999999999</c:v>
                </c:pt>
                <c:pt idx="26">
                  <c:v>281.81655000000001</c:v>
                </c:pt>
                <c:pt idx="27">
                  <c:v>292.25420000000003</c:v>
                </c:pt>
                <c:pt idx="28">
                  <c:v>302.69185000000004</c:v>
                </c:pt>
                <c:pt idx="29">
                  <c:v>313.12950000000001</c:v>
                </c:pt>
                <c:pt idx="30">
                  <c:v>323.56715000000003</c:v>
                </c:pt>
                <c:pt idx="31">
                  <c:v>334.00479999999999</c:v>
                </c:pt>
                <c:pt idx="32">
                  <c:v>344.44245000000001</c:v>
                </c:pt>
                <c:pt idx="33">
                  <c:v>354.88010000000003</c:v>
                </c:pt>
                <c:pt idx="34">
                  <c:v>365.31774999999999</c:v>
                </c:pt>
                <c:pt idx="35">
                  <c:v>375.75540000000001</c:v>
                </c:pt>
                <c:pt idx="36">
                  <c:v>386.19305000000003</c:v>
                </c:pt>
                <c:pt idx="37">
                  <c:v>396.63069999999999</c:v>
                </c:pt>
                <c:pt idx="38">
                  <c:v>407.06835000000001</c:v>
                </c:pt>
                <c:pt idx="39">
                  <c:v>417.50599999999997</c:v>
                </c:pt>
                <c:pt idx="40">
                  <c:v>427.94364999999999</c:v>
                </c:pt>
                <c:pt idx="41">
                  <c:v>438.38130000000001</c:v>
                </c:pt>
                <c:pt idx="42">
                  <c:v>448.81894999999997</c:v>
                </c:pt>
                <c:pt idx="43">
                  <c:v>459.25659999999999</c:v>
                </c:pt>
                <c:pt idx="44">
                  <c:v>469.69424999999995</c:v>
                </c:pt>
                <c:pt idx="45">
                  <c:v>480.13189999999992</c:v>
                </c:pt>
                <c:pt idx="46">
                  <c:v>490.56954999999999</c:v>
                </c:pt>
                <c:pt idx="47">
                  <c:v>501.00719999999995</c:v>
                </c:pt>
                <c:pt idx="48">
                  <c:v>511.44484999999997</c:v>
                </c:pt>
                <c:pt idx="49">
                  <c:v>521.88249999999994</c:v>
                </c:pt>
                <c:pt idx="50">
                  <c:v>532.3201499999999</c:v>
                </c:pt>
                <c:pt idx="51">
                  <c:v>542.75779999999997</c:v>
                </c:pt>
                <c:pt idx="52">
                  <c:v>553.19545000000005</c:v>
                </c:pt>
                <c:pt idx="53">
                  <c:v>563.63310000000001</c:v>
                </c:pt>
                <c:pt idx="54">
                  <c:v>574.07074999999998</c:v>
                </c:pt>
                <c:pt idx="55">
                  <c:v>584.50840000000005</c:v>
                </c:pt>
                <c:pt idx="56">
                  <c:v>594.94605000000013</c:v>
                </c:pt>
                <c:pt idx="57">
                  <c:v>605.38370000000009</c:v>
                </c:pt>
                <c:pt idx="58">
                  <c:v>615.82135000000028</c:v>
                </c:pt>
                <c:pt idx="59">
                  <c:v>626.25900000000024</c:v>
                </c:pt>
              </c:numCache>
            </c:numRef>
          </c:val>
          <c:smooth val="0"/>
        </c:ser>
        <c:ser>
          <c:idx val="2"/>
          <c:order val="2"/>
          <c:tx>
            <c:v>"Carbon Reinvestment" Tax</c:v>
          </c:tx>
          <c:spPr>
            <a:ln w="28575" cap="rnd">
              <a:solidFill>
                <a:schemeClr val="accent3"/>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CarbonFootprint!$J$4:$J$63</c:f>
              <c:numCache>
                <c:formatCode>_("$"* #,##0.00_);_("$"* \(#,##0.00\);_("$"* "-"??_);_(@_)</c:formatCode>
                <c:ptCount val="60"/>
                <c:pt idx="0">
                  <c:v>5.2012499999999999</c:v>
                </c:pt>
                <c:pt idx="1">
                  <c:v>5.6693625000000001</c:v>
                </c:pt>
                <c:pt idx="2">
                  <c:v>6.1787625000000004</c:v>
                </c:pt>
                <c:pt idx="3">
                  <c:v>6.7340625000000003</c:v>
                </c:pt>
                <c:pt idx="4">
                  <c:v>7.3397625</c:v>
                </c:pt>
                <c:pt idx="5">
                  <c:v>7.9994624999999999</c:v>
                </c:pt>
                <c:pt idx="6">
                  <c:v>8.7185625000000009</c:v>
                </c:pt>
                <c:pt idx="7">
                  <c:v>9.5024625</c:v>
                </c:pt>
                <c:pt idx="8">
                  <c:v>10.3574625</c:v>
                </c:pt>
                <c:pt idx="9">
                  <c:v>11.2889625</c:v>
                </c:pt>
                <c:pt idx="10">
                  <c:v>12.3041625</c:v>
                </c:pt>
                <c:pt idx="11">
                  <c:v>13.4111625</c:v>
                </c:pt>
                <c:pt idx="12">
                  <c:v>14.618062500000001</c:v>
                </c:pt>
                <c:pt idx="13">
                  <c:v>15.9329625</c:v>
                </c:pt>
                <c:pt idx="14">
                  <c:v>17.3666625</c:v>
                </c:pt>
                <c:pt idx="15">
                  <c:v>18.929062500000001</c:v>
                </c:pt>
                <c:pt idx="16">
                  <c:v>20.6318625</c:v>
                </c:pt>
                <c:pt idx="17">
                  <c:v>22.4885625</c:v>
                </c:pt>
                <c:pt idx="18">
                  <c:v>24.5117625</c:v>
                </c:pt>
                <c:pt idx="19">
                  <c:v>26.717662499999999</c:v>
                </c:pt>
                <c:pt idx="20">
                  <c:v>29.1215625</c:v>
                </c:pt>
                <c:pt idx="21">
                  <c:v>31.273462500000001</c:v>
                </c:pt>
                <c:pt idx="22">
                  <c:v>33.578362499999997</c:v>
                </c:pt>
                <c:pt idx="23">
                  <c:v>36.044362499999998</c:v>
                </c:pt>
                <c:pt idx="24">
                  <c:v>38.6822625</c:v>
                </c:pt>
                <c:pt idx="25">
                  <c:v>41.503762500000001</c:v>
                </c:pt>
                <c:pt idx="26">
                  <c:v>44.519662500000003</c:v>
                </c:pt>
                <c:pt idx="27">
                  <c:v>47.741662499999997</c:v>
                </c:pt>
                <c:pt idx="28">
                  <c:v>51.183262499999998</c:v>
                </c:pt>
                <c:pt idx="29">
                  <c:v>54.857962499999999</c:v>
                </c:pt>
                <c:pt idx="30">
                  <c:v>58.779262500000002</c:v>
                </c:pt>
                <c:pt idx="31">
                  <c:v>62.961562499999999</c:v>
                </c:pt>
                <c:pt idx="32">
                  <c:v>67.421062500000005</c:v>
                </c:pt>
                <c:pt idx="33">
                  <c:v>72.173962500000002</c:v>
                </c:pt>
                <c:pt idx="34">
                  <c:v>77.2355625</c:v>
                </c:pt>
                <c:pt idx="35">
                  <c:v>82.623862500000001</c:v>
                </c:pt>
                <c:pt idx="36">
                  <c:v>88.356862500000005</c:v>
                </c:pt>
                <c:pt idx="37">
                  <c:v>94.451662499999998</c:v>
                </c:pt>
                <c:pt idx="38">
                  <c:v>100.9289625</c:v>
                </c:pt>
                <c:pt idx="39">
                  <c:v>107.8058625</c:v>
                </c:pt>
                <c:pt idx="40">
                  <c:v>115.10396249999999</c:v>
                </c:pt>
                <c:pt idx="41">
                  <c:v>122.8421625</c:v>
                </c:pt>
                <c:pt idx="42">
                  <c:v>131.0834625</c:v>
                </c:pt>
                <c:pt idx="43">
                  <c:v>139.8593625</c:v>
                </c:pt>
                <c:pt idx="44">
                  <c:v>149.20226249999999</c:v>
                </c:pt>
                <c:pt idx="45">
                  <c:v>159.14906250000001</c:v>
                </c:pt>
                <c:pt idx="46">
                  <c:v>169.73666249999999</c:v>
                </c:pt>
                <c:pt idx="47">
                  <c:v>181.0064625</c:v>
                </c:pt>
                <c:pt idx="48">
                  <c:v>192.99986250000001</c:v>
                </c:pt>
                <c:pt idx="49">
                  <c:v>205.76276250000001</c:v>
                </c:pt>
                <c:pt idx="50">
                  <c:v>219.3446625</c:v>
                </c:pt>
                <c:pt idx="51">
                  <c:v>233.7959625</c:v>
                </c:pt>
                <c:pt idx="52">
                  <c:v>249.17066249999999</c:v>
                </c:pt>
                <c:pt idx="53">
                  <c:v>265.52816250000001</c:v>
                </c:pt>
                <c:pt idx="54">
                  <c:v>282.92966250000001</c:v>
                </c:pt>
                <c:pt idx="55">
                  <c:v>301.44176249999998</c:v>
                </c:pt>
                <c:pt idx="56">
                  <c:v>321.13556249999999</c:v>
                </c:pt>
                <c:pt idx="57">
                  <c:v>342.08576249999999</c:v>
                </c:pt>
                <c:pt idx="58">
                  <c:v>364.37246249999998</c:v>
                </c:pt>
                <c:pt idx="59">
                  <c:v>388.08296250000001</c:v>
                </c:pt>
              </c:numCache>
            </c:numRef>
          </c:val>
          <c:smooth val="0"/>
        </c:ser>
        <c:dLbls>
          <c:showLegendKey val="0"/>
          <c:showVal val="0"/>
          <c:showCatName val="0"/>
          <c:showSerName val="0"/>
          <c:showPercent val="0"/>
          <c:showBubbleSize val="0"/>
        </c:dLbls>
        <c:smooth val="0"/>
        <c:axId val="-461261472"/>
        <c:axId val="-461260928"/>
      </c:lineChart>
      <c:catAx>
        <c:axId val="-46126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atin typeface="Arial" panose="020B0604020202020204" pitchFamily="34" charset="0"/>
                    <a:cs typeface="Arial" panose="020B0604020202020204" pitchFamily="34" charset="0"/>
                  </a:rPr>
                  <a:t>Years</a:t>
                </a:r>
              </a:p>
            </c:rich>
          </c:tx>
          <c:layout>
            <c:manualLayout>
              <c:xMode val="edge"/>
              <c:yMode val="edge"/>
              <c:x val="0.48168206180385198"/>
              <c:y val="0.8940217733442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60928"/>
        <c:crosses val="autoZero"/>
        <c:auto val="1"/>
        <c:lblAlgn val="ctr"/>
        <c:lblOffset val="100"/>
        <c:noMultiLvlLbl val="0"/>
      </c:catAx>
      <c:valAx>
        <c:axId val="-46126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Amount Collected (Billions)</a:t>
                </a:r>
              </a:p>
            </c:rich>
          </c:tx>
          <c:layout>
            <c:manualLayout>
              <c:xMode val="edge"/>
              <c:yMode val="edge"/>
              <c:x val="1.3772325298528029E-2"/>
              <c:y val="0.2914349901821793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61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Reinvestment</a:t>
            </a:r>
            <a:r>
              <a:rPr lang="en-CA" baseline="0"/>
              <a:t> Tax as a Percentage from the Carbon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CarbonFootprint!$K$2:$K$3</c:f>
              <c:strCache>
                <c:ptCount val="2"/>
                <c:pt idx="1">
                  <c:v>% of 2016 tax</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CarbonFootprint!$K$4:$K$63</c:f>
              <c:numCache>
                <c:formatCode>0%</c:formatCode>
                <c:ptCount val="60"/>
                <c:pt idx="0">
                  <c:v>0.74747428779466651</c:v>
                </c:pt>
                <c:pt idx="1">
                  <c:v>0.40737348684809327</c:v>
                </c:pt>
                <c:pt idx="2">
                  <c:v>0.29598436908691128</c:v>
                </c:pt>
                <c:pt idx="3">
                  <c:v>0.24193888830340168</c:v>
                </c:pt>
                <c:pt idx="4">
                  <c:v>0.21096020176955541</c:v>
                </c:pt>
                <c:pt idx="5">
                  <c:v>0.19160113866627071</c:v>
                </c:pt>
                <c:pt idx="6">
                  <c:v>0.1789927227735307</c:v>
                </c:pt>
                <c:pt idx="7">
                  <c:v>0.17070046598132724</c:v>
                </c:pt>
                <c:pt idx="8">
                  <c:v>0.16538624594616605</c:v>
                </c:pt>
                <c:pt idx="9">
                  <c:v>0.16223425531609126</c:v>
                </c:pt>
                <c:pt idx="10">
                  <c:v>0.16074886022323903</c:v>
                </c:pt>
                <c:pt idx="11">
                  <c:v>0.16061041637724971</c:v>
                </c:pt>
                <c:pt idx="12">
                  <c:v>0.16159763157710494</c:v>
                </c:pt>
                <c:pt idx="13">
                  <c:v>0.16355243996493463</c:v>
                </c:pt>
                <c:pt idx="14">
                  <c:v>0.16638479447001961</c:v>
                </c:pt>
                <c:pt idx="15">
                  <c:v>0.17001907607315822</c:v>
                </c:pt>
                <c:pt idx="16">
                  <c:v>0.17441267487244286</c:v>
                </c:pt>
                <c:pt idx="17">
                  <c:v>0.17954682088401125</c:v>
                </c:pt>
                <c:pt idx="18">
                  <c:v>0.18539988835962523</c:v>
                </c:pt>
                <c:pt idx="19">
                  <c:v>0.19198044459241304</c:v>
                </c:pt>
                <c:pt idx="20">
                  <c:v>0.19928926598830743</c:v>
                </c:pt>
                <c:pt idx="21">
                  <c:v>0.20428751051155281</c:v>
                </c:pt>
                <c:pt idx="22">
                  <c:v>0.20980711237891089</c:v>
                </c:pt>
                <c:pt idx="23">
                  <c:v>0.21583140421934061</c:v>
                </c:pt>
                <c:pt idx="24">
                  <c:v>0.22236190617619869</c:v>
                </c:pt>
                <c:pt idx="25">
                  <c:v>0.2294048791191946</c:v>
                </c:pt>
                <c:pt idx="26">
                  <c:v>0.23696086603146621</c:v>
                </c:pt>
                <c:pt idx="27">
                  <c:v>0.24503495159350999</c:v>
                </c:pt>
                <c:pt idx="28">
                  <c:v>0.25364043911324335</c:v>
                </c:pt>
                <c:pt idx="29">
                  <c:v>0.26278885812419461</c:v>
                </c:pt>
                <c:pt idx="30">
                  <c:v>0.27249025047814651</c:v>
                </c:pt>
                <c:pt idx="31">
                  <c:v>0.28275744465349001</c:v>
                </c:pt>
                <c:pt idx="32">
                  <c:v>0.29360955291660479</c:v>
                </c:pt>
                <c:pt idx="33">
                  <c:v>0.3050634390319435</c:v>
                </c:pt>
                <c:pt idx="34">
                  <c:v>0.31713034406348994</c:v>
                </c:pt>
                <c:pt idx="35">
                  <c:v>0.32983103835633498</c:v>
                </c:pt>
                <c:pt idx="36">
                  <c:v>0.34318404681285691</c:v>
                </c:pt>
                <c:pt idx="37">
                  <c:v>0.35720254067574703</c:v>
                </c:pt>
                <c:pt idx="38">
                  <c:v>0.37191160587650701</c:v>
                </c:pt>
                <c:pt idx="39">
                  <c:v>0.38732088580762913</c:v>
                </c:pt>
                <c:pt idx="40">
                  <c:v>0.40345485614753246</c:v>
                </c:pt>
                <c:pt idx="41">
                  <c:v>0.42032642302488721</c:v>
                </c:pt>
                <c:pt idx="42">
                  <c:v>0.43809467882316466</c:v>
                </c:pt>
                <c:pt idx="43">
                  <c:v>0.45680136932163851</c:v>
                </c:pt>
                <c:pt idx="44">
                  <c:v>0.47648740377383791</c:v>
                </c:pt>
                <c:pt idx="45">
                  <c:v>0.49720419274370242</c:v>
                </c:pt>
                <c:pt idx="46">
                  <c:v>0.51899877142802686</c:v>
                </c:pt>
                <c:pt idx="47">
                  <c:v>0.54192772828414448</c:v>
                </c:pt>
                <c:pt idx="48">
                  <c:v>0.56604303230348296</c:v>
                </c:pt>
                <c:pt idx="49">
                  <c:v>0.59140542890401582</c:v>
                </c:pt>
                <c:pt idx="50">
                  <c:v>0.61808104342847081</c:v>
                </c:pt>
                <c:pt idx="51">
                  <c:v>0.64613340195203095</c:v>
                </c:pt>
                <c:pt idx="52">
                  <c:v>0.67563099759768463</c:v>
                </c:pt>
                <c:pt idx="53">
                  <c:v>0.70665162097470857</c:v>
                </c:pt>
                <c:pt idx="54">
                  <c:v>0.73927210844656355</c:v>
                </c:pt>
                <c:pt idx="55">
                  <c:v>0.77357766586416876</c:v>
                </c:pt>
                <c:pt idx="56">
                  <c:v>0.80965886528702879</c:v>
                </c:pt>
                <c:pt idx="57">
                  <c:v>0.84760895238837752</c:v>
                </c:pt>
                <c:pt idx="58">
                  <c:v>0.88752800426617195</c:v>
                </c:pt>
                <c:pt idx="59">
                  <c:v>0.92952667147298451</c:v>
                </c:pt>
              </c:numCache>
            </c:numRef>
          </c:val>
          <c:smooth val="0"/>
        </c:ser>
        <c:ser>
          <c:idx val="1"/>
          <c:order val="1"/>
          <c:tx>
            <c:strRef>
              <c:f>CarbonFootprint!$L$2:$L$3</c:f>
              <c:strCache>
                <c:ptCount val="2"/>
                <c:pt idx="1">
                  <c:v>% of 2017 tax</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CarbonFootprint!$L$4:$L$63</c:f>
              <c:numCache>
                <c:formatCode>0%</c:formatCode>
                <c:ptCount val="60"/>
                <c:pt idx="0">
                  <c:v>0.49831619186311105</c:v>
                </c:pt>
                <c:pt idx="1">
                  <c:v>0.27158232456539555</c:v>
                </c:pt>
                <c:pt idx="2">
                  <c:v>0.19732291272460753</c:v>
                </c:pt>
                <c:pt idx="3">
                  <c:v>0.1612925922022678</c:v>
                </c:pt>
                <c:pt idx="4">
                  <c:v>0.14064013451303697</c:v>
                </c:pt>
                <c:pt idx="5">
                  <c:v>0.12773409244418046</c:v>
                </c:pt>
                <c:pt idx="6">
                  <c:v>0.11932848184902048</c:v>
                </c:pt>
                <c:pt idx="7">
                  <c:v>0.11380031065421817</c:v>
                </c:pt>
                <c:pt idx="8">
                  <c:v>0.11025749729744404</c:v>
                </c:pt>
                <c:pt idx="9">
                  <c:v>0.10815617021072753</c:v>
                </c:pt>
                <c:pt idx="10">
                  <c:v>0.10716590681549269</c:v>
                </c:pt>
                <c:pt idx="11">
                  <c:v>0.10707361091816646</c:v>
                </c:pt>
                <c:pt idx="12">
                  <c:v>0.10773175438473663</c:v>
                </c:pt>
                <c:pt idx="13">
                  <c:v>0.10903495997662309</c:v>
                </c:pt>
                <c:pt idx="14">
                  <c:v>0.11092319631334639</c:v>
                </c:pt>
                <c:pt idx="15">
                  <c:v>0.11334605071543882</c:v>
                </c:pt>
                <c:pt idx="16">
                  <c:v>0.11627511658162855</c:v>
                </c:pt>
                <c:pt idx="17">
                  <c:v>0.11969788058934083</c:v>
                </c:pt>
                <c:pt idx="18">
                  <c:v>0.12359992557308348</c:v>
                </c:pt>
                <c:pt idx="19">
                  <c:v>0.1279869630616087</c:v>
                </c:pt>
                <c:pt idx="20">
                  <c:v>0.13285951065887161</c:v>
                </c:pt>
                <c:pt idx="21">
                  <c:v>0.13619167367436855</c:v>
                </c:pt>
                <c:pt idx="22">
                  <c:v>0.13987140825260727</c:v>
                </c:pt>
                <c:pt idx="23">
                  <c:v>0.1438876028128937</c:v>
                </c:pt>
                <c:pt idx="24">
                  <c:v>0.14824127078413246</c:v>
                </c:pt>
                <c:pt idx="25">
                  <c:v>0.15293658607946309</c:v>
                </c:pt>
                <c:pt idx="26">
                  <c:v>0.15797391068764416</c:v>
                </c:pt>
                <c:pt idx="27">
                  <c:v>0.16335663439567333</c:v>
                </c:pt>
                <c:pt idx="28">
                  <c:v>0.16909362607549555</c:v>
                </c:pt>
                <c:pt idx="29">
                  <c:v>0.1751925720827964</c:v>
                </c:pt>
                <c:pt idx="30">
                  <c:v>0.181660166985431</c:v>
                </c:pt>
                <c:pt idx="31">
                  <c:v>0.18850496310232667</c:v>
                </c:pt>
                <c:pt idx="32">
                  <c:v>0.19573970194440321</c:v>
                </c:pt>
                <c:pt idx="33">
                  <c:v>0.20337562602129564</c:v>
                </c:pt>
                <c:pt idx="34">
                  <c:v>0.21142022937565996</c:v>
                </c:pt>
                <c:pt idx="35">
                  <c:v>0.21988735890422334</c:v>
                </c:pt>
                <c:pt idx="36">
                  <c:v>0.22878936454190463</c:v>
                </c:pt>
                <c:pt idx="37">
                  <c:v>0.23813502711716467</c:v>
                </c:pt>
                <c:pt idx="38">
                  <c:v>0.24794107058433798</c:v>
                </c:pt>
                <c:pt idx="39">
                  <c:v>0.25821392387175279</c:v>
                </c:pt>
                <c:pt idx="40">
                  <c:v>0.26896990409835497</c:v>
                </c:pt>
                <c:pt idx="41">
                  <c:v>0.28021761534992484</c:v>
                </c:pt>
                <c:pt idx="42">
                  <c:v>0.29206311921544315</c:v>
                </c:pt>
                <c:pt idx="43">
                  <c:v>0.30453424621442565</c:v>
                </c:pt>
                <c:pt idx="44">
                  <c:v>0.31765826918255868</c:v>
                </c:pt>
                <c:pt idx="45">
                  <c:v>0.33146946182913495</c:v>
                </c:pt>
                <c:pt idx="46">
                  <c:v>0.34599918095201793</c:v>
                </c:pt>
                <c:pt idx="47">
                  <c:v>0.36128515218942964</c:v>
                </c:pt>
                <c:pt idx="48">
                  <c:v>0.37736202153565535</c:v>
                </c:pt>
                <c:pt idx="49">
                  <c:v>0.39427028593601054</c:v>
                </c:pt>
                <c:pt idx="50">
                  <c:v>0.41205402895231386</c:v>
                </c:pt>
                <c:pt idx="51">
                  <c:v>0.43075560130135399</c:v>
                </c:pt>
                <c:pt idx="52">
                  <c:v>0.45042066506512296</c:v>
                </c:pt>
                <c:pt idx="53">
                  <c:v>0.47110108064980571</c:v>
                </c:pt>
                <c:pt idx="54">
                  <c:v>0.49284807229770899</c:v>
                </c:pt>
                <c:pt idx="55">
                  <c:v>0.51571844390944588</c:v>
                </c:pt>
                <c:pt idx="56">
                  <c:v>0.53977257685801916</c:v>
                </c:pt>
                <c:pt idx="57">
                  <c:v>0.56507263492558513</c:v>
                </c:pt>
                <c:pt idx="58">
                  <c:v>0.5916853361774479</c:v>
                </c:pt>
                <c:pt idx="59">
                  <c:v>0.61968444764865627</c:v>
                </c:pt>
              </c:numCache>
            </c:numRef>
          </c:val>
          <c:smooth val="0"/>
        </c:ser>
        <c:dLbls>
          <c:showLegendKey val="0"/>
          <c:showVal val="0"/>
          <c:showCatName val="0"/>
          <c:showSerName val="0"/>
          <c:showPercent val="0"/>
          <c:showBubbleSize val="0"/>
        </c:dLbls>
        <c:smooth val="0"/>
        <c:axId val="-461260384"/>
        <c:axId val="-461251680"/>
      </c:lineChart>
      <c:catAx>
        <c:axId val="-46126038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8334012511675478"/>
              <c:y val="0.8555123157682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1680"/>
        <c:crosses val="autoZero"/>
        <c:auto val="1"/>
        <c:lblAlgn val="ctr"/>
        <c:lblOffset val="100"/>
        <c:noMultiLvlLbl val="0"/>
      </c:catAx>
      <c:valAx>
        <c:axId val="-46125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Percentage of the Carbon Tax</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6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0.59767603373432232</c:v>
                </c:pt>
                <c:pt idx="22">
                  <c:v>0.62140035516503844</c:v>
                </c:pt>
                <c:pt idx="23">
                  <c:v>0.64314764980986161</c:v>
                </c:pt>
                <c:pt idx="24">
                  <c:v>0.66315516088309889</c:v>
                </c:pt>
                <c:pt idx="25">
                  <c:v>0.68162363264301018</c:v>
                </c:pt>
                <c:pt idx="26">
                  <c:v>0.69872406945774279</c:v>
                </c:pt>
                <c:pt idx="27">
                  <c:v>0.71460304649999462</c:v>
                </c:pt>
                <c:pt idx="28">
                  <c:v>0.72938692167726349</c:v>
                </c:pt>
                <c:pt idx="29">
                  <c:v>0.74318520517604791</c:v>
                </c:pt>
                <c:pt idx="30">
                  <c:v>0.75609327683620087</c:v>
                </c:pt>
                <c:pt idx="31">
                  <c:v>0.76819459401759449</c:v>
                </c:pt>
                <c:pt idx="32">
                  <c:v>0.77956249803647937</c:v>
                </c:pt>
                <c:pt idx="33">
                  <c:v>0.79026170181895927</c:v>
                </c:pt>
                <c:pt idx="34">
                  <c:v>0.80034952252815461</c:v>
                </c:pt>
                <c:pt idx="35">
                  <c:v>0.80987690875350571</c:v>
                </c:pt>
                <c:pt idx="36">
                  <c:v>0.81888930112883784</c:v>
                </c:pt>
                <c:pt idx="37">
                  <c:v>0.82742735706336312</c:v>
                </c:pt>
                <c:pt idx="38">
                  <c:v>0.83552756397560501</c:v>
                </c:pt>
                <c:pt idx="39">
                  <c:v>0.84322276054223477</c:v>
                </c:pt>
                <c:pt idx="40">
                  <c:v>0.8505425816665898</c:v>
                </c:pt>
                <c:pt idx="41">
                  <c:v>0.85751383988026153</c:v>
                </c:pt>
                <c:pt idx="42">
                  <c:v>0.86416085352585525</c:v>
                </c:pt>
                <c:pt idx="43">
                  <c:v>0.8705057301875585</c:v>
                </c:pt>
                <c:pt idx="44">
                  <c:v>0.87656861233096384</c:v>
                </c:pt>
                <c:pt idx="45">
                  <c:v>0.88236789090291667</c:v>
                </c:pt>
                <c:pt idx="46">
                  <c:v>0.88792039166329706</c:v>
                </c:pt>
                <c:pt idx="47">
                  <c:v>0.89324153822532837</c:v>
                </c:pt>
                <c:pt idx="48">
                  <c:v>0.89834549513176631</c:v>
                </c:pt>
                <c:pt idx="49">
                  <c:v>0.90324529376194695</c:v>
                </c:pt>
                <c:pt idx="50">
                  <c:v>0.90795294342623822</c:v>
                </c:pt>
                <c:pt idx="51">
                  <c:v>0.9124795296419026</c:v>
                </c:pt>
                <c:pt idx="52">
                  <c:v>0.91683530128339108</c:v>
                </c:pt>
                <c:pt idx="53">
                  <c:v>0.92102974804926874</c:v>
                </c:pt>
                <c:pt idx="54">
                  <c:v>0.92507166947820552</c:v>
                </c:pt>
                <c:pt idx="55">
                  <c:v>0.92896923657039443</c:v>
                </c:pt>
                <c:pt idx="56">
                  <c:v>0.93273004692250661</c:v>
                </c:pt>
                <c:pt idx="57">
                  <c:v>0.93636117415902864</c:v>
                </c:pt>
                <c:pt idx="58">
                  <c:v>0.93986921233668552</c:v>
                </c:pt>
                <c:pt idx="59">
                  <c:v>0.94326031590842063</c:v>
                </c:pt>
              </c:numCache>
            </c:numRef>
          </c:val>
          <c:smooth val="0"/>
        </c:ser>
        <c:dLbls>
          <c:showLegendKey val="0"/>
          <c:showVal val="0"/>
          <c:showCatName val="0"/>
          <c:showSerName val="0"/>
          <c:showPercent val="0"/>
          <c:showBubbleSize val="0"/>
        </c:dLbls>
        <c:smooth val="0"/>
        <c:axId val="-576195360"/>
        <c:axId val="-576194816"/>
      </c:lineChart>
      <c:catAx>
        <c:axId val="-576195360"/>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576194816"/>
        <c:crosses val="autoZero"/>
        <c:auto val="1"/>
        <c:lblAlgn val="ctr"/>
        <c:lblOffset val="100"/>
        <c:noMultiLvlLbl val="1"/>
      </c:catAx>
      <c:valAx>
        <c:axId val="-576194816"/>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57619536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Cumulative Ratio Carbon Saved vs Carbon Burned Using $0/kWh Reinvestment Policy</a:t>
            </a:r>
            <a:endParaRPr lang="en-CA" sz="1400" b="1">
              <a:solidFill>
                <a:sysClr val="windowText" lastClr="000000"/>
              </a:solidFill>
              <a:effectLst/>
              <a:latin typeface="Arial" panose="020B0604020202020204" pitchFamily="34" charset="0"/>
              <a:cs typeface="Arial" panose="020B0604020202020204" pitchFamily="34" charset="0"/>
            </a:endParaRPr>
          </a:p>
          <a:p>
            <a:pPr>
              <a:defRPr sz="1400" b="1">
                <a:solidFill>
                  <a:sysClr val="windowText" lastClr="000000"/>
                </a:solidFill>
                <a:latin typeface="Arial" panose="020B0604020202020204" pitchFamily="34" charset="0"/>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Using Wind Turbines</a:t>
            </a:r>
            <a:endParaRPr lang="en-CA" sz="1400" b="1">
              <a:solidFill>
                <a:sysClr val="windowText" lastClr="000000"/>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3409290663667514"/>
          <c:y val="0.18837304084897882"/>
          <c:w val="0.83642015085749444"/>
          <c:h val="0.62703137991159574"/>
        </c:manualLayout>
      </c:layout>
      <c:lineChart>
        <c:grouping val="standard"/>
        <c:varyColors val="0"/>
        <c:ser>
          <c:idx val="0"/>
          <c:order val="0"/>
          <c:tx>
            <c:v>$3.75/bbl</c:v>
          </c:tx>
          <c:spPr>
            <a:ln w="28575" cap="rnd">
              <a:solidFill>
                <a:schemeClr val="accent1"/>
              </a:solidFill>
              <a:round/>
            </a:ln>
            <a:effectLst/>
          </c:spPr>
          <c:marker>
            <c:symbol val="plus"/>
            <c:size val="5"/>
            <c:spPr>
              <a:noFill/>
              <a:ln w="9525">
                <a:solidFill>
                  <a:schemeClr val="accent1"/>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States'!$D$5:$D$64</c:f>
              <c:numCache>
                <c:formatCode>0%</c:formatCode>
                <c:ptCount val="60"/>
                <c:pt idx="0">
                  <c:v>0</c:v>
                </c:pt>
                <c:pt idx="1">
                  <c:v>4.7651382341917358E-3</c:v>
                </c:pt>
                <c:pt idx="2">
                  <c:v>9.5295130079598219E-3</c:v>
                </c:pt>
                <c:pt idx="3">
                  <c:v>1.4293696916622002E-2</c:v>
                </c:pt>
                <c:pt idx="4">
                  <c:v>1.9057804479241814E-2</c:v>
                </c:pt>
                <c:pt idx="5">
                  <c:v>2.3821873868840444E-2</c:v>
                </c:pt>
                <c:pt idx="6">
                  <c:v>2.8585921445284108E-2</c:v>
                </c:pt>
                <c:pt idx="7">
                  <c:v>3.3349955388505929E-2</c:v>
                </c:pt>
                <c:pt idx="8">
                  <c:v>3.8113980242913174E-2</c:v>
                </c:pt>
                <c:pt idx="9">
                  <c:v>4.2877998735150233E-2</c:v>
                </c:pt>
                <c:pt idx="10">
                  <c:v>4.7642012600354403E-2</c:v>
                </c:pt>
                <c:pt idx="11">
                  <c:v>5.2406022995283942E-2</c:v>
                </c:pt>
                <c:pt idx="12">
                  <c:v>5.7170030720771418E-2</c:v>
                </c:pt>
                <c:pt idx="13">
                  <c:v>6.1934036348840149E-2</c:v>
                </c:pt>
                <c:pt idx="14">
                  <c:v>6.6698040298973901E-2</c:v>
                </c:pt>
                <c:pt idx="15">
                  <c:v>7.1462042885785462E-2</c:v>
                </c:pt>
                <c:pt idx="16">
                  <c:v>7.6226044349861105E-2</c:v>
                </c:pt>
                <c:pt idx="17">
                  <c:v>8.0990044878323481E-2</c:v>
                </c:pt>
                <c:pt idx="18">
                  <c:v>8.5754044618901015E-2</c:v>
                </c:pt>
                <c:pt idx="19">
                  <c:v>9.0518043689776409E-2</c:v>
                </c:pt>
                <c:pt idx="20">
                  <c:v>9.5282042186621424E-2</c:v>
                </c:pt>
                <c:pt idx="21">
                  <c:v>9.9611284179192558E-2</c:v>
                </c:pt>
                <c:pt idx="22">
                  <c:v>0.10356407034632273</c:v>
                </c:pt>
                <c:pt idx="23">
                  <c:v>0.10718745766619206</c:v>
                </c:pt>
                <c:pt idx="24">
                  <c:v>0.11052097400047182</c:v>
                </c:pt>
                <c:pt idx="25">
                  <c:v>0.11359806600134546</c:v>
                </c:pt>
                <c:pt idx="26">
                  <c:v>0.11644722526141366</c:v>
                </c:pt>
                <c:pt idx="27">
                  <c:v>0.11909287314576268</c:v>
                </c:pt>
                <c:pt idx="28">
                  <c:v>0.12155606255532903</c:v>
                </c:pt>
                <c:pt idx="29">
                  <c:v>0.12385503933759097</c:v>
                </c:pt>
                <c:pt idx="30">
                  <c:v>0.1260056950371263</c:v>
                </c:pt>
                <c:pt idx="31">
                  <c:v>0.12802193475544069</c:v>
                </c:pt>
                <c:pt idx="32">
                  <c:v>0.12991597812719058</c:v>
                </c:pt>
                <c:pt idx="33">
                  <c:v>0.13169860718295517</c:v>
                </c:pt>
                <c:pt idx="34">
                  <c:v>0.1333793717212475</c:v>
                </c:pt>
                <c:pt idx="35">
                  <c:v>0.13496676045185693</c:v>
                </c:pt>
                <c:pt idx="36">
                  <c:v>0.13646834438621719</c:v>
                </c:pt>
                <c:pt idx="37">
                  <c:v>0.13789089758719009</c:v>
                </c:pt>
                <c:pt idx="38">
                  <c:v>0.13924049934195923</c:v>
                </c:pt>
                <c:pt idx="39">
                  <c:v>0.14052262100898991</c:v>
                </c:pt>
                <c:pt idx="40">
                  <c:v>0.14174220015567765</c:v>
                </c:pt>
                <c:pt idx="41">
                  <c:v>0.14290370410490405</c:v>
                </c:pt>
                <c:pt idx="42">
                  <c:v>0.14401118461463155</c:v>
                </c:pt>
                <c:pt idx="43">
                  <c:v>0.14506832510118961</c:v>
                </c:pt>
                <c:pt idx="44">
                  <c:v>0.14607848156612291</c:v>
                </c:pt>
                <c:pt idx="45">
                  <c:v>0.14704471818475473</c:v>
                </c:pt>
                <c:pt idx="46">
                  <c:v>0.14796983835152985</c:v>
                </c:pt>
                <c:pt idx="47">
                  <c:v>0.1488564118446894</c:v>
                </c:pt>
                <c:pt idx="48">
                  <c:v>0.14970679866465872</c:v>
                </c:pt>
                <c:pt idx="49">
                  <c:v>0.15052317001182927</c:v>
                </c:pt>
                <c:pt idx="50">
                  <c:v>0.15130752679636572</c:v>
                </c:pt>
                <c:pt idx="51">
                  <c:v>0.15206171601226609</c:v>
                </c:pt>
                <c:pt idx="52">
                  <c:v>0.15278744525775517</c:v>
                </c:pt>
                <c:pt idx="53">
                  <c:v>0.15348629564230018</c:v>
                </c:pt>
                <c:pt idx="54">
                  <c:v>0.15415973328558905</c:v>
                </c:pt>
                <c:pt idx="55">
                  <c:v>0.15480911958447471</c:v>
                </c:pt>
                <c:pt idx="56">
                  <c:v>0.15543572039918893</c:v>
                </c:pt>
                <c:pt idx="57">
                  <c:v>0.15604071428925784</c:v>
                </c:pt>
                <c:pt idx="58">
                  <c:v>0.1566251999118668</c:v>
                </c:pt>
                <c:pt idx="59">
                  <c:v>0.1571902026803888</c:v>
                </c:pt>
              </c:numCache>
            </c:numRef>
          </c:val>
          <c:smooth val="0"/>
        </c:ser>
        <c:ser>
          <c:idx val="1"/>
          <c:order val="1"/>
          <c:tx>
            <c:v>$7.5/bbl</c:v>
          </c:tx>
          <c:spPr>
            <a:ln w="28575" cap="rnd">
              <a:solidFill>
                <a:schemeClr val="accent2"/>
              </a:solidFill>
              <a:round/>
            </a:ln>
            <a:effectLst/>
          </c:spPr>
          <c:marker>
            <c:symbol val="x"/>
            <c:size val="5"/>
            <c:spPr>
              <a:noFill/>
              <a:ln w="9525">
                <a:solidFill>
                  <a:schemeClr val="accent2"/>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States'!$E$5:$E$64</c:f>
              <c:numCache>
                <c:formatCode>0%</c:formatCode>
                <c:ptCount val="60"/>
                <c:pt idx="0">
                  <c:v>0</c:v>
                </c:pt>
                <c:pt idx="1">
                  <c:v>9.5302764683834716E-3</c:v>
                </c:pt>
                <c:pt idx="2">
                  <c:v>1.9059026015919644E-2</c:v>
                </c:pt>
                <c:pt idx="3">
                  <c:v>2.8587393833244004E-2</c:v>
                </c:pt>
                <c:pt idx="4">
                  <c:v>3.8115608958483628E-2</c:v>
                </c:pt>
                <c:pt idx="5">
                  <c:v>4.7643747737680889E-2</c:v>
                </c:pt>
                <c:pt idx="6">
                  <c:v>5.7171842890568217E-2</c:v>
                </c:pt>
                <c:pt idx="7">
                  <c:v>6.6699910777011859E-2</c:v>
                </c:pt>
                <c:pt idx="8">
                  <c:v>7.6227960485826349E-2</c:v>
                </c:pt>
                <c:pt idx="9">
                  <c:v>8.5755997470300466E-2</c:v>
                </c:pt>
                <c:pt idx="10">
                  <c:v>9.5284025200708805E-2</c:v>
                </c:pt>
                <c:pt idx="11">
                  <c:v>0.10481204599056788</c:v>
                </c:pt>
                <c:pt idx="12">
                  <c:v>0.11434006144154284</c:v>
                </c:pt>
                <c:pt idx="13">
                  <c:v>0.1238680726976803</c:v>
                </c:pt>
                <c:pt idx="14">
                  <c:v>0.1333960805979478</c:v>
                </c:pt>
                <c:pt idx="15">
                  <c:v>0.14292408577157092</c:v>
                </c:pt>
                <c:pt idx="16">
                  <c:v>0.15245208869972221</c:v>
                </c:pt>
                <c:pt idx="17">
                  <c:v>0.16198008975664696</c:v>
                </c:pt>
                <c:pt idx="18">
                  <c:v>0.17150808923780203</c:v>
                </c:pt>
                <c:pt idx="19">
                  <c:v>0.18103608737955282</c:v>
                </c:pt>
                <c:pt idx="20">
                  <c:v>0.19056408437324285</c:v>
                </c:pt>
                <c:pt idx="21">
                  <c:v>0.1992242340902185</c:v>
                </c:pt>
                <c:pt idx="22">
                  <c:v>0.20713132731006589</c:v>
                </c:pt>
                <c:pt idx="23">
                  <c:v>0.21437949609492601</c:v>
                </c:pt>
                <c:pt idx="24">
                  <c:v>0.22104781137699731</c:v>
                </c:pt>
                <c:pt idx="25">
                  <c:v>0.22720317932967848</c:v>
                </c:pt>
                <c:pt idx="26">
                  <c:v>0.23290259410067957</c:v>
                </c:pt>
                <c:pt idx="27">
                  <c:v>0.23819490781660915</c:v>
                </c:pt>
                <c:pt idx="28">
                  <c:v>0.243122234379716</c:v>
                </c:pt>
                <c:pt idx="29">
                  <c:v>0.24772107250528244</c:v>
                </c:pt>
                <c:pt idx="30">
                  <c:v>0.25202321139694134</c:v>
                </c:pt>
                <c:pt idx="31">
                  <c:v>0.25605646660787157</c:v>
                </c:pt>
                <c:pt idx="32">
                  <c:v>0.25984528210904839</c:v>
                </c:pt>
                <c:pt idx="33">
                  <c:v>0.2634112261101561</c:v>
                </c:pt>
                <c:pt idx="34">
                  <c:v>0.26677340188262899</c:v>
                </c:pt>
                <c:pt idx="35">
                  <c:v>0.26994879011218675</c:v>
                </c:pt>
                <c:pt idx="36">
                  <c:v>0.27295253573474137</c:v>
                </c:pt>
                <c:pt idx="37">
                  <c:v>0.27579818948242474</c:v>
                </c:pt>
                <c:pt idx="38">
                  <c:v>0.27849791226868842</c:v>
                </c:pt>
                <c:pt idx="39">
                  <c:v>0.28106264891563892</c:v>
                </c:pt>
                <c:pt idx="40">
                  <c:v>0.28350227645786008</c:v>
                </c:pt>
                <c:pt idx="41">
                  <c:v>0.28582573125997557</c:v>
                </c:pt>
                <c:pt idx="42">
                  <c:v>0.28804111839687629</c:v>
                </c:pt>
                <c:pt idx="43">
                  <c:v>0.29015580611846331</c:v>
                </c:pt>
                <c:pt idx="44">
                  <c:v>0.29217650771909098</c:v>
                </c:pt>
                <c:pt idx="45">
                  <c:v>0.29410935272838701</c:v>
                </c:pt>
                <c:pt idx="46">
                  <c:v>0.29595994901388317</c:v>
                </c:pt>
                <c:pt idx="47">
                  <c:v>0.29773343712081701</c:v>
                </c:pt>
                <c:pt idx="48">
                  <c:v>0.29943453795808</c:v>
                </c:pt>
                <c:pt idx="49">
                  <c:v>0.30106759476185257</c:v>
                </c:pt>
                <c:pt idx="50">
                  <c:v>0.30263661012233994</c:v>
                </c:pt>
                <c:pt idx="51">
                  <c:v>0.30414527873819314</c:v>
                </c:pt>
                <c:pt idx="52">
                  <c:v>0.30559701646288212</c:v>
                </c:pt>
                <c:pt idx="53">
                  <c:v>0.30699498612369364</c:v>
                </c:pt>
                <c:pt idx="54">
                  <c:v>0.30834212052411208</c:v>
                </c:pt>
                <c:pt idx="55">
                  <c:v>0.3096411429816584</c:v>
                </c:pt>
                <c:pt idx="56">
                  <c:v>0.3108945857038522</c:v>
                </c:pt>
                <c:pt idx="57">
                  <c:v>0.31210480626321169</c:v>
                </c:pt>
                <c:pt idx="58">
                  <c:v>0.31327400239683023</c:v>
                </c:pt>
                <c:pt idx="59">
                  <c:v>0.31440422532599488</c:v>
                </c:pt>
              </c:numCache>
            </c:numRef>
          </c:val>
          <c:smooth val="0"/>
        </c:ser>
        <c:ser>
          <c:idx val="2"/>
          <c:order val="2"/>
          <c:tx>
            <c:v>$11.25/bbl</c:v>
          </c:tx>
          <c:spPr>
            <a:ln w="28575" cap="rnd">
              <a:solidFill>
                <a:schemeClr val="accent3"/>
              </a:solidFill>
              <a:round/>
            </a:ln>
            <a:effectLst/>
          </c:spPr>
          <c:marker>
            <c:symbol val="triangle"/>
            <c:size val="5"/>
            <c:spPr>
              <a:solidFill>
                <a:schemeClr val="accent3"/>
              </a:solidFill>
              <a:ln w="9525">
                <a:solidFill>
                  <a:schemeClr val="accent3"/>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States'!$F$5:$F$64</c:f>
              <c:numCache>
                <c:formatCode>0%</c:formatCode>
                <c:ptCount val="60"/>
                <c:pt idx="0">
                  <c:v>0</c:v>
                </c:pt>
                <c:pt idx="1">
                  <c:v>1.4295414702575206E-2</c:v>
                </c:pt>
                <c:pt idx="2">
                  <c:v>2.8588539023879467E-2</c:v>
                </c:pt>
                <c:pt idx="3">
                  <c:v>4.2881090749865999E-2</c:v>
                </c:pt>
                <c:pt idx="4">
                  <c:v>5.7173413437725439E-2</c:v>
                </c:pt>
                <c:pt idx="5">
                  <c:v>7.1465621606521326E-2</c:v>
                </c:pt>
                <c:pt idx="6">
                  <c:v>8.5757764335852318E-2</c:v>
                </c:pt>
                <c:pt idx="7">
                  <c:v>0.10004986616551778</c:v>
                </c:pt>
                <c:pt idx="8">
                  <c:v>0.1143419407287395</c:v>
                </c:pt>
                <c:pt idx="9">
                  <c:v>0.12863399620545068</c:v>
                </c:pt>
                <c:pt idx="10">
                  <c:v>0.14292603780106322</c:v>
                </c:pt>
                <c:pt idx="11">
                  <c:v>0.15721806898585183</c:v>
                </c:pt>
                <c:pt idx="12">
                  <c:v>0.17151009216231425</c:v>
                </c:pt>
                <c:pt idx="13">
                  <c:v>0.18580210904652047</c:v>
                </c:pt>
                <c:pt idx="14">
                  <c:v>0.20009412089692175</c:v>
                </c:pt>
                <c:pt idx="15">
                  <c:v>0.2143861286573564</c:v>
                </c:pt>
                <c:pt idx="16">
                  <c:v>0.22867813304958332</c:v>
                </c:pt>
                <c:pt idx="17">
                  <c:v>0.24297013463497044</c:v>
                </c:pt>
                <c:pt idx="18">
                  <c:v>0.25726213385670305</c:v>
                </c:pt>
                <c:pt idx="19">
                  <c:v>0.27155413106932924</c:v>
                </c:pt>
                <c:pt idx="20">
                  <c:v>0.28584612655986424</c:v>
                </c:pt>
                <c:pt idx="21">
                  <c:v>0.29883718400124448</c:v>
                </c:pt>
                <c:pt idx="22">
                  <c:v>0.31069858427380909</c:v>
                </c:pt>
                <c:pt idx="23">
                  <c:v>0.32157153452366</c:v>
                </c:pt>
                <c:pt idx="24">
                  <c:v>0.33157464875352277</c:v>
                </c:pt>
                <c:pt idx="25">
                  <c:v>0.34080829265801149</c:v>
                </c:pt>
                <c:pt idx="26">
                  <c:v>0.34935796293994548</c:v>
                </c:pt>
                <c:pt idx="27">
                  <c:v>0.35729694248745558</c:v>
                </c:pt>
                <c:pt idx="28">
                  <c:v>0.36468840620410298</c:v>
                </c:pt>
                <c:pt idx="29">
                  <c:v>0.37158710567297393</c:v>
                </c:pt>
                <c:pt idx="30">
                  <c:v>0.37804072775675635</c:v>
                </c:pt>
                <c:pt idx="31">
                  <c:v>0.38409099846030237</c:v>
                </c:pt>
                <c:pt idx="32">
                  <c:v>0.38977458609090621</c:v>
                </c:pt>
                <c:pt idx="33">
                  <c:v>0.39512384503735698</c:v>
                </c:pt>
                <c:pt idx="34">
                  <c:v>0.40016743204401045</c:v>
                </c:pt>
                <c:pt idx="35">
                  <c:v>0.40493081977251655</c:v>
                </c:pt>
                <c:pt idx="36">
                  <c:v>0.40943672708326556</c:v>
                </c:pt>
                <c:pt idx="37">
                  <c:v>0.41370548137765939</c:v>
                </c:pt>
                <c:pt idx="38">
                  <c:v>0.41775532519541758</c:v>
                </c:pt>
                <c:pt idx="39">
                  <c:v>0.42160267682228786</c:v>
                </c:pt>
                <c:pt idx="40">
                  <c:v>0.42526235276004254</c:v>
                </c:pt>
                <c:pt idx="41">
                  <c:v>0.42874775841504703</c:v>
                </c:pt>
                <c:pt idx="42">
                  <c:v>0.43207105217912106</c:v>
                </c:pt>
                <c:pt idx="43">
                  <c:v>0.43524328713573712</c:v>
                </c:pt>
                <c:pt idx="44">
                  <c:v>0.43827453387205922</c:v>
                </c:pt>
                <c:pt idx="45">
                  <c:v>0.44117398727201945</c:v>
                </c:pt>
                <c:pt idx="46">
                  <c:v>0.44395005967623669</c:v>
                </c:pt>
                <c:pt idx="47">
                  <c:v>0.44661046239694491</c:v>
                </c:pt>
                <c:pt idx="48">
                  <c:v>0.44916227725150171</c:v>
                </c:pt>
                <c:pt idx="49">
                  <c:v>0.45161201951187629</c:v>
                </c:pt>
                <c:pt idx="50">
                  <c:v>0.45396569344831461</c:v>
                </c:pt>
                <c:pt idx="51">
                  <c:v>0.45622884146412063</c:v>
                </c:pt>
                <c:pt idx="52">
                  <c:v>0.45840658766800946</c:v>
                </c:pt>
                <c:pt idx="53">
                  <c:v>0.46050367660508751</c:v>
                </c:pt>
                <c:pt idx="54">
                  <c:v>0.46252450776263554</c:v>
                </c:pt>
                <c:pt idx="55">
                  <c:v>0.46447316637884251</c:v>
                </c:pt>
                <c:pt idx="56">
                  <c:v>0.46635345100851583</c:v>
                </c:pt>
                <c:pt idx="57">
                  <c:v>0.46816889823716601</c:v>
                </c:pt>
                <c:pt idx="58">
                  <c:v>0.46992280488179411</c:v>
                </c:pt>
                <c:pt idx="59">
                  <c:v>0.47161824797160135</c:v>
                </c:pt>
              </c:numCache>
            </c:numRef>
          </c:val>
          <c:smooth val="0"/>
        </c:ser>
        <c:ser>
          <c:idx val="3"/>
          <c:order val="3"/>
          <c:tx>
            <c:v>$15/bbl</c:v>
          </c:tx>
          <c:spPr>
            <a:ln w="28575" cap="rnd">
              <a:solidFill>
                <a:schemeClr val="accent4"/>
              </a:solidFill>
              <a:round/>
            </a:ln>
            <a:effectLst/>
          </c:spPr>
          <c:marker>
            <c:symbol val="diamond"/>
            <c:size val="5"/>
            <c:spPr>
              <a:solidFill>
                <a:schemeClr val="accent4"/>
              </a:solidFill>
              <a:ln w="9525">
                <a:solidFill>
                  <a:schemeClr val="accent4"/>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States'!$G$5:$G$64</c:f>
              <c:numCache>
                <c:formatCode>0%</c:formatCode>
                <c:ptCount val="60"/>
                <c:pt idx="0">
                  <c:v>0</c:v>
                </c:pt>
                <c:pt idx="1">
                  <c:v>1.9060552936766943E-2</c:v>
                </c:pt>
                <c:pt idx="2">
                  <c:v>3.8118052031839288E-2</c:v>
                </c:pt>
                <c:pt idx="3">
                  <c:v>5.7174787666488008E-2</c:v>
                </c:pt>
                <c:pt idx="4">
                  <c:v>7.6231217916967256E-2</c:v>
                </c:pt>
                <c:pt idx="5">
                  <c:v>9.5287495475361778E-2</c:v>
                </c:pt>
                <c:pt idx="6">
                  <c:v>0.11434368578113643</c:v>
                </c:pt>
                <c:pt idx="7">
                  <c:v>0.13339982155402372</c:v>
                </c:pt>
                <c:pt idx="8">
                  <c:v>0.1524559209716527</c:v>
                </c:pt>
                <c:pt idx="9">
                  <c:v>0.17151199494060093</c:v>
                </c:pt>
                <c:pt idx="10">
                  <c:v>0.19056805040141761</c:v>
                </c:pt>
                <c:pt idx="11">
                  <c:v>0.20962409198113577</c:v>
                </c:pt>
                <c:pt idx="12">
                  <c:v>0.22868012288308567</c:v>
                </c:pt>
                <c:pt idx="13">
                  <c:v>0.2477361453953606</c:v>
                </c:pt>
                <c:pt idx="14">
                  <c:v>0.26679216119589561</c:v>
                </c:pt>
                <c:pt idx="15">
                  <c:v>0.28584817154314185</c:v>
                </c:pt>
                <c:pt idx="16">
                  <c:v>0.30490417739944442</c:v>
                </c:pt>
                <c:pt idx="17">
                  <c:v>0.32396017951329392</c:v>
                </c:pt>
                <c:pt idx="18">
                  <c:v>0.34301617847560406</c:v>
                </c:pt>
                <c:pt idx="19">
                  <c:v>0.36207217475910564</c:v>
                </c:pt>
                <c:pt idx="20">
                  <c:v>0.3811281687464857</c:v>
                </c:pt>
                <c:pt idx="21">
                  <c:v>0.39845013391227047</c:v>
                </c:pt>
                <c:pt idx="22">
                  <c:v>0.41426584123755228</c:v>
                </c:pt>
                <c:pt idx="23">
                  <c:v>0.42876357295239392</c:v>
                </c:pt>
                <c:pt idx="24">
                  <c:v>0.44210148613004818</c:v>
                </c:pt>
                <c:pt idx="25">
                  <c:v>0.45441340598634444</c:v>
                </c:pt>
                <c:pt idx="26">
                  <c:v>0.4658133317792113</c:v>
                </c:pt>
                <c:pt idx="27">
                  <c:v>0.47639897715830193</c:v>
                </c:pt>
                <c:pt idx="28">
                  <c:v>0.48625457802848981</c:v>
                </c:pt>
                <c:pt idx="29">
                  <c:v>0.49545313884066522</c:v>
                </c:pt>
                <c:pt idx="30">
                  <c:v>0.50405824411657119</c:v>
                </c:pt>
                <c:pt idx="31">
                  <c:v>0.512125530312733</c:v>
                </c:pt>
                <c:pt idx="32">
                  <c:v>0.51970389007276374</c:v>
                </c:pt>
                <c:pt idx="33">
                  <c:v>0.52683646396455752</c:v>
                </c:pt>
                <c:pt idx="34">
                  <c:v>0.53356146220539158</c:v>
                </c:pt>
                <c:pt idx="35">
                  <c:v>0.53991284943284601</c:v>
                </c:pt>
                <c:pt idx="36">
                  <c:v>0.54592091843178936</c:v>
                </c:pt>
                <c:pt idx="37">
                  <c:v>0.5516127732728936</c:v>
                </c:pt>
                <c:pt idx="38">
                  <c:v>0.55701273812214636</c:v>
                </c:pt>
                <c:pt idx="39">
                  <c:v>0.56214270472893635</c:v>
                </c:pt>
                <c:pt idx="40">
                  <c:v>0.56702242906222455</c:v>
                </c:pt>
                <c:pt idx="41">
                  <c:v>0.57166978557011805</c:v>
                </c:pt>
                <c:pt idx="42">
                  <c:v>0.57610098596136528</c:v>
                </c:pt>
                <c:pt idx="43">
                  <c:v>0.58033076815301032</c:v>
                </c:pt>
                <c:pt idx="44">
                  <c:v>0.5843725600250268</c:v>
                </c:pt>
                <c:pt idx="45">
                  <c:v>0.58823862181565123</c:v>
                </c:pt>
                <c:pt idx="46">
                  <c:v>0.59194017033858948</c:v>
                </c:pt>
                <c:pt idx="47">
                  <c:v>0.59548748767307202</c:v>
                </c:pt>
                <c:pt idx="48">
                  <c:v>0.59889001654492258</c:v>
                </c:pt>
                <c:pt idx="49">
                  <c:v>0.60215644426189918</c:v>
                </c:pt>
                <c:pt idx="50">
                  <c:v>0.60529477677428845</c:v>
                </c:pt>
                <c:pt idx="51">
                  <c:v>0.60831240419004728</c:v>
                </c:pt>
                <c:pt idx="52">
                  <c:v>0.61121615887313596</c:v>
                </c:pt>
                <c:pt idx="53">
                  <c:v>0.61401236708648066</c:v>
                </c:pt>
                <c:pt idx="54">
                  <c:v>0.61670689500115827</c:v>
                </c:pt>
                <c:pt idx="55">
                  <c:v>0.619305189776026</c:v>
                </c:pt>
                <c:pt idx="56">
                  <c:v>0.6218123163131789</c:v>
                </c:pt>
                <c:pt idx="57">
                  <c:v>0.62423299021111978</c:v>
                </c:pt>
                <c:pt idx="58">
                  <c:v>0.62657160736675743</c:v>
                </c:pt>
                <c:pt idx="59">
                  <c:v>0.62883227061720737</c:v>
                </c:pt>
              </c:numCache>
            </c:numRef>
          </c:val>
          <c:smooth val="0"/>
        </c:ser>
        <c:ser>
          <c:idx val="4"/>
          <c:order val="4"/>
          <c:tx>
            <c:v>$18.75/bbl</c:v>
          </c:tx>
          <c:spPr>
            <a:ln w="28575" cap="rnd">
              <a:solidFill>
                <a:schemeClr val="accent5"/>
              </a:solidFill>
              <a:round/>
            </a:ln>
            <a:effectLst/>
          </c:spPr>
          <c:marker>
            <c:symbol val="square"/>
            <c:size val="5"/>
            <c:spPr>
              <a:solidFill>
                <a:schemeClr val="accent5"/>
              </a:solidFill>
              <a:ln w="9525">
                <a:solidFill>
                  <a:schemeClr val="accent5"/>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States'!$H$5:$H$64</c:f>
              <c:numCache>
                <c:formatCode>0%</c:formatCode>
                <c:ptCount val="60"/>
                <c:pt idx="0">
                  <c:v>0</c:v>
                </c:pt>
                <c:pt idx="1">
                  <c:v>2.3825691170958677E-2</c:v>
                </c:pt>
                <c:pt idx="2">
                  <c:v>4.7647565039799111E-2</c:v>
                </c:pt>
                <c:pt idx="3">
                  <c:v>7.1468484583110004E-2</c:v>
                </c:pt>
                <c:pt idx="4">
                  <c:v>9.5289022396209067E-2</c:v>
                </c:pt>
                <c:pt idx="5">
                  <c:v>0.11910936934420222</c:v>
                </c:pt>
                <c:pt idx="6">
                  <c:v>0.14292960722642054</c:v>
                </c:pt>
                <c:pt idx="7">
                  <c:v>0.16674977694252965</c:v>
                </c:pt>
                <c:pt idx="8">
                  <c:v>0.19056990121456585</c:v>
                </c:pt>
                <c:pt idx="9">
                  <c:v>0.21438999367575115</c:v>
                </c:pt>
                <c:pt idx="10">
                  <c:v>0.23821006300177205</c:v>
                </c:pt>
                <c:pt idx="11">
                  <c:v>0.2620301149764197</c:v>
                </c:pt>
                <c:pt idx="12">
                  <c:v>0.28585015360385713</c:v>
                </c:pt>
                <c:pt idx="13">
                  <c:v>0.30967018174420086</c:v>
                </c:pt>
                <c:pt idx="14">
                  <c:v>0.33349020149486958</c:v>
                </c:pt>
                <c:pt idx="15">
                  <c:v>0.35731021442892735</c:v>
                </c:pt>
                <c:pt idx="16">
                  <c:v>0.38113022174930561</c:v>
                </c:pt>
                <c:pt idx="17">
                  <c:v>0.40495022439161749</c:v>
                </c:pt>
                <c:pt idx="18">
                  <c:v>0.42877022309450519</c:v>
                </c:pt>
                <c:pt idx="19">
                  <c:v>0.45259021844888214</c:v>
                </c:pt>
                <c:pt idx="20">
                  <c:v>0.4764102109331072</c:v>
                </c:pt>
                <c:pt idx="21">
                  <c:v>0.4980630838232965</c:v>
                </c:pt>
                <c:pt idx="22">
                  <c:v>0.51783309820129542</c:v>
                </c:pt>
                <c:pt idx="23">
                  <c:v>0.53595561138112791</c:v>
                </c:pt>
                <c:pt idx="24">
                  <c:v>0.55262832350657365</c:v>
                </c:pt>
                <c:pt idx="25">
                  <c:v>0.56801851931467739</c:v>
                </c:pt>
                <c:pt idx="26">
                  <c:v>0.58226870061847724</c:v>
                </c:pt>
                <c:pt idx="27">
                  <c:v>0.5955010118291485</c:v>
                </c:pt>
                <c:pt idx="28">
                  <c:v>0.60782074985287693</c:v>
                </c:pt>
                <c:pt idx="29">
                  <c:v>0.61931917200835684</c:v>
                </c:pt>
                <c:pt idx="30">
                  <c:v>0.63007576047638636</c:v>
                </c:pt>
                <c:pt idx="31">
                  <c:v>0.64016006216516408</c:v>
                </c:pt>
                <c:pt idx="32">
                  <c:v>0.64963319405462183</c:v>
                </c:pt>
                <c:pt idx="33">
                  <c:v>0.65854908289175873</c:v>
                </c:pt>
                <c:pt idx="34">
                  <c:v>0.66695549236677343</c:v>
                </c:pt>
                <c:pt idx="35">
                  <c:v>0.67489487909317614</c:v>
                </c:pt>
                <c:pt idx="36">
                  <c:v>0.68240510978031388</c:v>
                </c:pt>
                <c:pt idx="37">
                  <c:v>0.68952006516812869</c:v>
                </c:pt>
                <c:pt idx="38">
                  <c:v>0.69627015104887591</c:v>
                </c:pt>
                <c:pt idx="39">
                  <c:v>0.70268273263558578</c:v>
                </c:pt>
                <c:pt idx="40">
                  <c:v>0.70878250536440746</c:v>
                </c:pt>
                <c:pt idx="41">
                  <c:v>0.71459181272519001</c:v>
                </c:pt>
                <c:pt idx="42">
                  <c:v>0.72013091974361054</c:v>
                </c:pt>
                <c:pt idx="43">
                  <c:v>0.72541824917028463</c:v>
                </c:pt>
                <c:pt idx="44">
                  <c:v>0.73047058617799554</c:v>
                </c:pt>
                <c:pt idx="45">
                  <c:v>0.73530325635928417</c:v>
                </c:pt>
                <c:pt idx="46">
                  <c:v>0.73993028100094349</c:v>
                </c:pt>
                <c:pt idx="47">
                  <c:v>0.74436451294920036</c:v>
                </c:pt>
                <c:pt idx="48">
                  <c:v>0.74861775583834467</c:v>
                </c:pt>
                <c:pt idx="49">
                  <c:v>0.75270086901192323</c:v>
                </c:pt>
                <c:pt idx="50">
                  <c:v>0.7566238601002635</c:v>
                </c:pt>
                <c:pt idx="51">
                  <c:v>0.76039596691597511</c:v>
                </c:pt>
                <c:pt idx="52">
                  <c:v>0.7640257300782638</c:v>
                </c:pt>
                <c:pt idx="53">
                  <c:v>0.76752105756787503</c:v>
                </c:pt>
                <c:pt idx="54">
                  <c:v>0.77088928223968234</c:v>
                </c:pt>
                <c:pt idx="55">
                  <c:v>0.7741372131732106</c:v>
                </c:pt>
                <c:pt idx="56">
                  <c:v>0.77727118161784325</c:v>
                </c:pt>
                <c:pt idx="57">
                  <c:v>0.78029708218507465</c:v>
                </c:pt>
                <c:pt idx="58">
                  <c:v>0.78322040985172203</c:v>
                </c:pt>
                <c:pt idx="59">
                  <c:v>0.7860462932628145</c:v>
                </c:pt>
              </c:numCache>
            </c:numRef>
          </c:val>
          <c:smooth val="0"/>
        </c:ser>
        <c:ser>
          <c:idx val="5"/>
          <c:order val="5"/>
          <c:tx>
            <c:v>$22.5/bbl</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States'!$I$5:$I$64</c:f>
              <c:numCache>
                <c:formatCode>0%</c:formatCode>
                <c:ptCount val="60"/>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0.59767603373432232</c:v>
                </c:pt>
                <c:pt idx="22">
                  <c:v>0.62140035516503844</c:v>
                </c:pt>
                <c:pt idx="23">
                  <c:v>0.64314764980986161</c:v>
                </c:pt>
                <c:pt idx="24">
                  <c:v>0.66315516088309889</c:v>
                </c:pt>
                <c:pt idx="25">
                  <c:v>0.68162363264301018</c:v>
                </c:pt>
                <c:pt idx="26">
                  <c:v>0.69872406945774279</c:v>
                </c:pt>
                <c:pt idx="27">
                  <c:v>0.71460304649999462</c:v>
                </c:pt>
                <c:pt idx="28">
                  <c:v>0.72938692167726349</c:v>
                </c:pt>
                <c:pt idx="29">
                  <c:v>0.74318520517604791</c:v>
                </c:pt>
                <c:pt idx="30">
                  <c:v>0.75609327683620087</c:v>
                </c:pt>
                <c:pt idx="31">
                  <c:v>0.76819459401759449</c:v>
                </c:pt>
                <c:pt idx="32">
                  <c:v>0.77956249803647937</c:v>
                </c:pt>
                <c:pt idx="33">
                  <c:v>0.79026170181895927</c:v>
                </c:pt>
                <c:pt idx="34">
                  <c:v>0.80034952252815461</c:v>
                </c:pt>
                <c:pt idx="35">
                  <c:v>0.80987690875350571</c:v>
                </c:pt>
                <c:pt idx="36">
                  <c:v>0.81888930112883784</c:v>
                </c:pt>
                <c:pt idx="37">
                  <c:v>0.82742735706336312</c:v>
                </c:pt>
                <c:pt idx="38">
                  <c:v>0.83552756397560501</c:v>
                </c:pt>
                <c:pt idx="39">
                  <c:v>0.84322276054223477</c:v>
                </c:pt>
                <c:pt idx="40">
                  <c:v>0.8505425816665898</c:v>
                </c:pt>
                <c:pt idx="41">
                  <c:v>0.85751383988026153</c:v>
                </c:pt>
                <c:pt idx="42">
                  <c:v>0.86416085352585525</c:v>
                </c:pt>
                <c:pt idx="43">
                  <c:v>0.8705057301875585</c:v>
                </c:pt>
                <c:pt idx="44">
                  <c:v>0.87656861233096384</c:v>
                </c:pt>
                <c:pt idx="45">
                  <c:v>0.88236789090291667</c:v>
                </c:pt>
                <c:pt idx="46">
                  <c:v>0.88792039166329706</c:v>
                </c:pt>
                <c:pt idx="47">
                  <c:v>0.89324153822532837</c:v>
                </c:pt>
                <c:pt idx="48">
                  <c:v>0.89834549513176631</c:v>
                </c:pt>
                <c:pt idx="49">
                  <c:v>0.90324529376194695</c:v>
                </c:pt>
                <c:pt idx="50">
                  <c:v>0.90795294342623822</c:v>
                </c:pt>
                <c:pt idx="51">
                  <c:v>0.9124795296419026</c:v>
                </c:pt>
                <c:pt idx="52">
                  <c:v>0.91683530128339108</c:v>
                </c:pt>
                <c:pt idx="53">
                  <c:v>0.92102974804926874</c:v>
                </c:pt>
                <c:pt idx="54">
                  <c:v>0.92507166947820552</c:v>
                </c:pt>
                <c:pt idx="55">
                  <c:v>0.92896923657039443</c:v>
                </c:pt>
                <c:pt idx="56">
                  <c:v>0.93273004692250661</c:v>
                </c:pt>
                <c:pt idx="57">
                  <c:v>0.93636117415902864</c:v>
                </c:pt>
                <c:pt idx="58">
                  <c:v>0.93986921233668552</c:v>
                </c:pt>
                <c:pt idx="59">
                  <c:v>0.94326031590842063</c:v>
                </c:pt>
              </c:numCache>
            </c:numRef>
          </c:val>
          <c:smooth val="0"/>
        </c:ser>
        <c:dLbls>
          <c:showLegendKey val="0"/>
          <c:showVal val="0"/>
          <c:showCatName val="0"/>
          <c:showSerName val="0"/>
          <c:showPercent val="0"/>
          <c:showBubbleSize val="0"/>
        </c:dLbls>
        <c:marker val="1"/>
        <c:smooth val="0"/>
        <c:axId val="-450377488"/>
        <c:axId val="-450379120"/>
      </c:lineChart>
      <c:catAx>
        <c:axId val="-4503774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9120"/>
        <c:crosses val="autoZero"/>
        <c:auto val="1"/>
        <c:lblAlgn val="ctr"/>
        <c:lblOffset val="100"/>
        <c:noMultiLvlLbl val="0"/>
      </c:catAx>
      <c:valAx>
        <c:axId val="-4503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sz="1000" b="1" i="0" baseline="0">
                    <a:solidFill>
                      <a:sysClr val="windowText" lastClr="000000"/>
                    </a:solidFill>
                    <a:effectLst/>
                    <a:latin typeface="Arial" panose="020B0604020202020204" pitchFamily="34" charset="0"/>
                    <a:cs typeface="Arial" panose="020B0604020202020204" pitchFamily="34" charset="0"/>
                  </a:rPr>
                  <a:t>CO2 saved by wind energy / Oil sands CO2</a:t>
                </a:r>
                <a:endParaRPr lang="en-CA" sz="10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2.3951097241462414E-2"/>
              <c:y val="0.173668030222516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7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 with</a:t>
            </a:r>
            <a:r>
              <a:rPr lang="en-CA" b="1" baseline="0">
                <a:solidFill>
                  <a:sysClr val="windowText" lastClr="000000"/>
                </a:solidFill>
                <a:latin typeface="Arial" panose="020B0604020202020204" pitchFamily="34" charset="0"/>
                <a:cs typeface="Arial" panose="020B0604020202020204" pitchFamily="34" charset="0"/>
              </a:rPr>
              <a:t> a Reinvestment Policy of $0.05/kWhr</a:t>
            </a:r>
            <a:endParaRPr lang="en-CA"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931115182538241"/>
          <c:y val="0.2243901720791972"/>
          <c:w val="0.81197447121951671"/>
          <c:h val="0.51718151296923598"/>
        </c:manualLayout>
      </c:layout>
      <c:lineChart>
        <c:grouping val="standar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Generated'!$C$4:$C$63</c:f>
              <c:numCache>
                <c:formatCode>General</c:formatCode>
                <c:ptCount val="60"/>
                <c:pt idx="0">
                  <c:v>520.125</c:v>
                </c:pt>
                <c:pt idx="1">
                  <c:v>1086.125</c:v>
                </c:pt>
                <c:pt idx="2">
                  <c:v>1702.125</c:v>
                </c:pt>
                <c:pt idx="3">
                  <c:v>2374.125</c:v>
                </c:pt>
                <c:pt idx="4">
                  <c:v>3106.125</c:v>
                </c:pt>
                <c:pt idx="5">
                  <c:v>3904.125</c:v>
                </c:pt>
                <c:pt idx="6">
                  <c:v>4774.125</c:v>
                </c:pt>
                <c:pt idx="7">
                  <c:v>5722.125</c:v>
                </c:pt>
                <c:pt idx="8">
                  <c:v>6756.125</c:v>
                </c:pt>
                <c:pt idx="9">
                  <c:v>7884.125</c:v>
                </c:pt>
                <c:pt idx="10">
                  <c:v>9112.125</c:v>
                </c:pt>
                <c:pt idx="11">
                  <c:v>10452.125</c:v>
                </c:pt>
                <c:pt idx="12">
                  <c:v>11912.125</c:v>
                </c:pt>
                <c:pt idx="13">
                  <c:v>13504.125</c:v>
                </c:pt>
                <c:pt idx="14">
                  <c:v>15238.125</c:v>
                </c:pt>
                <c:pt idx="15">
                  <c:v>17128.125</c:v>
                </c:pt>
                <c:pt idx="16">
                  <c:v>19188.125</c:v>
                </c:pt>
                <c:pt idx="17">
                  <c:v>21434.125</c:v>
                </c:pt>
                <c:pt idx="18">
                  <c:v>23882.125</c:v>
                </c:pt>
                <c:pt idx="19">
                  <c:v>26550.125</c:v>
                </c:pt>
                <c:pt idx="20">
                  <c:v>28936.125</c:v>
                </c:pt>
                <c:pt idx="21">
                  <c:v>31494.125</c:v>
                </c:pt>
                <c:pt idx="22">
                  <c:v>34232.125</c:v>
                </c:pt>
                <c:pt idx="23">
                  <c:v>37160.125</c:v>
                </c:pt>
                <c:pt idx="24">
                  <c:v>40292.125</c:v>
                </c:pt>
                <c:pt idx="25">
                  <c:v>43640.125</c:v>
                </c:pt>
                <c:pt idx="26">
                  <c:v>47216.125</c:v>
                </c:pt>
                <c:pt idx="27">
                  <c:v>51036.125</c:v>
                </c:pt>
                <c:pt idx="28">
                  <c:v>55114.125</c:v>
                </c:pt>
                <c:pt idx="29">
                  <c:v>59466.125</c:v>
                </c:pt>
                <c:pt idx="30">
                  <c:v>64110.125</c:v>
                </c:pt>
                <c:pt idx="31">
                  <c:v>69060.125</c:v>
                </c:pt>
                <c:pt idx="32">
                  <c:v>74334.125</c:v>
                </c:pt>
                <c:pt idx="33">
                  <c:v>79952.125</c:v>
                </c:pt>
                <c:pt idx="34">
                  <c:v>85932.125</c:v>
                </c:pt>
                <c:pt idx="35">
                  <c:v>92296.125</c:v>
                </c:pt>
                <c:pt idx="36">
                  <c:v>99062.125</c:v>
                </c:pt>
                <c:pt idx="37">
                  <c:v>106250.125</c:v>
                </c:pt>
                <c:pt idx="38">
                  <c:v>113884.125</c:v>
                </c:pt>
                <c:pt idx="39">
                  <c:v>121984.125</c:v>
                </c:pt>
                <c:pt idx="40">
                  <c:v>130574.125</c:v>
                </c:pt>
                <c:pt idx="41">
                  <c:v>139720.125</c:v>
                </c:pt>
                <c:pt idx="42">
                  <c:v>149460.125</c:v>
                </c:pt>
                <c:pt idx="43">
                  <c:v>159830.125</c:v>
                </c:pt>
                <c:pt idx="44">
                  <c:v>170870.125</c:v>
                </c:pt>
                <c:pt idx="45">
                  <c:v>182622.125</c:v>
                </c:pt>
                <c:pt idx="46">
                  <c:v>195132.125</c:v>
                </c:pt>
                <c:pt idx="47">
                  <c:v>208446.125</c:v>
                </c:pt>
                <c:pt idx="48">
                  <c:v>222614.125</c:v>
                </c:pt>
                <c:pt idx="49">
                  <c:v>237688.125</c:v>
                </c:pt>
                <c:pt idx="50">
                  <c:v>253728.125</c:v>
                </c:pt>
                <c:pt idx="51">
                  <c:v>270792.125</c:v>
                </c:pt>
                <c:pt idx="52">
                  <c:v>288948.125</c:v>
                </c:pt>
                <c:pt idx="53">
                  <c:v>308262.125</c:v>
                </c:pt>
                <c:pt idx="54">
                  <c:v>328810.125</c:v>
                </c:pt>
                <c:pt idx="55">
                  <c:v>350668.125</c:v>
                </c:pt>
                <c:pt idx="56">
                  <c:v>373922.125</c:v>
                </c:pt>
                <c:pt idx="57">
                  <c:v>398660.125</c:v>
                </c:pt>
                <c:pt idx="58">
                  <c:v>424976.125</c:v>
                </c:pt>
                <c:pt idx="59">
                  <c:v>452974.125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Generated'!$D$4:$D$63</c:f>
              <c:numCache>
                <c:formatCode>General</c:formatCode>
                <c:ptCount val="60"/>
                <c:pt idx="0">
                  <c:v>1040.25</c:v>
                </c:pt>
                <c:pt idx="1">
                  <c:v>2172.25</c:v>
                </c:pt>
                <c:pt idx="2">
                  <c:v>3406.25</c:v>
                </c:pt>
                <c:pt idx="3">
                  <c:v>4752.25</c:v>
                </c:pt>
                <c:pt idx="4">
                  <c:v>6218.25</c:v>
                </c:pt>
                <c:pt idx="5">
                  <c:v>7816.25</c:v>
                </c:pt>
                <c:pt idx="6">
                  <c:v>9558.25</c:v>
                </c:pt>
                <c:pt idx="7">
                  <c:v>11458.25</c:v>
                </c:pt>
                <c:pt idx="8">
                  <c:v>13528.25</c:v>
                </c:pt>
                <c:pt idx="9">
                  <c:v>15784.25</c:v>
                </c:pt>
                <c:pt idx="10">
                  <c:v>18244.25</c:v>
                </c:pt>
                <c:pt idx="11">
                  <c:v>20926.25</c:v>
                </c:pt>
                <c:pt idx="12">
                  <c:v>23848.25</c:v>
                </c:pt>
                <c:pt idx="13">
                  <c:v>27034.25</c:v>
                </c:pt>
                <c:pt idx="14">
                  <c:v>30506.25</c:v>
                </c:pt>
                <c:pt idx="15">
                  <c:v>34290.25</c:v>
                </c:pt>
                <c:pt idx="16">
                  <c:v>38416.25</c:v>
                </c:pt>
                <c:pt idx="17">
                  <c:v>42912.25</c:v>
                </c:pt>
                <c:pt idx="18">
                  <c:v>47814.25</c:v>
                </c:pt>
                <c:pt idx="19">
                  <c:v>53156.25</c:v>
                </c:pt>
                <c:pt idx="20">
                  <c:v>57938.25</c:v>
                </c:pt>
                <c:pt idx="21">
                  <c:v>63060.25</c:v>
                </c:pt>
                <c:pt idx="22">
                  <c:v>68540.25</c:v>
                </c:pt>
                <c:pt idx="23">
                  <c:v>74402.25</c:v>
                </c:pt>
                <c:pt idx="24">
                  <c:v>80672.25</c:v>
                </c:pt>
                <c:pt idx="25">
                  <c:v>87374.25</c:v>
                </c:pt>
                <c:pt idx="26">
                  <c:v>94534.25</c:v>
                </c:pt>
                <c:pt idx="27">
                  <c:v>102182.25</c:v>
                </c:pt>
                <c:pt idx="28">
                  <c:v>110348.25</c:v>
                </c:pt>
                <c:pt idx="29">
                  <c:v>119062.25</c:v>
                </c:pt>
                <c:pt idx="30">
                  <c:v>128356.25</c:v>
                </c:pt>
                <c:pt idx="31">
                  <c:v>138266.25</c:v>
                </c:pt>
                <c:pt idx="32">
                  <c:v>148828.25</c:v>
                </c:pt>
                <c:pt idx="33">
                  <c:v>160076.25</c:v>
                </c:pt>
                <c:pt idx="34">
                  <c:v>172050.25</c:v>
                </c:pt>
                <c:pt idx="35">
                  <c:v>184790.25</c:v>
                </c:pt>
                <c:pt idx="36">
                  <c:v>198334.25</c:v>
                </c:pt>
                <c:pt idx="37">
                  <c:v>212728.25</c:v>
                </c:pt>
                <c:pt idx="38">
                  <c:v>228010.25</c:v>
                </c:pt>
                <c:pt idx="39">
                  <c:v>244228.25</c:v>
                </c:pt>
                <c:pt idx="40">
                  <c:v>261424.25</c:v>
                </c:pt>
                <c:pt idx="41">
                  <c:v>279738.25</c:v>
                </c:pt>
                <c:pt idx="42">
                  <c:v>299240.25</c:v>
                </c:pt>
                <c:pt idx="43">
                  <c:v>320002.25</c:v>
                </c:pt>
                <c:pt idx="44">
                  <c:v>342106.25</c:v>
                </c:pt>
                <c:pt idx="45">
                  <c:v>365634.25</c:v>
                </c:pt>
                <c:pt idx="46">
                  <c:v>390678.25</c:v>
                </c:pt>
                <c:pt idx="47">
                  <c:v>417330.25</c:v>
                </c:pt>
                <c:pt idx="48">
                  <c:v>445692.25</c:v>
                </c:pt>
                <c:pt idx="49">
                  <c:v>475874.25</c:v>
                </c:pt>
                <c:pt idx="50">
                  <c:v>507988.25</c:v>
                </c:pt>
                <c:pt idx="51">
                  <c:v>542154.25</c:v>
                </c:pt>
                <c:pt idx="52">
                  <c:v>578504.25</c:v>
                </c:pt>
                <c:pt idx="53">
                  <c:v>617174.25</c:v>
                </c:pt>
                <c:pt idx="54">
                  <c:v>658312.25</c:v>
                </c:pt>
                <c:pt idx="55">
                  <c:v>702076.25</c:v>
                </c:pt>
                <c:pt idx="56">
                  <c:v>748632.25</c:v>
                </c:pt>
                <c:pt idx="57">
                  <c:v>798158.25</c:v>
                </c:pt>
                <c:pt idx="58">
                  <c:v>850848.25</c:v>
                </c:pt>
                <c:pt idx="59">
                  <c:v>906904.25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Generated'!$E$4:$E$63</c:f>
              <c:numCache>
                <c:formatCode>General</c:formatCode>
                <c:ptCount val="60"/>
                <c:pt idx="0">
                  <c:v>1560.375</c:v>
                </c:pt>
                <c:pt idx="1">
                  <c:v>3260.375</c:v>
                </c:pt>
                <c:pt idx="2">
                  <c:v>5112.375</c:v>
                </c:pt>
                <c:pt idx="3">
                  <c:v>7132.375</c:v>
                </c:pt>
                <c:pt idx="4">
                  <c:v>9334.375</c:v>
                </c:pt>
                <c:pt idx="5">
                  <c:v>11734.375</c:v>
                </c:pt>
                <c:pt idx="6">
                  <c:v>14350.375</c:v>
                </c:pt>
                <c:pt idx="7">
                  <c:v>17200.375</c:v>
                </c:pt>
                <c:pt idx="8">
                  <c:v>20308.375</c:v>
                </c:pt>
                <c:pt idx="9">
                  <c:v>23696.375</c:v>
                </c:pt>
                <c:pt idx="10">
                  <c:v>27388.375</c:v>
                </c:pt>
                <c:pt idx="11">
                  <c:v>31412.375</c:v>
                </c:pt>
                <c:pt idx="12">
                  <c:v>35798.375</c:v>
                </c:pt>
                <c:pt idx="13">
                  <c:v>40580.375</c:v>
                </c:pt>
                <c:pt idx="14">
                  <c:v>45792.375</c:v>
                </c:pt>
                <c:pt idx="15">
                  <c:v>51472.375</c:v>
                </c:pt>
                <c:pt idx="16">
                  <c:v>57664.375</c:v>
                </c:pt>
                <c:pt idx="17">
                  <c:v>64414.375</c:v>
                </c:pt>
                <c:pt idx="18">
                  <c:v>71770.375</c:v>
                </c:pt>
                <c:pt idx="19">
                  <c:v>79788.375</c:v>
                </c:pt>
                <c:pt idx="20">
                  <c:v>86966.375</c:v>
                </c:pt>
                <c:pt idx="21">
                  <c:v>94652.375</c:v>
                </c:pt>
                <c:pt idx="22">
                  <c:v>102878.375</c:v>
                </c:pt>
                <c:pt idx="23">
                  <c:v>111676.375</c:v>
                </c:pt>
                <c:pt idx="24">
                  <c:v>121084.375</c:v>
                </c:pt>
                <c:pt idx="25">
                  <c:v>131140.375</c:v>
                </c:pt>
                <c:pt idx="26">
                  <c:v>141886.375</c:v>
                </c:pt>
                <c:pt idx="27">
                  <c:v>153366.375</c:v>
                </c:pt>
                <c:pt idx="28">
                  <c:v>165620.375</c:v>
                </c:pt>
                <c:pt idx="29">
                  <c:v>178698.375</c:v>
                </c:pt>
                <c:pt idx="30">
                  <c:v>192648.375</c:v>
                </c:pt>
                <c:pt idx="31">
                  <c:v>207522.375</c:v>
                </c:pt>
                <c:pt idx="32">
                  <c:v>223372.375</c:v>
                </c:pt>
                <c:pt idx="33">
                  <c:v>240252.375</c:v>
                </c:pt>
                <c:pt idx="34">
                  <c:v>258222.375</c:v>
                </c:pt>
                <c:pt idx="35">
                  <c:v>277342.375</c:v>
                </c:pt>
                <c:pt idx="36">
                  <c:v>297670.375</c:v>
                </c:pt>
                <c:pt idx="37">
                  <c:v>319270.375</c:v>
                </c:pt>
                <c:pt idx="38">
                  <c:v>342208.375</c:v>
                </c:pt>
                <c:pt idx="39">
                  <c:v>366548.375</c:v>
                </c:pt>
                <c:pt idx="40">
                  <c:v>392356.375</c:v>
                </c:pt>
                <c:pt idx="41">
                  <c:v>419842.375</c:v>
                </c:pt>
                <c:pt idx="42">
                  <c:v>449110.375</c:v>
                </c:pt>
                <c:pt idx="43">
                  <c:v>480272.375</c:v>
                </c:pt>
                <c:pt idx="44">
                  <c:v>513446.375</c:v>
                </c:pt>
                <c:pt idx="45">
                  <c:v>548760.375</c:v>
                </c:pt>
                <c:pt idx="46">
                  <c:v>586346.375</c:v>
                </c:pt>
                <c:pt idx="47">
                  <c:v>626346.375</c:v>
                </c:pt>
                <c:pt idx="48">
                  <c:v>668914.375</c:v>
                </c:pt>
                <c:pt idx="49">
                  <c:v>714210.375</c:v>
                </c:pt>
                <c:pt idx="50">
                  <c:v>762406.375</c:v>
                </c:pt>
                <c:pt idx="51">
                  <c:v>813684.375</c:v>
                </c:pt>
                <c:pt idx="52">
                  <c:v>868238.375</c:v>
                </c:pt>
                <c:pt idx="53">
                  <c:v>926276.375</c:v>
                </c:pt>
                <c:pt idx="54">
                  <c:v>988018.375</c:v>
                </c:pt>
                <c:pt idx="55">
                  <c:v>1053700.375</c:v>
                </c:pt>
                <c:pt idx="56">
                  <c:v>1123572.375</c:v>
                </c:pt>
                <c:pt idx="57">
                  <c:v>1197902.375</c:v>
                </c:pt>
                <c:pt idx="58">
                  <c:v>1276978.375</c:v>
                </c:pt>
                <c:pt idx="59">
                  <c:v>1361108.375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Generated'!$F$4:$F$63</c:f>
              <c:numCache>
                <c:formatCode>General</c:formatCode>
                <c:ptCount val="60"/>
                <c:pt idx="0">
                  <c:v>2080.5</c:v>
                </c:pt>
                <c:pt idx="1">
                  <c:v>4346.5</c:v>
                </c:pt>
                <c:pt idx="2">
                  <c:v>6816.5</c:v>
                </c:pt>
                <c:pt idx="3">
                  <c:v>9508.5</c:v>
                </c:pt>
                <c:pt idx="4">
                  <c:v>12444.5</c:v>
                </c:pt>
                <c:pt idx="5">
                  <c:v>15644.5</c:v>
                </c:pt>
                <c:pt idx="6">
                  <c:v>19132.5</c:v>
                </c:pt>
                <c:pt idx="7">
                  <c:v>22934.5</c:v>
                </c:pt>
                <c:pt idx="8">
                  <c:v>27078.5</c:v>
                </c:pt>
                <c:pt idx="9">
                  <c:v>31594.5</c:v>
                </c:pt>
                <c:pt idx="10">
                  <c:v>36518.5</c:v>
                </c:pt>
                <c:pt idx="11">
                  <c:v>41884.5</c:v>
                </c:pt>
                <c:pt idx="12">
                  <c:v>47734.5</c:v>
                </c:pt>
                <c:pt idx="13">
                  <c:v>54110.5</c:v>
                </c:pt>
                <c:pt idx="14">
                  <c:v>61060.5</c:v>
                </c:pt>
                <c:pt idx="15">
                  <c:v>68634.5</c:v>
                </c:pt>
                <c:pt idx="16">
                  <c:v>76890.5</c:v>
                </c:pt>
                <c:pt idx="17">
                  <c:v>85890.5</c:v>
                </c:pt>
                <c:pt idx="18">
                  <c:v>95700.5</c:v>
                </c:pt>
                <c:pt idx="19">
                  <c:v>106392.5</c:v>
                </c:pt>
                <c:pt idx="20">
                  <c:v>115964.5</c:v>
                </c:pt>
                <c:pt idx="21">
                  <c:v>126214.5</c:v>
                </c:pt>
                <c:pt idx="22">
                  <c:v>137182.5</c:v>
                </c:pt>
                <c:pt idx="23">
                  <c:v>148916.5</c:v>
                </c:pt>
                <c:pt idx="24">
                  <c:v>161462.5</c:v>
                </c:pt>
                <c:pt idx="25">
                  <c:v>174874.5</c:v>
                </c:pt>
                <c:pt idx="26">
                  <c:v>189204.5</c:v>
                </c:pt>
                <c:pt idx="27">
                  <c:v>204510.5</c:v>
                </c:pt>
                <c:pt idx="28">
                  <c:v>220852.5</c:v>
                </c:pt>
                <c:pt idx="29">
                  <c:v>238292.5</c:v>
                </c:pt>
                <c:pt idx="30">
                  <c:v>256894.5</c:v>
                </c:pt>
                <c:pt idx="31">
                  <c:v>276728.5</c:v>
                </c:pt>
                <c:pt idx="32">
                  <c:v>297864.5</c:v>
                </c:pt>
                <c:pt idx="33">
                  <c:v>320376.5</c:v>
                </c:pt>
                <c:pt idx="34">
                  <c:v>344340.5</c:v>
                </c:pt>
                <c:pt idx="35">
                  <c:v>369836.5</c:v>
                </c:pt>
                <c:pt idx="36">
                  <c:v>396944.5</c:v>
                </c:pt>
                <c:pt idx="37">
                  <c:v>425748.5</c:v>
                </c:pt>
                <c:pt idx="38">
                  <c:v>456334.5</c:v>
                </c:pt>
                <c:pt idx="39">
                  <c:v>488792.5</c:v>
                </c:pt>
                <c:pt idx="40">
                  <c:v>523208.5</c:v>
                </c:pt>
                <c:pt idx="41">
                  <c:v>559860.5</c:v>
                </c:pt>
                <c:pt idx="42">
                  <c:v>598888.5</c:v>
                </c:pt>
                <c:pt idx="43">
                  <c:v>640442.5</c:v>
                </c:pt>
                <c:pt idx="44">
                  <c:v>684680.5</c:v>
                </c:pt>
                <c:pt idx="45">
                  <c:v>731768.5</c:v>
                </c:pt>
                <c:pt idx="46">
                  <c:v>781888.5</c:v>
                </c:pt>
                <c:pt idx="47">
                  <c:v>835230.5</c:v>
                </c:pt>
                <c:pt idx="48">
                  <c:v>891994.5</c:v>
                </c:pt>
                <c:pt idx="49">
                  <c:v>952398.5</c:v>
                </c:pt>
                <c:pt idx="50">
                  <c:v>1016668.5</c:v>
                </c:pt>
                <c:pt idx="51">
                  <c:v>1085048.5</c:v>
                </c:pt>
                <c:pt idx="52">
                  <c:v>1157796.5</c:v>
                </c:pt>
                <c:pt idx="53">
                  <c:v>1235190.5</c:v>
                </c:pt>
                <c:pt idx="54">
                  <c:v>1317522.5</c:v>
                </c:pt>
                <c:pt idx="55">
                  <c:v>1405108.5</c:v>
                </c:pt>
                <c:pt idx="56">
                  <c:v>1498284.5</c:v>
                </c:pt>
                <c:pt idx="57">
                  <c:v>1597406.5</c:v>
                </c:pt>
                <c:pt idx="58">
                  <c:v>1702856.5</c:v>
                </c:pt>
                <c:pt idx="59">
                  <c:v>1815042.5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Generated'!$G$4:$G$63</c:f>
              <c:numCache>
                <c:formatCode>General</c:formatCode>
                <c:ptCount val="60"/>
                <c:pt idx="0">
                  <c:v>2600.625</c:v>
                </c:pt>
                <c:pt idx="1">
                  <c:v>5434.625</c:v>
                </c:pt>
                <c:pt idx="2">
                  <c:v>8522.625</c:v>
                </c:pt>
                <c:pt idx="3">
                  <c:v>11888.625</c:v>
                </c:pt>
                <c:pt idx="4">
                  <c:v>15558.625</c:v>
                </c:pt>
                <c:pt idx="5">
                  <c:v>19558.625</c:v>
                </c:pt>
                <c:pt idx="6">
                  <c:v>23918.625</c:v>
                </c:pt>
                <c:pt idx="7">
                  <c:v>28670.625</c:v>
                </c:pt>
                <c:pt idx="8">
                  <c:v>33850.625</c:v>
                </c:pt>
                <c:pt idx="9">
                  <c:v>39496.625</c:v>
                </c:pt>
                <c:pt idx="10">
                  <c:v>45650.625</c:v>
                </c:pt>
                <c:pt idx="11">
                  <c:v>52358.625</c:v>
                </c:pt>
                <c:pt idx="12">
                  <c:v>59670.625</c:v>
                </c:pt>
                <c:pt idx="13">
                  <c:v>67640.625</c:v>
                </c:pt>
                <c:pt idx="14">
                  <c:v>76328.625</c:v>
                </c:pt>
                <c:pt idx="15">
                  <c:v>85798.625</c:v>
                </c:pt>
                <c:pt idx="16">
                  <c:v>96120.625</c:v>
                </c:pt>
                <c:pt idx="17">
                  <c:v>107370.625</c:v>
                </c:pt>
                <c:pt idx="18">
                  <c:v>119632.625</c:v>
                </c:pt>
                <c:pt idx="19">
                  <c:v>132998.625</c:v>
                </c:pt>
                <c:pt idx="20">
                  <c:v>144966.625</c:v>
                </c:pt>
                <c:pt idx="21">
                  <c:v>157778.625</c:v>
                </c:pt>
                <c:pt idx="22">
                  <c:v>171490.625</c:v>
                </c:pt>
                <c:pt idx="23">
                  <c:v>186158.625</c:v>
                </c:pt>
                <c:pt idx="24">
                  <c:v>201842.625</c:v>
                </c:pt>
                <c:pt idx="25">
                  <c:v>218608.625</c:v>
                </c:pt>
                <c:pt idx="26">
                  <c:v>236522.625</c:v>
                </c:pt>
                <c:pt idx="27">
                  <c:v>255656.625</c:v>
                </c:pt>
                <c:pt idx="28">
                  <c:v>276084.625</c:v>
                </c:pt>
                <c:pt idx="29">
                  <c:v>297886.625</c:v>
                </c:pt>
                <c:pt idx="30">
                  <c:v>321142.625</c:v>
                </c:pt>
                <c:pt idx="31">
                  <c:v>345936.625</c:v>
                </c:pt>
                <c:pt idx="32">
                  <c:v>372358.625</c:v>
                </c:pt>
                <c:pt idx="33">
                  <c:v>400500.625</c:v>
                </c:pt>
                <c:pt idx="34">
                  <c:v>430456.625</c:v>
                </c:pt>
                <c:pt idx="35">
                  <c:v>462326.625</c:v>
                </c:pt>
                <c:pt idx="36">
                  <c:v>496214.625</c:v>
                </c:pt>
                <c:pt idx="37">
                  <c:v>532222.625</c:v>
                </c:pt>
                <c:pt idx="38">
                  <c:v>570460.625</c:v>
                </c:pt>
                <c:pt idx="39">
                  <c:v>611036.625</c:v>
                </c:pt>
                <c:pt idx="40">
                  <c:v>654058.625</c:v>
                </c:pt>
                <c:pt idx="41">
                  <c:v>699876.625</c:v>
                </c:pt>
                <c:pt idx="42">
                  <c:v>748664.625</c:v>
                </c:pt>
                <c:pt idx="43">
                  <c:v>800610.625</c:v>
                </c:pt>
                <c:pt idx="44">
                  <c:v>855910.625</c:v>
                </c:pt>
                <c:pt idx="45">
                  <c:v>914776.625</c:v>
                </c:pt>
                <c:pt idx="46">
                  <c:v>977432.625</c:v>
                </c:pt>
                <c:pt idx="47">
                  <c:v>1044114.625</c:v>
                </c:pt>
                <c:pt idx="48">
                  <c:v>1115076.625</c:v>
                </c:pt>
                <c:pt idx="49">
                  <c:v>1190584.625</c:v>
                </c:pt>
                <c:pt idx="50">
                  <c:v>1270926.625</c:v>
                </c:pt>
                <c:pt idx="51">
                  <c:v>1356408.625</c:v>
                </c:pt>
                <c:pt idx="52">
                  <c:v>1447350.625</c:v>
                </c:pt>
                <c:pt idx="53">
                  <c:v>1544100.625</c:v>
                </c:pt>
                <c:pt idx="54">
                  <c:v>1647024.625</c:v>
                </c:pt>
                <c:pt idx="55">
                  <c:v>1756516.625</c:v>
                </c:pt>
                <c:pt idx="56">
                  <c:v>1872992.625</c:v>
                </c:pt>
                <c:pt idx="57">
                  <c:v>1996902.625</c:v>
                </c:pt>
                <c:pt idx="58">
                  <c:v>2128722.625</c:v>
                </c:pt>
                <c:pt idx="59">
                  <c:v>2268964.625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Generated'!$H$4:$H$63</c:f>
              <c:numCache>
                <c:formatCode>General</c:formatCode>
                <c:ptCount val="60"/>
                <c:pt idx="0">
                  <c:v>3120.75</c:v>
                </c:pt>
                <c:pt idx="1">
                  <c:v>6520.75</c:v>
                </c:pt>
                <c:pt idx="2">
                  <c:v>10226.75</c:v>
                </c:pt>
                <c:pt idx="3">
                  <c:v>14266.75</c:v>
                </c:pt>
                <c:pt idx="4">
                  <c:v>18670.75</c:v>
                </c:pt>
                <c:pt idx="5">
                  <c:v>23470.75</c:v>
                </c:pt>
                <c:pt idx="6">
                  <c:v>28702.75</c:v>
                </c:pt>
                <c:pt idx="7">
                  <c:v>34404.75</c:v>
                </c:pt>
                <c:pt idx="8">
                  <c:v>40620.75</c:v>
                </c:pt>
                <c:pt idx="9">
                  <c:v>47396.75</c:v>
                </c:pt>
                <c:pt idx="10">
                  <c:v>54782.75</c:v>
                </c:pt>
                <c:pt idx="11">
                  <c:v>62832.75</c:v>
                </c:pt>
                <c:pt idx="12">
                  <c:v>71606.75</c:v>
                </c:pt>
                <c:pt idx="13">
                  <c:v>81170.75</c:v>
                </c:pt>
                <c:pt idx="14">
                  <c:v>91596.75</c:v>
                </c:pt>
                <c:pt idx="15">
                  <c:v>102960.75</c:v>
                </c:pt>
                <c:pt idx="16">
                  <c:v>115346.75</c:v>
                </c:pt>
                <c:pt idx="17">
                  <c:v>128846.75</c:v>
                </c:pt>
                <c:pt idx="18">
                  <c:v>143562.75</c:v>
                </c:pt>
                <c:pt idx="19">
                  <c:v>159602.75</c:v>
                </c:pt>
                <c:pt idx="20">
                  <c:v>173964.75</c:v>
                </c:pt>
                <c:pt idx="21">
                  <c:v>189340.75</c:v>
                </c:pt>
                <c:pt idx="22">
                  <c:v>205794.75</c:v>
                </c:pt>
                <c:pt idx="23">
                  <c:v>223396.75</c:v>
                </c:pt>
                <c:pt idx="24">
                  <c:v>242218.75</c:v>
                </c:pt>
                <c:pt idx="25">
                  <c:v>262338.75</c:v>
                </c:pt>
                <c:pt idx="26">
                  <c:v>283836.75</c:v>
                </c:pt>
                <c:pt idx="27">
                  <c:v>306800.75</c:v>
                </c:pt>
                <c:pt idx="28">
                  <c:v>331316.75</c:v>
                </c:pt>
                <c:pt idx="29">
                  <c:v>357478.75</c:v>
                </c:pt>
                <c:pt idx="30">
                  <c:v>385384.75</c:v>
                </c:pt>
                <c:pt idx="31">
                  <c:v>415138.75</c:v>
                </c:pt>
                <c:pt idx="32">
                  <c:v>446846.75</c:v>
                </c:pt>
                <c:pt idx="33">
                  <c:v>480618.75</c:v>
                </c:pt>
                <c:pt idx="34">
                  <c:v>516568.75</c:v>
                </c:pt>
                <c:pt idx="35">
                  <c:v>554814.75</c:v>
                </c:pt>
                <c:pt idx="36">
                  <c:v>595482.75</c:v>
                </c:pt>
                <c:pt idx="37">
                  <c:v>638696.75</c:v>
                </c:pt>
                <c:pt idx="38">
                  <c:v>684582.75</c:v>
                </c:pt>
                <c:pt idx="39">
                  <c:v>733274.75</c:v>
                </c:pt>
                <c:pt idx="40">
                  <c:v>784904.75</c:v>
                </c:pt>
                <c:pt idx="41">
                  <c:v>839890.75</c:v>
                </c:pt>
                <c:pt idx="42">
                  <c:v>898440.75</c:v>
                </c:pt>
                <c:pt idx="43">
                  <c:v>960778.75</c:v>
                </c:pt>
                <c:pt idx="44">
                  <c:v>1027142.75</c:v>
                </c:pt>
                <c:pt idx="45">
                  <c:v>1097784.75</c:v>
                </c:pt>
                <c:pt idx="46">
                  <c:v>1172974.75</c:v>
                </c:pt>
                <c:pt idx="47">
                  <c:v>1252996.75</c:v>
                </c:pt>
                <c:pt idx="48">
                  <c:v>1338154.75</c:v>
                </c:pt>
                <c:pt idx="49">
                  <c:v>1428770.75</c:v>
                </c:pt>
                <c:pt idx="50">
                  <c:v>1525188.75</c:v>
                </c:pt>
                <c:pt idx="51">
                  <c:v>1627770.75</c:v>
                </c:pt>
                <c:pt idx="52">
                  <c:v>1736908.75</c:v>
                </c:pt>
                <c:pt idx="53">
                  <c:v>1853014.75</c:v>
                </c:pt>
                <c:pt idx="54">
                  <c:v>1976530.75</c:v>
                </c:pt>
                <c:pt idx="55">
                  <c:v>2107928.75</c:v>
                </c:pt>
                <c:pt idx="56">
                  <c:v>2247708.75</c:v>
                </c:pt>
                <c:pt idx="57">
                  <c:v>2396408.75</c:v>
                </c:pt>
                <c:pt idx="58">
                  <c:v>2554602.75</c:v>
                </c:pt>
                <c:pt idx="59">
                  <c:v>2722904.75</c:v>
                </c:pt>
              </c:numCache>
            </c:numRef>
          </c:val>
          <c:smooth val="0"/>
        </c:ser>
        <c:dLbls>
          <c:showLegendKey val="0"/>
          <c:showVal val="0"/>
          <c:showCatName val="0"/>
          <c:showSerName val="0"/>
          <c:showPercent val="0"/>
          <c:showBubbleSize val="0"/>
        </c:dLbls>
        <c:marker val="1"/>
        <c:smooth val="0"/>
        <c:axId val="-458150816"/>
        <c:axId val="-458157888"/>
      </c:lineChart>
      <c:catAx>
        <c:axId val="-45815081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manualLayout>
              <c:xMode val="edge"/>
              <c:yMode val="edge"/>
              <c:x val="0.50882249045881767"/>
              <c:y val="0.8236784381030541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7888"/>
        <c:crosses val="autoZero"/>
        <c:auto val="1"/>
        <c:lblAlgn val="ctr"/>
        <c:lblOffset val="100"/>
        <c:noMultiLvlLbl val="0"/>
      </c:catAx>
      <c:valAx>
        <c:axId val="-45815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a:t>
                </a:r>
                <a:r>
                  <a:rPr lang="en-CA" b="1" baseline="0">
                    <a:solidFill>
                      <a:sysClr val="windowText" lastClr="000000"/>
                    </a:solidFill>
                    <a:latin typeface="Arial" panose="020B0604020202020204" pitchFamily="34" charset="0"/>
                    <a:cs typeface="Arial" panose="020B0604020202020204" pitchFamily="34" charset="0"/>
                  </a:rPr>
                  <a:t> (MW)</a:t>
                </a:r>
                <a:endParaRPr lang="en-CA"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2.3682652457075192E-2"/>
              <c:y val="0.2279808501437647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0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800" b="1" i="0" baseline="0">
                <a:solidFill>
                  <a:sysClr val="windowText" lastClr="000000"/>
                </a:solidFill>
                <a:effectLst/>
                <a:latin typeface="Arial" panose="020B0604020202020204" pitchFamily="34" charset="0"/>
                <a:cs typeface="Arial" panose="020B0604020202020204" pitchFamily="34" charset="0"/>
              </a:rPr>
              <a:t>Power Generated with a Reinvestment Policy of $0.07/kWhr</a:t>
            </a:r>
            <a:endParaRPr lang="en-CA">
              <a:solidFill>
                <a:sysClr val="windowText" lastClr="000000"/>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cke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Generated'!$N$4:$N$63</c:f>
              <c:numCache>
                <c:formatCode>General</c:formatCode>
                <c:ptCount val="60"/>
                <c:pt idx="0">
                  <c:v>520.125</c:v>
                </c:pt>
                <c:pt idx="1">
                  <c:v>1104.125</c:v>
                </c:pt>
                <c:pt idx="2">
                  <c:v>1762.125</c:v>
                </c:pt>
                <c:pt idx="3">
                  <c:v>2504.125</c:v>
                </c:pt>
                <c:pt idx="4">
                  <c:v>3338.125</c:v>
                </c:pt>
                <c:pt idx="5">
                  <c:v>4278.125</c:v>
                </c:pt>
                <c:pt idx="6">
                  <c:v>5336.125</c:v>
                </c:pt>
                <c:pt idx="7">
                  <c:v>6528.125</c:v>
                </c:pt>
                <c:pt idx="8">
                  <c:v>7870.125</c:v>
                </c:pt>
                <c:pt idx="9">
                  <c:v>9380.125</c:v>
                </c:pt>
                <c:pt idx="10">
                  <c:v>11082.125</c:v>
                </c:pt>
                <c:pt idx="11">
                  <c:v>12998.125</c:v>
                </c:pt>
                <c:pt idx="12">
                  <c:v>15154.125</c:v>
                </c:pt>
                <c:pt idx="13">
                  <c:v>17582.125</c:v>
                </c:pt>
                <c:pt idx="14">
                  <c:v>20316.125</c:v>
                </c:pt>
                <c:pt idx="15">
                  <c:v>23394.125</c:v>
                </c:pt>
                <c:pt idx="16">
                  <c:v>26860.125</c:v>
                </c:pt>
                <c:pt idx="17">
                  <c:v>30764.125</c:v>
                </c:pt>
                <c:pt idx="18">
                  <c:v>35160.125</c:v>
                </c:pt>
                <c:pt idx="19">
                  <c:v>40110.125</c:v>
                </c:pt>
                <c:pt idx="20">
                  <c:v>45162.125</c:v>
                </c:pt>
                <c:pt idx="21">
                  <c:v>50788.125</c:v>
                </c:pt>
                <c:pt idx="22">
                  <c:v>57048.125</c:v>
                </c:pt>
                <c:pt idx="23">
                  <c:v>64014.125</c:v>
                </c:pt>
                <c:pt idx="24">
                  <c:v>71764.125</c:v>
                </c:pt>
                <c:pt idx="25">
                  <c:v>80386.125</c:v>
                </c:pt>
                <c:pt idx="26">
                  <c:v>89976.125</c:v>
                </c:pt>
                <c:pt idx="27">
                  <c:v>100640.125</c:v>
                </c:pt>
                <c:pt idx="28">
                  <c:v>112498.125</c:v>
                </c:pt>
                <c:pt idx="29">
                  <c:v>125682.125</c:v>
                </c:pt>
                <c:pt idx="30">
                  <c:v>140336.125</c:v>
                </c:pt>
                <c:pt idx="31">
                  <c:v>156622.125</c:v>
                </c:pt>
                <c:pt idx="32">
                  <c:v>174720.125</c:v>
                </c:pt>
                <c:pt idx="33">
                  <c:v>194826.125</c:v>
                </c:pt>
                <c:pt idx="34">
                  <c:v>217160.125</c:v>
                </c:pt>
                <c:pt idx="35">
                  <c:v>241964.125</c:v>
                </c:pt>
                <c:pt idx="36">
                  <c:v>269504.125</c:v>
                </c:pt>
                <c:pt idx="37">
                  <c:v>300076.125</c:v>
                </c:pt>
                <c:pt idx="38">
                  <c:v>334008.125</c:v>
                </c:pt>
                <c:pt idx="39">
                  <c:v>371662.125</c:v>
                </c:pt>
                <c:pt idx="40">
                  <c:v>413436.125</c:v>
                </c:pt>
                <c:pt idx="41">
                  <c:v>459838.125</c:v>
                </c:pt>
                <c:pt idx="42">
                  <c:v>511378.125</c:v>
                </c:pt>
                <c:pt idx="43">
                  <c:v>568622.125</c:v>
                </c:pt>
                <c:pt idx="44">
                  <c:v>632204.125</c:v>
                </c:pt>
                <c:pt idx="45">
                  <c:v>702818.125</c:v>
                </c:pt>
                <c:pt idx="46">
                  <c:v>781244.125</c:v>
                </c:pt>
                <c:pt idx="47">
                  <c:v>868344.125</c:v>
                </c:pt>
                <c:pt idx="48">
                  <c:v>965074.125</c:v>
                </c:pt>
                <c:pt idx="49">
                  <c:v>1072498.125</c:v>
                </c:pt>
                <c:pt idx="50">
                  <c:v>1191796.125</c:v>
                </c:pt>
                <c:pt idx="51">
                  <c:v>1324280.125</c:v>
                </c:pt>
                <c:pt idx="52">
                  <c:v>1471404.125</c:v>
                </c:pt>
                <c:pt idx="53">
                  <c:v>1634786.125</c:v>
                </c:pt>
                <c:pt idx="54">
                  <c:v>1816220.125</c:v>
                </c:pt>
                <c:pt idx="55">
                  <c:v>2017700.125</c:v>
                </c:pt>
                <c:pt idx="56">
                  <c:v>2241444.125</c:v>
                </c:pt>
                <c:pt idx="57">
                  <c:v>2489910.125</c:v>
                </c:pt>
                <c:pt idx="58">
                  <c:v>2765830.125</c:v>
                </c:pt>
                <c:pt idx="59">
                  <c:v>3072240.125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Generated'!$O$4:$O$63</c:f>
              <c:numCache>
                <c:formatCode>General</c:formatCode>
                <c:ptCount val="60"/>
                <c:pt idx="0">
                  <c:v>1040.25</c:v>
                </c:pt>
                <c:pt idx="1">
                  <c:v>2210.25</c:v>
                </c:pt>
                <c:pt idx="2">
                  <c:v>3528.25</c:v>
                </c:pt>
                <c:pt idx="3">
                  <c:v>5012.25</c:v>
                </c:pt>
                <c:pt idx="4">
                  <c:v>6682.25</c:v>
                </c:pt>
                <c:pt idx="5">
                  <c:v>8564.25</c:v>
                </c:pt>
                <c:pt idx="6">
                  <c:v>10682.25</c:v>
                </c:pt>
                <c:pt idx="7">
                  <c:v>13068.25</c:v>
                </c:pt>
                <c:pt idx="8">
                  <c:v>15754.25</c:v>
                </c:pt>
                <c:pt idx="9">
                  <c:v>18778.25</c:v>
                </c:pt>
                <c:pt idx="10">
                  <c:v>22184.25</c:v>
                </c:pt>
                <c:pt idx="11">
                  <c:v>26018.25</c:v>
                </c:pt>
                <c:pt idx="12">
                  <c:v>30336.25</c:v>
                </c:pt>
                <c:pt idx="13">
                  <c:v>35198.25</c:v>
                </c:pt>
                <c:pt idx="14">
                  <c:v>40672.25</c:v>
                </c:pt>
                <c:pt idx="15">
                  <c:v>46836.25</c:v>
                </c:pt>
                <c:pt idx="16">
                  <c:v>53776.25</c:v>
                </c:pt>
                <c:pt idx="17">
                  <c:v>61592.25</c:v>
                </c:pt>
                <c:pt idx="18">
                  <c:v>70392.25</c:v>
                </c:pt>
                <c:pt idx="19">
                  <c:v>80300.25</c:v>
                </c:pt>
                <c:pt idx="20">
                  <c:v>90416.25</c:v>
                </c:pt>
                <c:pt idx="21">
                  <c:v>101678.25</c:v>
                </c:pt>
                <c:pt idx="22">
                  <c:v>114210.25</c:v>
                </c:pt>
                <c:pt idx="23">
                  <c:v>128156.25</c:v>
                </c:pt>
                <c:pt idx="24">
                  <c:v>143672.25</c:v>
                </c:pt>
                <c:pt idx="25">
                  <c:v>160932.25</c:v>
                </c:pt>
                <c:pt idx="26">
                  <c:v>180130.25</c:v>
                </c:pt>
                <c:pt idx="27">
                  <c:v>201480.25</c:v>
                </c:pt>
                <c:pt idx="28">
                  <c:v>225220.25</c:v>
                </c:pt>
                <c:pt idx="29">
                  <c:v>251614.25</c:v>
                </c:pt>
                <c:pt idx="30">
                  <c:v>280950.25</c:v>
                </c:pt>
                <c:pt idx="31">
                  <c:v>313554.25</c:v>
                </c:pt>
                <c:pt idx="32">
                  <c:v>349784.25</c:v>
                </c:pt>
                <c:pt idx="33">
                  <c:v>390034.25</c:v>
                </c:pt>
                <c:pt idx="34">
                  <c:v>434744.25</c:v>
                </c:pt>
                <c:pt idx="35">
                  <c:v>484398.25</c:v>
                </c:pt>
                <c:pt idx="36">
                  <c:v>539532.25</c:v>
                </c:pt>
                <c:pt idx="37">
                  <c:v>600736.25</c:v>
                </c:pt>
                <c:pt idx="38">
                  <c:v>668668.25</c:v>
                </c:pt>
                <c:pt idx="39">
                  <c:v>744052.25</c:v>
                </c:pt>
                <c:pt idx="40">
                  <c:v>827684.25</c:v>
                </c:pt>
                <c:pt idx="41">
                  <c:v>920580.25</c:v>
                </c:pt>
                <c:pt idx="42">
                  <c:v>1023762.25</c:v>
                </c:pt>
                <c:pt idx="43">
                  <c:v>1138366.25</c:v>
                </c:pt>
                <c:pt idx="44">
                  <c:v>1265654.25</c:v>
                </c:pt>
                <c:pt idx="45">
                  <c:v>1407024.25</c:v>
                </c:pt>
                <c:pt idx="46">
                  <c:v>1564032.25</c:v>
                </c:pt>
                <c:pt idx="47">
                  <c:v>1738404.25</c:v>
                </c:pt>
                <c:pt idx="48">
                  <c:v>1932056.25</c:v>
                </c:pt>
                <c:pt idx="49">
                  <c:v>2147116.25</c:v>
                </c:pt>
                <c:pt idx="50">
                  <c:v>2385950.25</c:v>
                </c:pt>
                <c:pt idx="51">
                  <c:v>2651180.25</c:v>
                </c:pt>
                <c:pt idx="52">
                  <c:v>2945720.25</c:v>
                </c:pt>
                <c:pt idx="53">
                  <c:v>3272808.25</c:v>
                </c:pt>
                <c:pt idx="54">
                  <c:v>3636038.25</c:v>
                </c:pt>
                <c:pt idx="55">
                  <c:v>4039400.25</c:v>
                </c:pt>
                <c:pt idx="56">
                  <c:v>4487330.25</c:v>
                </c:pt>
                <c:pt idx="57">
                  <c:v>4984752.25</c:v>
                </c:pt>
                <c:pt idx="58">
                  <c:v>5537138.25</c:v>
                </c:pt>
                <c:pt idx="59">
                  <c:v>6150564.25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Generated'!$P$4:$P$63</c:f>
              <c:numCache>
                <c:formatCode>General</c:formatCode>
                <c:ptCount val="60"/>
                <c:pt idx="0">
                  <c:v>1560.375</c:v>
                </c:pt>
                <c:pt idx="1">
                  <c:v>3316.375</c:v>
                </c:pt>
                <c:pt idx="2">
                  <c:v>5294.375</c:v>
                </c:pt>
                <c:pt idx="3">
                  <c:v>7520.375</c:v>
                </c:pt>
                <c:pt idx="4">
                  <c:v>10026.375</c:v>
                </c:pt>
                <c:pt idx="5">
                  <c:v>12848.375</c:v>
                </c:pt>
                <c:pt idx="6">
                  <c:v>16026.375</c:v>
                </c:pt>
                <c:pt idx="7">
                  <c:v>19604.375</c:v>
                </c:pt>
                <c:pt idx="8">
                  <c:v>23634.375</c:v>
                </c:pt>
                <c:pt idx="9">
                  <c:v>28172.375</c:v>
                </c:pt>
                <c:pt idx="10">
                  <c:v>33282.375</c:v>
                </c:pt>
                <c:pt idx="11">
                  <c:v>39034.375</c:v>
                </c:pt>
                <c:pt idx="12">
                  <c:v>45512.375</c:v>
                </c:pt>
                <c:pt idx="13">
                  <c:v>52806.375</c:v>
                </c:pt>
                <c:pt idx="14">
                  <c:v>61018.375</c:v>
                </c:pt>
                <c:pt idx="15">
                  <c:v>70266.375</c:v>
                </c:pt>
                <c:pt idx="16">
                  <c:v>80678.375</c:v>
                </c:pt>
                <c:pt idx="17">
                  <c:v>92402.375</c:v>
                </c:pt>
                <c:pt idx="18">
                  <c:v>105604.375</c:v>
                </c:pt>
                <c:pt idx="19">
                  <c:v>120470.375</c:v>
                </c:pt>
                <c:pt idx="20">
                  <c:v>135646.375</c:v>
                </c:pt>
                <c:pt idx="21">
                  <c:v>152540.375</c:v>
                </c:pt>
                <c:pt idx="22">
                  <c:v>171342.375</c:v>
                </c:pt>
                <c:pt idx="23">
                  <c:v>192264.375</c:v>
                </c:pt>
                <c:pt idx="24">
                  <c:v>215542.375</c:v>
                </c:pt>
                <c:pt idx="25">
                  <c:v>241438.375</c:v>
                </c:pt>
                <c:pt idx="26">
                  <c:v>270240.375</c:v>
                </c:pt>
                <c:pt idx="27">
                  <c:v>302272.375</c:v>
                </c:pt>
                <c:pt idx="28">
                  <c:v>337888.375</c:v>
                </c:pt>
                <c:pt idx="29">
                  <c:v>377484.375</c:v>
                </c:pt>
                <c:pt idx="30">
                  <c:v>421496.375</c:v>
                </c:pt>
                <c:pt idx="31">
                  <c:v>470412.375</c:v>
                </c:pt>
                <c:pt idx="32">
                  <c:v>524766.375</c:v>
                </c:pt>
                <c:pt idx="33">
                  <c:v>585152.375</c:v>
                </c:pt>
                <c:pt idx="34">
                  <c:v>652228.375</c:v>
                </c:pt>
                <c:pt idx="35">
                  <c:v>726720.375</c:v>
                </c:pt>
                <c:pt idx="36">
                  <c:v>809434.375</c:v>
                </c:pt>
                <c:pt idx="37">
                  <c:v>901258.375</c:v>
                </c:pt>
                <c:pt idx="38">
                  <c:v>1003174.375</c:v>
                </c:pt>
                <c:pt idx="39">
                  <c:v>1116268.375</c:v>
                </c:pt>
                <c:pt idx="40">
                  <c:v>1241740.375</c:v>
                </c:pt>
                <c:pt idx="41">
                  <c:v>1381108.375</c:v>
                </c:pt>
                <c:pt idx="42">
                  <c:v>1535908.375</c:v>
                </c:pt>
                <c:pt idx="43">
                  <c:v>1707844.375</c:v>
                </c:pt>
                <c:pt idx="44">
                  <c:v>1898808.375</c:v>
                </c:pt>
                <c:pt idx="45">
                  <c:v>2110900.375</c:v>
                </c:pt>
                <c:pt idx="46">
                  <c:v>2346452.375</c:v>
                </c:pt>
                <c:pt idx="47">
                  <c:v>2608054.375</c:v>
                </c:pt>
                <c:pt idx="48">
                  <c:v>2898582.375</c:v>
                </c:pt>
                <c:pt idx="49">
                  <c:v>3221228.375</c:v>
                </c:pt>
                <c:pt idx="50">
                  <c:v>3579540.375</c:v>
                </c:pt>
                <c:pt idx="51">
                  <c:v>3977454.375</c:v>
                </c:pt>
                <c:pt idx="52">
                  <c:v>4419340.375</c:v>
                </c:pt>
                <c:pt idx="53">
                  <c:v>4910056.375</c:v>
                </c:pt>
                <c:pt idx="54">
                  <c:v>5454994.375</c:v>
                </c:pt>
                <c:pt idx="55">
                  <c:v>6060142.375</c:v>
                </c:pt>
                <c:pt idx="56">
                  <c:v>6732154.375</c:v>
                </c:pt>
                <c:pt idx="57">
                  <c:v>7478416.375</c:v>
                </c:pt>
                <c:pt idx="58">
                  <c:v>8307138.375</c:v>
                </c:pt>
                <c:pt idx="59">
                  <c:v>9227436.375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Generated'!$Q$4:$Q$63</c:f>
              <c:numCache>
                <c:formatCode>General</c:formatCode>
                <c:ptCount val="60"/>
                <c:pt idx="0">
                  <c:v>2080.5</c:v>
                </c:pt>
                <c:pt idx="1">
                  <c:v>4422.5</c:v>
                </c:pt>
                <c:pt idx="2">
                  <c:v>7058.5</c:v>
                </c:pt>
                <c:pt idx="3">
                  <c:v>10026.5</c:v>
                </c:pt>
                <c:pt idx="4">
                  <c:v>13368.5</c:v>
                </c:pt>
                <c:pt idx="5">
                  <c:v>17132.5</c:v>
                </c:pt>
                <c:pt idx="6">
                  <c:v>21370.5</c:v>
                </c:pt>
                <c:pt idx="7">
                  <c:v>26142.5</c:v>
                </c:pt>
                <c:pt idx="8">
                  <c:v>31516.5</c:v>
                </c:pt>
                <c:pt idx="9">
                  <c:v>37566.5</c:v>
                </c:pt>
                <c:pt idx="10">
                  <c:v>44378.5</c:v>
                </c:pt>
                <c:pt idx="11">
                  <c:v>52050.5</c:v>
                </c:pt>
                <c:pt idx="12">
                  <c:v>60688.5</c:v>
                </c:pt>
                <c:pt idx="13">
                  <c:v>70414.5</c:v>
                </c:pt>
                <c:pt idx="14">
                  <c:v>81366.5</c:v>
                </c:pt>
                <c:pt idx="15">
                  <c:v>93698.5</c:v>
                </c:pt>
                <c:pt idx="16">
                  <c:v>107584.5</c:v>
                </c:pt>
                <c:pt idx="17">
                  <c:v>123220.5</c:v>
                </c:pt>
                <c:pt idx="18">
                  <c:v>140826.5</c:v>
                </c:pt>
                <c:pt idx="19">
                  <c:v>160650.5</c:v>
                </c:pt>
                <c:pt idx="20">
                  <c:v>180890.5</c:v>
                </c:pt>
                <c:pt idx="21">
                  <c:v>203420.5</c:v>
                </c:pt>
                <c:pt idx="22">
                  <c:v>228494.5</c:v>
                </c:pt>
                <c:pt idx="23">
                  <c:v>256396.5</c:v>
                </c:pt>
                <c:pt idx="24">
                  <c:v>287440.5</c:v>
                </c:pt>
                <c:pt idx="25">
                  <c:v>321974.5</c:v>
                </c:pt>
                <c:pt idx="26">
                  <c:v>360384.5</c:v>
                </c:pt>
                <c:pt idx="27">
                  <c:v>403100.5</c:v>
                </c:pt>
                <c:pt idx="28">
                  <c:v>450596.5</c:v>
                </c:pt>
                <c:pt idx="29">
                  <c:v>503400.5</c:v>
                </c:pt>
                <c:pt idx="30">
                  <c:v>562096.5</c:v>
                </c:pt>
                <c:pt idx="31">
                  <c:v>627328.5</c:v>
                </c:pt>
                <c:pt idx="32">
                  <c:v>699812.5</c:v>
                </c:pt>
                <c:pt idx="33">
                  <c:v>780342.5</c:v>
                </c:pt>
                <c:pt idx="34">
                  <c:v>869792.5</c:v>
                </c:pt>
                <c:pt idx="35">
                  <c:v>969134.5</c:v>
                </c:pt>
                <c:pt idx="36">
                  <c:v>1079438.5</c:v>
                </c:pt>
                <c:pt idx="37">
                  <c:v>1201890.5</c:v>
                </c:pt>
                <c:pt idx="38">
                  <c:v>1337802.5</c:v>
                </c:pt>
                <c:pt idx="39">
                  <c:v>1488620.5</c:v>
                </c:pt>
                <c:pt idx="40">
                  <c:v>1655944.5</c:v>
                </c:pt>
                <c:pt idx="41">
                  <c:v>1841800.5</c:v>
                </c:pt>
                <c:pt idx="42">
                  <c:v>2048236.5</c:v>
                </c:pt>
                <c:pt idx="43">
                  <c:v>2277524.5</c:v>
                </c:pt>
                <c:pt idx="44">
                  <c:v>2532186.5</c:v>
                </c:pt>
                <c:pt idx="45">
                  <c:v>2815022.5</c:v>
                </c:pt>
                <c:pt idx="46">
                  <c:v>3129146.5</c:v>
                </c:pt>
                <c:pt idx="47">
                  <c:v>3478010.5</c:v>
                </c:pt>
                <c:pt idx="48">
                  <c:v>3865448.5</c:v>
                </c:pt>
                <c:pt idx="49">
                  <c:v>4295720.5</c:v>
                </c:pt>
                <c:pt idx="50">
                  <c:v>4773552.5</c:v>
                </c:pt>
                <c:pt idx="51">
                  <c:v>5304196.5</c:v>
                </c:pt>
                <c:pt idx="52">
                  <c:v>5893482.5</c:v>
                </c:pt>
                <c:pt idx="53">
                  <c:v>6547884.5</c:v>
                </c:pt>
                <c:pt idx="54">
                  <c:v>7274594.5</c:v>
                </c:pt>
                <c:pt idx="55">
                  <c:v>8081598.5</c:v>
                </c:pt>
                <c:pt idx="56">
                  <c:v>8977768.5</c:v>
                </c:pt>
                <c:pt idx="57">
                  <c:v>9972958.5</c:v>
                </c:pt>
                <c:pt idx="58">
                  <c:v>11078112.5</c:v>
                </c:pt>
                <c:pt idx="59">
                  <c:v>12305392.5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Generated'!$R$4:$R$63</c:f>
              <c:numCache>
                <c:formatCode>General</c:formatCode>
                <c:ptCount val="60"/>
                <c:pt idx="0">
                  <c:v>2600.625</c:v>
                </c:pt>
                <c:pt idx="1">
                  <c:v>5528.625</c:v>
                </c:pt>
                <c:pt idx="2">
                  <c:v>8824.625</c:v>
                </c:pt>
                <c:pt idx="3">
                  <c:v>12536.625</c:v>
                </c:pt>
                <c:pt idx="4">
                  <c:v>16716.625</c:v>
                </c:pt>
                <c:pt idx="5">
                  <c:v>21422.625</c:v>
                </c:pt>
                <c:pt idx="6">
                  <c:v>26720.625</c:v>
                </c:pt>
                <c:pt idx="7">
                  <c:v>32686.625</c:v>
                </c:pt>
                <c:pt idx="8">
                  <c:v>39404.625</c:v>
                </c:pt>
                <c:pt idx="9">
                  <c:v>46968.625</c:v>
                </c:pt>
                <c:pt idx="10">
                  <c:v>55486.625</c:v>
                </c:pt>
                <c:pt idx="11">
                  <c:v>65076.625</c:v>
                </c:pt>
                <c:pt idx="12">
                  <c:v>75876.625</c:v>
                </c:pt>
                <c:pt idx="13">
                  <c:v>88036.625</c:v>
                </c:pt>
                <c:pt idx="14">
                  <c:v>101728.625</c:v>
                </c:pt>
                <c:pt idx="15">
                  <c:v>117146.625</c:v>
                </c:pt>
                <c:pt idx="16">
                  <c:v>134506.625</c:v>
                </c:pt>
                <c:pt idx="17">
                  <c:v>154054.625</c:v>
                </c:pt>
                <c:pt idx="18">
                  <c:v>176064.625</c:v>
                </c:pt>
                <c:pt idx="19">
                  <c:v>200848.625</c:v>
                </c:pt>
                <c:pt idx="20">
                  <c:v>226152.625</c:v>
                </c:pt>
                <c:pt idx="21">
                  <c:v>254318.625</c:v>
                </c:pt>
                <c:pt idx="22">
                  <c:v>285666.625</c:v>
                </c:pt>
                <c:pt idx="23">
                  <c:v>320548.625</c:v>
                </c:pt>
                <c:pt idx="24">
                  <c:v>359356.625</c:v>
                </c:pt>
                <c:pt idx="25">
                  <c:v>402528.625</c:v>
                </c:pt>
                <c:pt idx="26">
                  <c:v>450548.625</c:v>
                </c:pt>
                <c:pt idx="27">
                  <c:v>503950.625</c:v>
                </c:pt>
                <c:pt idx="28">
                  <c:v>563330.625</c:v>
                </c:pt>
                <c:pt idx="29">
                  <c:v>629346.625</c:v>
                </c:pt>
                <c:pt idx="30">
                  <c:v>702726.625</c:v>
                </c:pt>
                <c:pt idx="31">
                  <c:v>784280.625</c:v>
                </c:pt>
                <c:pt idx="32">
                  <c:v>874898.625</c:v>
                </c:pt>
                <c:pt idx="33">
                  <c:v>975574.625</c:v>
                </c:pt>
                <c:pt idx="34">
                  <c:v>1087404.625</c:v>
                </c:pt>
                <c:pt idx="35">
                  <c:v>1211598.625</c:v>
                </c:pt>
                <c:pt idx="36">
                  <c:v>1349500.625</c:v>
                </c:pt>
                <c:pt idx="37">
                  <c:v>1502588.625</c:v>
                </c:pt>
                <c:pt idx="38">
                  <c:v>1672504.625</c:v>
                </c:pt>
                <c:pt idx="39">
                  <c:v>1861056.625</c:v>
                </c:pt>
                <c:pt idx="40">
                  <c:v>2070242.625</c:v>
                </c:pt>
                <c:pt idx="41">
                  <c:v>2302598.625</c:v>
                </c:pt>
                <c:pt idx="42">
                  <c:v>2560682.625</c:v>
                </c:pt>
                <c:pt idx="43">
                  <c:v>2847334.625</c:v>
                </c:pt>
                <c:pt idx="44">
                  <c:v>3165710.625</c:v>
                </c:pt>
                <c:pt idx="45">
                  <c:v>3519312.625</c:v>
                </c:pt>
                <c:pt idx="46">
                  <c:v>3912028.625</c:v>
                </c:pt>
                <c:pt idx="47">
                  <c:v>4348176.625</c:v>
                </c:pt>
                <c:pt idx="48">
                  <c:v>4832548.625</c:v>
                </c:pt>
                <c:pt idx="49">
                  <c:v>5370468.625</c:v>
                </c:pt>
                <c:pt idx="50">
                  <c:v>5967848.625</c:v>
                </c:pt>
                <c:pt idx="51">
                  <c:v>6631252.625</c:v>
                </c:pt>
                <c:pt idx="52">
                  <c:v>7367972.625</c:v>
                </c:pt>
                <c:pt idx="53">
                  <c:v>8186100.625</c:v>
                </c:pt>
                <c:pt idx="54">
                  <c:v>9094626.625</c:v>
                </c:pt>
                <c:pt idx="55">
                  <c:v>10103536.625</c:v>
                </c:pt>
                <c:pt idx="56">
                  <c:v>11223920.625</c:v>
                </c:pt>
                <c:pt idx="57">
                  <c:v>12468098.625</c:v>
                </c:pt>
                <c:pt idx="58">
                  <c:v>13849752.625</c:v>
                </c:pt>
                <c:pt idx="59">
                  <c:v>15384084.625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Generated'!$S$4:$S$63</c:f>
              <c:numCache>
                <c:formatCode>General</c:formatCode>
                <c:ptCount val="60"/>
                <c:pt idx="0">
                  <c:v>3120.75</c:v>
                </c:pt>
                <c:pt idx="1">
                  <c:v>6632.75</c:v>
                </c:pt>
                <c:pt idx="2">
                  <c:v>10588.75</c:v>
                </c:pt>
                <c:pt idx="3">
                  <c:v>15042.75</c:v>
                </c:pt>
                <c:pt idx="4">
                  <c:v>20058.75</c:v>
                </c:pt>
                <c:pt idx="5">
                  <c:v>25706.75</c:v>
                </c:pt>
                <c:pt idx="6">
                  <c:v>32064.75</c:v>
                </c:pt>
                <c:pt idx="7">
                  <c:v>39224.75</c:v>
                </c:pt>
                <c:pt idx="8">
                  <c:v>47286.75</c:v>
                </c:pt>
                <c:pt idx="9">
                  <c:v>56364.75</c:v>
                </c:pt>
                <c:pt idx="10">
                  <c:v>66586.75</c:v>
                </c:pt>
                <c:pt idx="11">
                  <c:v>78096.75</c:v>
                </c:pt>
                <c:pt idx="12">
                  <c:v>91056.75</c:v>
                </c:pt>
                <c:pt idx="13">
                  <c:v>105648.75</c:v>
                </c:pt>
                <c:pt idx="14">
                  <c:v>122080.75</c:v>
                </c:pt>
                <c:pt idx="15">
                  <c:v>140582.75</c:v>
                </c:pt>
                <c:pt idx="16">
                  <c:v>161416.75</c:v>
                </c:pt>
                <c:pt idx="17">
                  <c:v>184874.75</c:v>
                </c:pt>
                <c:pt idx="18">
                  <c:v>211288.75</c:v>
                </c:pt>
                <c:pt idx="19">
                  <c:v>241030.75</c:v>
                </c:pt>
                <c:pt idx="20">
                  <c:v>271398.75</c:v>
                </c:pt>
                <c:pt idx="21">
                  <c:v>305202.75</c:v>
                </c:pt>
                <c:pt idx="22">
                  <c:v>342822.75</c:v>
                </c:pt>
                <c:pt idx="23">
                  <c:v>384684.75</c:v>
                </c:pt>
                <c:pt idx="24">
                  <c:v>431258.75</c:v>
                </c:pt>
                <c:pt idx="25">
                  <c:v>483068.75</c:v>
                </c:pt>
                <c:pt idx="26">
                  <c:v>540696.75</c:v>
                </c:pt>
                <c:pt idx="27">
                  <c:v>604784.75</c:v>
                </c:pt>
                <c:pt idx="28">
                  <c:v>676044.75</c:v>
                </c:pt>
                <c:pt idx="29">
                  <c:v>755268.75</c:v>
                </c:pt>
                <c:pt idx="30">
                  <c:v>843330.75</c:v>
                </c:pt>
                <c:pt idx="31">
                  <c:v>941200.75</c:v>
                </c:pt>
                <c:pt idx="32">
                  <c:v>1049952.75</c:v>
                </c:pt>
                <c:pt idx="33">
                  <c:v>1170774.75</c:v>
                </c:pt>
                <c:pt idx="34">
                  <c:v>1304980.75</c:v>
                </c:pt>
                <c:pt idx="35">
                  <c:v>1454026.75</c:v>
                </c:pt>
                <c:pt idx="36">
                  <c:v>1619520.75</c:v>
                </c:pt>
                <c:pt idx="37">
                  <c:v>1803242.75</c:v>
                </c:pt>
                <c:pt idx="38">
                  <c:v>2007156.75</c:v>
                </c:pt>
                <c:pt idx="39">
                  <c:v>2233436.75</c:v>
                </c:pt>
                <c:pt idx="40">
                  <c:v>2484478.75</c:v>
                </c:pt>
                <c:pt idx="41">
                  <c:v>2763326.75</c:v>
                </c:pt>
                <c:pt idx="42">
                  <c:v>3073048.75</c:v>
                </c:pt>
                <c:pt idx="43">
                  <c:v>3417056.75</c:v>
                </c:pt>
                <c:pt idx="44">
                  <c:v>3799134.75</c:v>
                </c:pt>
                <c:pt idx="45">
                  <c:v>4223486.75</c:v>
                </c:pt>
                <c:pt idx="46">
                  <c:v>4694780.75</c:v>
                </c:pt>
                <c:pt idx="47">
                  <c:v>5218194.75</c:v>
                </c:pt>
                <c:pt idx="48">
                  <c:v>5799484.75</c:v>
                </c:pt>
                <c:pt idx="49">
                  <c:v>6445036.75</c:v>
                </c:pt>
                <c:pt idx="50">
                  <c:v>7161946.75</c:v>
                </c:pt>
                <c:pt idx="51">
                  <c:v>7958092.75</c:v>
                </c:pt>
                <c:pt idx="52">
                  <c:v>8842220.75</c:v>
                </c:pt>
                <c:pt idx="53">
                  <c:v>9824046.75</c:v>
                </c:pt>
                <c:pt idx="54">
                  <c:v>10914358.75</c:v>
                </c:pt>
                <c:pt idx="55">
                  <c:v>12125138.75</c:v>
                </c:pt>
                <c:pt idx="56">
                  <c:v>13469698.75</c:v>
                </c:pt>
                <c:pt idx="57">
                  <c:v>14962820.75</c:v>
                </c:pt>
                <c:pt idx="58">
                  <c:v>16620928.75</c:v>
                </c:pt>
                <c:pt idx="59">
                  <c:v>18462262.75</c:v>
                </c:pt>
              </c:numCache>
            </c:numRef>
          </c:val>
          <c:smooth val="0"/>
        </c:ser>
        <c:dLbls>
          <c:showLegendKey val="0"/>
          <c:showVal val="0"/>
          <c:showCatName val="0"/>
          <c:showSerName val="0"/>
          <c:showPercent val="0"/>
          <c:showBubbleSize val="0"/>
        </c:dLbls>
        <c:marker val="1"/>
        <c:smooth val="0"/>
        <c:axId val="-458155712"/>
        <c:axId val="-458161152"/>
      </c:lineChart>
      <c:catAx>
        <c:axId val="-4581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i="0" baseline="0">
                    <a:solidFill>
                      <a:sysClr val="windowText" lastClr="000000"/>
                    </a:solidFill>
                    <a:effectLst/>
                    <a:latin typeface="Arial" panose="020B0604020202020204" pitchFamily="34" charset="0"/>
                    <a:cs typeface="Arial" panose="020B0604020202020204" pitchFamily="34" charset="0"/>
                  </a:rPr>
                  <a:t>Years</a:t>
                </a:r>
                <a:endParaRPr lang="en-CA" sz="1000">
                  <a:solidFill>
                    <a:sysClr val="windowText" lastClr="000000"/>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61152"/>
        <c:crosses val="autoZero"/>
        <c:auto val="1"/>
        <c:lblAlgn val="ctr"/>
        <c:lblOffset val="100"/>
        <c:noMultiLvlLbl val="0"/>
      </c:catAx>
      <c:valAx>
        <c:axId val="-45816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a:t>
                </a:r>
                <a:r>
                  <a:rPr lang="en-CA" b="1" baseline="0">
                    <a:solidFill>
                      <a:sysClr val="windowText" lastClr="000000"/>
                    </a:solidFill>
                    <a:latin typeface="Arial" panose="020B0604020202020204" pitchFamily="34" charset="0"/>
                    <a:cs typeface="Arial" panose="020B0604020202020204" pitchFamily="34" charset="0"/>
                  </a:rPr>
                  <a:t> Generated (MW)</a:t>
                </a:r>
                <a:endParaRPr lang="en-CA"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5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576192640"/>
        <c:axId val="-784371232"/>
      </c:scatterChart>
      <c:valAx>
        <c:axId val="-576192640"/>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784371232"/>
        <c:crosses val="autoZero"/>
        <c:crossBetween val="midCat"/>
      </c:valAx>
      <c:valAx>
        <c:axId val="-784371232"/>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576192640"/>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784176832"/>
        <c:axId val="-784174112"/>
      </c:scatterChart>
      <c:valAx>
        <c:axId val="-784176832"/>
        <c:scaling>
          <c:orientation val="minMax"/>
        </c:scaling>
        <c:delete val="0"/>
        <c:axPos val="b"/>
        <c:majorGridlines>
          <c:spPr>
            <a:ln>
              <a:solidFill>
                <a:srgbClr val="FFFFFF"/>
              </a:solidFill>
            </a:ln>
          </c:spPr>
        </c:majorGridlines>
        <c:title>
          <c:tx>
            <c:rich>
              <a:bodyPr/>
              <a:lstStyle/>
              <a:p>
                <a:pPr>
                  <a:defRPr b="1" i="0"/>
                </a:pPr>
                <a:r>
                  <a:rPr lang="en-CA"/>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784174112"/>
        <c:crosses val="autoZero"/>
        <c:crossBetween val="midCat"/>
      </c:valAx>
      <c:valAx>
        <c:axId val="-784174112"/>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784176832"/>
        <c:crosses val="autoZero"/>
        <c:crossBetween val="midCat"/>
      </c:valAx>
      <c:spPr>
        <a:solidFill>
          <a:srgbClr val="FFFFFF"/>
        </a:solidFill>
      </c:spPr>
    </c:plotArea>
    <c:legend>
      <c:legendPos val="r"/>
      <c:overlay val="0"/>
    </c:legend>
    <c:plotVisOnly val="1"/>
    <c:dispBlanksAs val="zero"/>
    <c:showDLblsOverMax val="1"/>
  </c:chart>
  <c:spPr>
    <a:ln w="6350" cmpd="sng"/>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461250048"/>
        <c:axId val="-461257120"/>
      </c:lineChart>
      <c:catAx>
        <c:axId val="-461250048"/>
        <c:scaling>
          <c:orientation val="minMax"/>
        </c:scaling>
        <c:delete val="0"/>
        <c:axPos val="b"/>
        <c:title>
          <c:tx>
            <c:rich>
              <a:bodyPr/>
              <a:lstStyle/>
              <a:p>
                <a:pPr>
                  <a:defRPr sz="1100" b="1" i="0"/>
                </a:pPr>
                <a:r>
                  <a:rPr lang="en-CA"/>
                  <a:t>Year</a:t>
                </a:r>
              </a:p>
            </c:rich>
          </c:tx>
          <c:overlay val="0"/>
        </c:title>
        <c:numFmt formatCode="General" sourceLinked="1"/>
        <c:majorTickMark val="cross"/>
        <c:minorTickMark val="cross"/>
        <c:tickLblPos val="nextTo"/>
        <c:txPr>
          <a:bodyPr/>
          <a:lstStyle/>
          <a:p>
            <a:pPr>
              <a:defRPr/>
            </a:pPr>
            <a:endParaRPr lang="en-US"/>
          </a:p>
        </c:txPr>
        <c:crossAx val="-461257120"/>
        <c:crosses val="autoZero"/>
        <c:auto val="1"/>
        <c:lblAlgn val="ctr"/>
        <c:lblOffset val="100"/>
        <c:noMultiLvlLbl val="1"/>
      </c:catAx>
      <c:valAx>
        <c:axId val="-461257120"/>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46125004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461259296"/>
        <c:axId val="-461248960"/>
      </c:scatterChart>
      <c:valAx>
        <c:axId val="-461259296"/>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461248960"/>
        <c:crosses val="autoZero"/>
        <c:crossBetween val="midCat"/>
      </c:valAx>
      <c:valAx>
        <c:axId val="-461248960"/>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461259296"/>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10.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twoCellAnchor>
    <xdr:from>
      <xdr:col>4</xdr:col>
      <xdr:colOff>147637</xdr:colOff>
      <xdr:row>66</xdr:row>
      <xdr:rowOff>157161</xdr:rowOff>
    </xdr:from>
    <xdr:to>
      <xdr:col>8</xdr:col>
      <xdr:colOff>66674</xdr:colOff>
      <xdr:row>91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714374</xdr:colOff>
      <xdr:row>64</xdr:row>
      <xdr:rowOff>123824</xdr:rowOff>
    </xdr:from>
    <xdr:to>
      <xdr:col>6</xdr:col>
      <xdr:colOff>809624</xdr:colOff>
      <xdr:row>84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90487</xdr:colOff>
      <xdr:row>64</xdr:row>
      <xdr:rowOff>152399</xdr:rowOff>
    </xdr:from>
    <xdr:to>
      <xdr:col>18</xdr:col>
      <xdr:colOff>114300</xdr:colOff>
      <xdr:row>85</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dr:twoCellAnchor>
    <xdr:from>
      <xdr:col>2</xdr:col>
      <xdr:colOff>61913</xdr:colOff>
      <xdr:row>63</xdr:row>
      <xdr:rowOff>133349</xdr:rowOff>
    </xdr:from>
    <xdr:to>
      <xdr:col>7</xdr:col>
      <xdr:colOff>85725</xdr:colOff>
      <xdr:row>83</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300036</xdr:colOff>
      <xdr:row>63</xdr:row>
      <xdr:rowOff>114300</xdr:rowOff>
    </xdr:from>
    <xdr:to>
      <xdr:col>12</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A27" workbookViewId="0">
      <selection activeCell="B34" sqref="B34"/>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62" t="s">
        <v>360</v>
      </c>
      <c r="C1" s="363"/>
      <c r="D1" s="363"/>
      <c r="E1" s="363"/>
      <c r="F1" s="363"/>
      <c r="G1" s="363"/>
      <c r="H1" s="363"/>
      <c r="I1" s="363"/>
      <c r="J1" s="363"/>
      <c r="K1" s="363"/>
      <c r="L1" s="363"/>
      <c r="M1" s="364"/>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356</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3" t="s">
        <v>374</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69"/>
      <c r="F47" s="366"/>
      <c r="G47" s="366"/>
      <c r="H47" s="366"/>
      <c r="I47" s="366"/>
      <c r="J47" s="366"/>
      <c r="K47" s="366"/>
      <c r="L47" s="366"/>
      <c r="M47" s="366"/>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65"/>
      <c r="F63" s="366"/>
      <c r="G63" s="366"/>
      <c r="H63" s="2"/>
      <c r="I63" s="2"/>
      <c r="J63" s="2"/>
      <c r="K63" s="2"/>
      <c r="L63" s="2"/>
      <c r="M63" s="2"/>
    </row>
    <row r="64" spans="1:13">
      <c r="A64" s="183"/>
      <c r="B64" s="136" t="s">
        <v>346</v>
      </c>
      <c r="C64" s="126">
        <f>(C65+C66)/2</f>
        <v>1242.0138888888887</v>
      </c>
      <c r="D64" s="197"/>
      <c r="E64" s="366"/>
      <c r="F64" s="366"/>
      <c r="G64" s="366"/>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67" t="s">
        <v>347</v>
      </c>
      <c r="F78" s="366"/>
      <c r="G78" s="366"/>
      <c r="H78" s="366"/>
      <c r="I78" s="366"/>
      <c r="J78" s="366"/>
      <c r="K78" s="183"/>
      <c r="L78" s="183"/>
      <c r="M78" s="183"/>
      <c r="N78" s="184"/>
    </row>
    <row r="79" spans="1:14">
      <c r="A79" s="183"/>
      <c r="B79" s="158" t="s">
        <v>328</v>
      </c>
      <c r="C79" s="159">
        <v>2.5</v>
      </c>
      <c r="D79" s="183"/>
      <c r="E79" s="366"/>
      <c r="F79" s="366"/>
      <c r="G79" s="366"/>
      <c r="H79" s="366"/>
      <c r="I79" s="366"/>
      <c r="J79" s="366"/>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68" t="s">
        <v>386</v>
      </c>
      <c r="C84" s="161">
        <v>6250</v>
      </c>
      <c r="D84" s="202"/>
      <c r="E84" s="162" t="s">
        <v>347</v>
      </c>
      <c r="F84" s="163"/>
      <c r="G84" s="163"/>
      <c r="H84" s="163"/>
      <c r="I84" s="163"/>
      <c r="J84" s="163"/>
      <c r="K84" s="183"/>
      <c r="L84" s="183"/>
      <c r="M84" s="183"/>
      <c r="N84" s="184"/>
    </row>
    <row r="85" spans="1:14">
      <c r="A85" s="183"/>
      <c r="B85" s="366"/>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zoomScale="90" zoomScaleNormal="90" workbookViewId="0">
      <selection activeCell="B4" sqref="B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81" t="s">
        <v>355</v>
      </c>
      <c r="C1" s="370"/>
      <c r="D1" s="370"/>
      <c r="E1" s="370"/>
      <c r="F1" s="370"/>
      <c r="G1" s="370"/>
      <c r="H1" s="370"/>
      <c r="I1" s="370"/>
      <c r="J1" s="370"/>
      <c r="K1" s="370"/>
      <c r="L1" s="370"/>
      <c r="M1" s="370"/>
      <c r="N1" s="370"/>
      <c r="O1" s="370"/>
      <c r="P1" s="370"/>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78" t="s">
        <v>33</v>
      </c>
      <c r="C3" s="379"/>
      <c r="D3" s="379"/>
      <c r="E3" s="379"/>
      <c r="F3" s="379"/>
      <c r="G3" s="379"/>
      <c r="H3" s="380"/>
      <c r="I3" s="183"/>
      <c r="J3" s="378" t="s">
        <v>44</v>
      </c>
      <c r="K3" s="379"/>
      <c r="L3" s="379"/>
      <c r="M3" s="379"/>
      <c r="N3" s="379"/>
      <c r="O3" s="379"/>
      <c r="P3" s="380"/>
      <c r="Q3" s="182"/>
    </row>
    <row r="4" spans="1:17" ht="15.75" customHeight="1" thickBot="1">
      <c r="A4" s="183"/>
      <c r="B4" s="35" t="s">
        <v>45</v>
      </c>
      <c r="C4" s="7" t="s">
        <v>368</v>
      </c>
      <c r="D4" s="7" t="s">
        <v>364</v>
      </c>
      <c r="E4" s="7" t="s">
        <v>365</v>
      </c>
      <c r="F4" s="7" t="s">
        <v>47</v>
      </c>
      <c r="G4" s="7" t="s">
        <v>366</v>
      </c>
      <c r="H4" s="7" t="s">
        <v>367</v>
      </c>
      <c r="I4" s="243"/>
      <c r="J4" s="35" t="s">
        <v>45</v>
      </c>
      <c r="K4" s="181" t="s">
        <v>368</v>
      </c>
      <c r="L4" s="37" t="s">
        <v>364</v>
      </c>
      <c r="M4" s="7" t="s">
        <v>365</v>
      </c>
      <c r="N4" s="7" t="s">
        <v>47</v>
      </c>
      <c r="O4" s="7" t="s">
        <v>366</v>
      </c>
      <c r="P4" s="7" t="s">
        <v>367</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D85" workbookViewId="0">
      <selection activeCell="H95" sqref="H95"/>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74" t="s">
        <v>25</v>
      </c>
      <c r="C1" s="371"/>
      <c r="D1" s="371"/>
      <c r="E1" s="371"/>
      <c r="F1" s="371"/>
      <c r="G1" s="371"/>
      <c r="H1" s="371"/>
      <c r="I1" s="371"/>
      <c r="J1" s="371"/>
      <c r="K1" s="371"/>
      <c r="L1" s="371"/>
      <c r="M1" s="371"/>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82" t="s">
        <v>75</v>
      </c>
      <c r="C6" s="383"/>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7" t="s">
        <v>371</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6" t="s">
        <v>370</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I23+I$21</f>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70" t="s">
        <v>31</v>
      </c>
      <c r="C1" s="370"/>
      <c r="D1" s="370"/>
      <c r="E1" s="370"/>
      <c r="F1" s="370"/>
      <c r="G1" s="370"/>
      <c r="H1" s="370"/>
      <c r="I1" s="370"/>
      <c r="J1" s="370"/>
      <c r="K1" s="370"/>
      <c r="L1" s="370"/>
      <c r="M1" s="370"/>
      <c r="N1" s="370"/>
      <c r="O1" s="370"/>
      <c r="P1" s="370"/>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84" t="s">
        <v>33</v>
      </c>
      <c r="C3" s="385"/>
      <c r="D3" s="385"/>
      <c r="E3" s="385"/>
      <c r="F3" s="385"/>
      <c r="G3" s="385"/>
      <c r="H3" s="386"/>
      <c r="J3" s="384" t="s">
        <v>44</v>
      </c>
      <c r="K3" s="385"/>
      <c r="L3" s="385"/>
      <c r="M3" s="385"/>
      <c r="N3" s="385"/>
      <c r="O3" s="385"/>
      <c r="P3" s="386"/>
    </row>
    <row r="4" spans="1:16" ht="15.75" customHeight="1" thickBot="1">
      <c r="A4" s="183"/>
      <c r="B4" s="43" t="s">
        <v>45</v>
      </c>
      <c r="C4" s="219" t="s">
        <v>368</v>
      </c>
      <c r="D4" s="7" t="s">
        <v>364</v>
      </c>
      <c r="E4" s="7" t="s">
        <v>365</v>
      </c>
      <c r="F4" s="7" t="s">
        <v>47</v>
      </c>
      <c r="G4" s="7" t="s">
        <v>366</v>
      </c>
      <c r="H4" s="7" t="s">
        <v>367</v>
      </c>
      <c r="I4" s="183"/>
      <c r="J4" s="43" t="s">
        <v>45</v>
      </c>
      <c r="K4" s="219" t="s">
        <v>368</v>
      </c>
      <c r="L4" s="7" t="s">
        <v>364</v>
      </c>
      <c r="M4" s="7" t="s">
        <v>365</v>
      </c>
      <c r="N4" s="7" t="s">
        <v>47</v>
      </c>
      <c r="O4" s="7" t="s">
        <v>366</v>
      </c>
      <c r="P4" s="7" t="s">
        <v>367</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opLeftCell="A34" workbookViewId="0">
      <selection activeCell="C37" sqref="C37"/>
    </sheetView>
  </sheetViews>
  <sheetFormatPr defaultRowHeight="12.75"/>
  <cols>
    <col min="4" max="4" width="22.85546875" customWidth="1"/>
    <col min="5" max="5" width="20.7109375" customWidth="1"/>
    <col min="6" max="6" width="22.85546875" customWidth="1"/>
    <col min="7" max="7" width="20.7109375" style="332" customWidth="1"/>
    <col min="8" max="8" width="19.28515625" customWidth="1"/>
    <col min="9" max="9" width="19.7109375" bestFit="1" customWidth="1"/>
    <col min="10" max="10" width="17.7109375" style="346" customWidth="1"/>
    <col min="11" max="11" width="16" bestFit="1" customWidth="1"/>
    <col min="12" max="12" width="16.42578125" style="347" customWidth="1"/>
    <col min="13" max="13" width="19.7109375" bestFit="1" customWidth="1"/>
    <col min="17" max="17" width="14.42578125" style="344" customWidth="1"/>
    <col min="18" max="18" width="12.85546875" bestFit="1" customWidth="1"/>
    <col min="19" max="19" width="12.42578125" bestFit="1" customWidth="1"/>
  </cols>
  <sheetData>
    <row r="2" spans="3:19" ht="13.5" thickBot="1"/>
    <row r="3" spans="3:19" ht="58.5" customHeight="1" thickBot="1">
      <c r="C3" s="324" t="s">
        <v>45</v>
      </c>
      <c r="D3" s="323" t="s">
        <v>269</v>
      </c>
      <c r="E3" s="43" t="s">
        <v>270</v>
      </c>
      <c r="F3" s="43" t="s">
        <v>271</v>
      </c>
      <c r="G3" s="334" t="s">
        <v>375</v>
      </c>
      <c r="H3" s="43" t="s">
        <v>376</v>
      </c>
      <c r="I3" s="43" t="s">
        <v>377</v>
      </c>
      <c r="J3" s="355" t="s">
        <v>378</v>
      </c>
      <c r="K3" s="336" t="s">
        <v>379</v>
      </c>
      <c r="L3" s="352" t="s">
        <v>380</v>
      </c>
      <c r="M3" s="336" t="s">
        <v>378</v>
      </c>
    </row>
    <row r="4" spans="3:19" ht="15.75" thickBot="1">
      <c r="C4" s="325">
        <v>1</v>
      </c>
      <c r="D4" s="358">
        <v>49.716666666666669</v>
      </c>
      <c r="E4" s="359">
        <v>298.20499999999998</v>
      </c>
      <c r="F4" s="119">
        <f>SUM(E4+D4)</f>
        <v>347.92166666666662</v>
      </c>
      <c r="G4" s="335">
        <f>(F4*140000000)/1000000000</f>
        <v>48.709033333333331</v>
      </c>
      <c r="H4" s="345">
        <f>(F4*20000000)/1000000000</f>
        <v>6.9584333333333319</v>
      </c>
      <c r="I4" s="345">
        <f>(F4*30000000)/1000000000</f>
        <v>10.437649999999998</v>
      </c>
      <c r="J4" s="354">
        <f>M4/1000000000</f>
        <v>5.2012499999999999</v>
      </c>
      <c r="K4" s="357">
        <f>J4/H4</f>
        <v>0.74747428779466651</v>
      </c>
      <c r="L4" s="357">
        <f>J4/I4</f>
        <v>0.49831619186311105</v>
      </c>
      <c r="M4" s="350">
        <v>5201250000</v>
      </c>
    </row>
    <row r="5" spans="3:19" ht="15.75" thickBot="1">
      <c r="C5" s="326">
        <v>2</v>
      </c>
      <c r="D5" s="358">
        <v>99.433333333333294</v>
      </c>
      <c r="E5" s="359">
        <v>596.41</v>
      </c>
      <c r="F5" s="119">
        <f t="shared" ref="F5:F63" si="0">SUM(E5+D5)</f>
        <v>695.84333333333325</v>
      </c>
      <c r="G5" s="335">
        <f t="shared" ref="G5:G63" si="1">(F5*140000000)/1000000000</f>
        <v>97.418066666666661</v>
      </c>
      <c r="H5" s="345">
        <f t="shared" ref="H5:H63" si="2">(F5*20000000)/1000000000</f>
        <v>13.916866666666664</v>
      </c>
      <c r="I5" s="345">
        <f t="shared" ref="I5:I63" si="3">(F5*30000000)/1000000000</f>
        <v>20.875299999999996</v>
      </c>
      <c r="J5" s="354">
        <f t="shared" ref="J5:J63" si="4">M5/1000000000</f>
        <v>5.6693625000000001</v>
      </c>
      <c r="K5" s="357">
        <f t="shared" ref="K5:K63" si="5">J5/H5</f>
        <v>0.40737348684809327</v>
      </c>
      <c r="L5" s="357">
        <f t="shared" ref="L5:L63" si="6">J5/I5</f>
        <v>0.27158232456539555</v>
      </c>
      <c r="M5" s="350">
        <v>5669362500</v>
      </c>
    </row>
    <row r="6" spans="3:19" ht="15.75" thickBot="1">
      <c r="C6" s="326">
        <v>3</v>
      </c>
      <c r="D6" s="358">
        <v>149.15</v>
      </c>
      <c r="E6" s="359">
        <v>894.61500000000001</v>
      </c>
      <c r="F6" s="119">
        <f t="shared" si="0"/>
        <v>1043.7650000000001</v>
      </c>
      <c r="G6" s="335">
        <f t="shared" si="1"/>
        <v>146.12710000000001</v>
      </c>
      <c r="H6" s="345">
        <f t="shared" si="2"/>
        <v>20.875300000000003</v>
      </c>
      <c r="I6" s="345">
        <f t="shared" si="3"/>
        <v>31.312950000000004</v>
      </c>
      <c r="J6" s="354">
        <f t="shared" si="4"/>
        <v>6.1787625000000004</v>
      </c>
      <c r="K6" s="357">
        <f t="shared" si="5"/>
        <v>0.29598436908691128</v>
      </c>
      <c r="L6" s="357">
        <f t="shared" si="6"/>
        <v>0.19732291272460753</v>
      </c>
      <c r="M6" s="350">
        <v>6178762500</v>
      </c>
    </row>
    <row r="7" spans="3:19" ht="15.75" thickBot="1">
      <c r="C7" s="326">
        <v>4</v>
      </c>
      <c r="D7" s="358">
        <v>198.86666666666667</v>
      </c>
      <c r="E7" s="359">
        <v>1192.82</v>
      </c>
      <c r="F7" s="119">
        <f t="shared" si="0"/>
        <v>1391.6866666666665</v>
      </c>
      <c r="G7" s="335">
        <f t="shared" si="1"/>
        <v>194.83613333333332</v>
      </c>
      <c r="H7" s="345">
        <f t="shared" si="2"/>
        <v>27.833733333333328</v>
      </c>
      <c r="I7" s="345">
        <f t="shared" si="3"/>
        <v>41.750599999999991</v>
      </c>
      <c r="J7" s="354">
        <f t="shared" si="4"/>
        <v>6.7340625000000003</v>
      </c>
      <c r="K7" s="357">
        <f t="shared" si="5"/>
        <v>0.24193888830340168</v>
      </c>
      <c r="L7" s="357">
        <f t="shared" si="6"/>
        <v>0.1612925922022678</v>
      </c>
      <c r="M7" s="350">
        <v>6734062500</v>
      </c>
    </row>
    <row r="8" spans="3:19" ht="15.75" thickBot="1">
      <c r="C8" s="326">
        <v>5</v>
      </c>
      <c r="D8" s="358">
        <v>248.58333333333334</v>
      </c>
      <c r="E8" s="359">
        <v>1491.0249999999999</v>
      </c>
      <c r="F8" s="119">
        <f t="shared" si="0"/>
        <v>1739.6083333333331</v>
      </c>
      <c r="G8" s="335">
        <f t="shared" si="1"/>
        <v>243.54516666666663</v>
      </c>
      <c r="H8" s="345">
        <f t="shared" si="2"/>
        <v>34.792166666666667</v>
      </c>
      <c r="I8" s="345">
        <f t="shared" si="3"/>
        <v>52.188249999999989</v>
      </c>
      <c r="J8" s="354">
        <f t="shared" si="4"/>
        <v>7.3397625</v>
      </c>
      <c r="K8" s="357">
        <f t="shared" si="5"/>
        <v>0.21096020176955541</v>
      </c>
      <c r="L8" s="357">
        <f t="shared" si="6"/>
        <v>0.14064013451303697</v>
      </c>
      <c r="M8" s="350">
        <v>7339762500</v>
      </c>
    </row>
    <row r="9" spans="3:19" ht="15.75" thickBot="1">
      <c r="C9" s="326">
        <v>6</v>
      </c>
      <c r="D9" s="358">
        <v>298.3</v>
      </c>
      <c r="E9" s="359">
        <v>1789.2299999999998</v>
      </c>
      <c r="F9" s="119">
        <f t="shared" si="0"/>
        <v>2087.5299999999997</v>
      </c>
      <c r="G9" s="335">
        <f t="shared" si="1"/>
        <v>292.25419999999991</v>
      </c>
      <c r="H9" s="345">
        <f t="shared" si="2"/>
        <v>41.750599999999991</v>
      </c>
      <c r="I9" s="345">
        <f t="shared" si="3"/>
        <v>62.625899999999994</v>
      </c>
      <c r="J9" s="354">
        <f t="shared" si="4"/>
        <v>7.9994624999999999</v>
      </c>
      <c r="K9" s="357">
        <f t="shared" si="5"/>
        <v>0.19160113866627071</v>
      </c>
      <c r="L9" s="357">
        <f t="shared" si="6"/>
        <v>0.12773409244418046</v>
      </c>
      <c r="M9" s="350">
        <v>7999462500</v>
      </c>
    </row>
    <row r="10" spans="3:19" ht="15.75" thickBot="1">
      <c r="C10" s="326">
        <v>7</v>
      </c>
      <c r="D10" s="358">
        <v>348.01666666666665</v>
      </c>
      <c r="E10" s="359">
        <v>2087.4349999999999</v>
      </c>
      <c r="F10" s="119">
        <f t="shared" si="0"/>
        <v>2435.4516666666668</v>
      </c>
      <c r="G10" s="335">
        <f t="shared" si="1"/>
        <v>340.96323333333339</v>
      </c>
      <c r="H10" s="345">
        <f t="shared" si="2"/>
        <v>48.709033333333338</v>
      </c>
      <c r="I10" s="345">
        <f t="shared" si="3"/>
        <v>73.063550000000006</v>
      </c>
      <c r="J10" s="354">
        <f t="shared" si="4"/>
        <v>8.7185625000000009</v>
      </c>
      <c r="K10" s="357">
        <f t="shared" si="5"/>
        <v>0.1789927227735307</v>
      </c>
      <c r="L10" s="357">
        <f t="shared" si="6"/>
        <v>0.11932848184902048</v>
      </c>
      <c r="M10" s="350">
        <v>8718562500</v>
      </c>
      <c r="P10" s="328" t="s">
        <v>382</v>
      </c>
      <c r="Q10" s="328" t="s">
        <v>383</v>
      </c>
      <c r="R10" s="328" t="s">
        <v>381</v>
      </c>
      <c r="S10" s="328" t="s">
        <v>380</v>
      </c>
    </row>
    <row r="11" spans="3:19" ht="15.75" thickBot="1">
      <c r="C11" s="326">
        <v>8</v>
      </c>
      <c r="D11" s="358">
        <v>397.73333333333335</v>
      </c>
      <c r="E11" s="359">
        <v>2385.64</v>
      </c>
      <c r="F11" s="119">
        <f t="shared" si="0"/>
        <v>2783.373333333333</v>
      </c>
      <c r="G11" s="335">
        <f t="shared" si="1"/>
        <v>389.67226666666664</v>
      </c>
      <c r="H11" s="345">
        <f t="shared" si="2"/>
        <v>55.667466666666655</v>
      </c>
      <c r="I11" s="345">
        <f t="shared" si="3"/>
        <v>83.501199999999983</v>
      </c>
      <c r="J11" s="354">
        <f t="shared" si="4"/>
        <v>9.5024625</v>
      </c>
      <c r="K11" s="357">
        <f t="shared" si="5"/>
        <v>0.17070046598132724</v>
      </c>
      <c r="L11" s="357">
        <f t="shared" si="6"/>
        <v>0.11380031065421817</v>
      </c>
      <c r="M11" s="350">
        <v>9502462500</v>
      </c>
      <c r="P11" s="328">
        <v>3.75</v>
      </c>
      <c r="Q11" s="348">
        <f>P11*693.5</f>
        <v>2600.625</v>
      </c>
      <c r="R11" s="347">
        <f>Q11/H4</f>
        <v>373.73714389733328</v>
      </c>
      <c r="S11" s="347">
        <f>Q11/I4</f>
        <v>249.15809593155552</v>
      </c>
    </row>
    <row r="12" spans="3:19" ht="15.75" thickBot="1">
      <c r="C12" s="326">
        <v>9</v>
      </c>
      <c r="D12" s="358">
        <v>447.45000000000005</v>
      </c>
      <c r="E12" s="359">
        <v>2683.8449999999998</v>
      </c>
      <c r="F12" s="119">
        <f t="shared" si="0"/>
        <v>3131.2950000000001</v>
      </c>
      <c r="G12" s="335">
        <f t="shared" si="1"/>
        <v>438.38130000000001</v>
      </c>
      <c r="H12" s="345">
        <f t="shared" si="2"/>
        <v>62.625900000000001</v>
      </c>
      <c r="I12" s="345">
        <f t="shared" si="3"/>
        <v>93.938850000000002</v>
      </c>
      <c r="J12" s="354">
        <f t="shared" si="4"/>
        <v>10.3574625</v>
      </c>
      <c r="K12" s="357">
        <f t="shared" si="5"/>
        <v>0.16538624594616605</v>
      </c>
      <c r="L12" s="357">
        <f t="shared" si="6"/>
        <v>0.11025749729744404</v>
      </c>
      <c r="M12" s="350">
        <v>10357462500</v>
      </c>
      <c r="P12" s="349">
        <v>7.5</v>
      </c>
      <c r="Q12" s="350">
        <f t="shared" ref="Q12:Q15" si="7">P12*693.5</f>
        <v>5201.25</v>
      </c>
      <c r="R12" s="351">
        <f>Q12/H4</f>
        <v>747.47428779466657</v>
      </c>
      <c r="S12" s="351">
        <f>Q12/I4</f>
        <v>498.31619186311104</v>
      </c>
    </row>
    <row r="13" spans="3:19" ht="15.75" thickBot="1">
      <c r="C13" s="326">
        <v>10</v>
      </c>
      <c r="D13" s="358">
        <v>497.16666666666674</v>
      </c>
      <c r="E13" s="359">
        <v>2982.0499999999997</v>
      </c>
      <c r="F13" s="119">
        <f t="shared" si="0"/>
        <v>3479.2166666666662</v>
      </c>
      <c r="G13" s="335">
        <f t="shared" si="1"/>
        <v>487.09033333333326</v>
      </c>
      <c r="H13" s="345">
        <f t="shared" si="2"/>
        <v>69.584333333333333</v>
      </c>
      <c r="I13" s="345">
        <f t="shared" si="3"/>
        <v>104.37649999999998</v>
      </c>
      <c r="J13" s="354">
        <f t="shared" si="4"/>
        <v>11.2889625</v>
      </c>
      <c r="K13" s="357">
        <f t="shared" si="5"/>
        <v>0.16223425531609126</v>
      </c>
      <c r="L13" s="357">
        <f t="shared" si="6"/>
        <v>0.10815617021072753</v>
      </c>
      <c r="M13" s="350">
        <v>11288962500</v>
      </c>
      <c r="P13" s="328">
        <v>11.25</v>
      </c>
      <c r="Q13" s="348">
        <f>P13*693.5</f>
        <v>7801.875</v>
      </c>
      <c r="R13" s="347">
        <f>Q13/H4</f>
        <v>1121.2114316919999</v>
      </c>
      <c r="S13" s="347">
        <f>Q13/I4</f>
        <v>747.47428779466657</v>
      </c>
    </row>
    <row r="14" spans="3:19" ht="15.75" thickBot="1">
      <c r="C14" s="326">
        <v>11</v>
      </c>
      <c r="D14" s="358">
        <v>546.88333333333344</v>
      </c>
      <c r="E14" s="359">
        <v>3280.2549999999997</v>
      </c>
      <c r="F14" s="119">
        <f t="shared" si="0"/>
        <v>3827.1383333333333</v>
      </c>
      <c r="G14" s="335">
        <f t="shared" si="1"/>
        <v>535.79936666666674</v>
      </c>
      <c r="H14" s="345">
        <f t="shared" si="2"/>
        <v>76.542766666666665</v>
      </c>
      <c r="I14" s="345">
        <f t="shared" si="3"/>
        <v>114.81415</v>
      </c>
      <c r="J14" s="354">
        <f t="shared" si="4"/>
        <v>12.3041625</v>
      </c>
      <c r="K14" s="357">
        <f t="shared" si="5"/>
        <v>0.16074886022323903</v>
      </c>
      <c r="L14" s="357">
        <f t="shared" si="6"/>
        <v>0.10716590681549269</v>
      </c>
      <c r="M14" s="350">
        <v>12304162500</v>
      </c>
      <c r="P14" s="328">
        <v>15</v>
      </c>
      <c r="Q14" s="348">
        <f t="shared" si="7"/>
        <v>10402.5</v>
      </c>
      <c r="R14" s="347">
        <f>Q14/H4</f>
        <v>1494.9485755893331</v>
      </c>
      <c r="S14" s="347">
        <f>Q14/I4</f>
        <v>996.63238372622209</v>
      </c>
    </row>
    <row r="15" spans="3:19" ht="15.75" thickBot="1">
      <c r="C15" s="326">
        <v>12</v>
      </c>
      <c r="D15" s="358">
        <v>596.60000000000014</v>
      </c>
      <c r="E15" s="359">
        <v>3578.4599999999996</v>
      </c>
      <c r="F15" s="119">
        <f t="shared" si="0"/>
        <v>4175.0599999999995</v>
      </c>
      <c r="G15" s="335">
        <f t="shared" si="1"/>
        <v>584.50839999999982</v>
      </c>
      <c r="H15" s="345">
        <f t="shared" si="2"/>
        <v>83.501199999999983</v>
      </c>
      <c r="I15" s="345">
        <f t="shared" si="3"/>
        <v>125.25179999999999</v>
      </c>
      <c r="J15" s="354">
        <f t="shared" si="4"/>
        <v>13.4111625</v>
      </c>
      <c r="K15" s="357">
        <f t="shared" si="5"/>
        <v>0.16061041637724971</v>
      </c>
      <c r="L15" s="357">
        <f t="shared" si="6"/>
        <v>0.10707361091816646</v>
      </c>
      <c r="M15" s="350">
        <v>13411162500</v>
      </c>
      <c r="P15" s="328">
        <v>18.75</v>
      </c>
      <c r="Q15" s="348">
        <f t="shared" si="7"/>
        <v>13003.125</v>
      </c>
      <c r="R15" s="347">
        <f>Q15/H4</f>
        <v>1868.6857194866664</v>
      </c>
      <c r="S15" s="347">
        <f>Q15/I4</f>
        <v>1245.7904796577777</v>
      </c>
    </row>
    <row r="16" spans="3:19" ht="15.75" thickBot="1">
      <c r="C16" s="326">
        <v>13</v>
      </c>
      <c r="D16" s="358">
        <v>646.31666666666683</v>
      </c>
      <c r="E16" s="359">
        <v>3876.6649999999995</v>
      </c>
      <c r="F16" s="119">
        <f t="shared" si="0"/>
        <v>4522.9816666666666</v>
      </c>
      <c r="G16" s="335">
        <f t="shared" si="1"/>
        <v>633.21743333333336</v>
      </c>
      <c r="H16" s="345">
        <f t="shared" si="2"/>
        <v>90.459633333333329</v>
      </c>
      <c r="I16" s="345">
        <f t="shared" si="3"/>
        <v>135.68944999999999</v>
      </c>
      <c r="J16" s="354">
        <f t="shared" si="4"/>
        <v>14.618062500000001</v>
      </c>
      <c r="K16" s="357">
        <f t="shared" si="5"/>
        <v>0.16159763157710494</v>
      </c>
      <c r="L16" s="357">
        <f t="shared" si="6"/>
        <v>0.10773175438473663</v>
      </c>
      <c r="M16" s="350">
        <v>14618062500</v>
      </c>
      <c r="P16" s="328">
        <v>22.5</v>
      </c>
      <c r="Q16" s="348">
        <f>P16*693.5</f>
        <v>15603.75</v>
      </c>
      <c r="R16" s="347">
        <f>Q16/H4</f>
        <v>2242.4228633839998</v>
      </c>
      <c r="S16" s="347">
        <f>Q16/I4</f>
        <v>1494.9485755893331</v>
      </c>
    </row>
    <row r="17" spans="3:18" ht="15.75" thickBot="1">
      <c r="C17" s="326">
        <v>14</v>
      </c>
      <c r="D17" s="358">
        <v>696.03333333333353</v>
      </c>
      <c r="E17" s="359">
        <v>4174.87</v>
      </c>
      <c r="F17" s="119">
        <f t="shared" si="0"/>
        <v>4870.9033333333336</v>
      </c>
      <c r="G17" s="335">
        <f t="shared" si="1"/>
        <v>681.92646666666678</v>
      </c>
      <c r="H17" s="345">
        <f t="shared" si="2"/>
        <v>97.418066666666675</v>
      </c>
      <c r="I17" s="345">
        <f t="shared" si="3"/>
        <v>146.12710000000001</v>
      </c>
      <c r="J17" s="354">
        <f t="shared" si="4"/>
        <v>15.9329625</v>
      </c>
      <c r="K17" s="357">
        <f t="shared" si="5"/>
        <v>0.16355243996493463</v>
      </c>
      <c r="L17" s="357">
        <f t="shared" si="6"/>
        <v>0.10903495997662309</v>
      </c>
      <c r="M17" s="350">
        <v>15932962500</v>
      </c>
    </row>
    <row r="18" spans="3:18" ht="15.75" thickBot="1">
      <c r="C18" s="326">
        <v>15</v>
      </c>
      <c r="D18" s="358">
        <v>745.75000000000023</v>
      </c>
      <c r="E18" s="359">
        <v>4473.0749999999998</v>
      </c>
      <c r="F18" s="119">
        <f t="shared" si="0"/>
        <v>5218.8249999999998</v>
      </c>
      <c r="G18" s="335">
        <f t="shared" si="1"/>
        <v>730.63549999999998</v>
      </c>
      <c r="H18" s="345">
        <f t="shared" si="2"/>
        <v>104.37649999999999</v>
      </c>
      <c r="I18" s="345">
        <f t="shared" si="3"/>
        <v>156.56475</v>
      </c>
      <c r="J18" s="354">
        <f t="shared" si="4"/>
        <v>17.3666625</v>
      </c>
      <c r="K18" s="357">
        <f t="shared" si="5"/>
        <v>0.16638479447001961</v>
      </c>
      <c r="L18" s="357">
        <f t="shared" si="6"/>
        <v>0.11092319631334639</v>
      </c>
      <c r="M18" s="350">
        <v>17366662500</v>
      </c>
    </row>
    <row r="19" spans="3:18" ht="15.75" thickBot="1">
      <c r="C19" s="326">
        <v>16</v>
      </c>
      <c r="D19" s="358">
        <v>795.46666666666692</v>
      </c>
      <c r="E19" s="359">
        <v>4771.28</v>
      </c>
      <c r="F19" s="119">
        <f t="shared" si="0"/>
        <v>5566.7466666666669</v>
      </c>
      <c r="G19" s="335">
        <f t="shared" si="1"/>
        <v>779.3445333333334</v>
      </c>
      <c r="H19" s="345">
        <f t="shared" si="2"/>
        <v>111.33493333333334</v>
      </c>
      <c r="I19" s="345">
        <f t="shared" si="3"/>
        <v>167.00239999999999</v>
      </c>
      <c r="J19" s="354">
        <f t="shared" si="4"/>
        <v>18.929062500000001</v>
      </c>
      <c r="K19" s="357">
        <f t="shared" si="5"/>
        <v>0.17001907607315822</v>
      </c>
      <c r="L19" s="357">
        <f t="shared" si="6"/>
        <v>0.11334605071543882</v>
      </c>
      <c r="M19" s="350">
        <v>18929062500</v>
      </c>
    </row>
    <row r="20" spans="3:18" ht="15.75" thickBot="1">
      <c r="C20" s="326">
        <v>17</v>
      </c>
      <c r="D20" s="358">
        <v>845.18333333333362</v>
      </c>
      <c r="E20" s="359">
        <v>5069.4849999999997</v>
      </c>
      <c r="F20" s="119">
        <f t="shared" si="0"/>
        <v>5914.6683333333331</v>
      </c>
      <c r="G20" s="335">
        <f t="shared" si="1"/>
        <v>828.0535666666666</v>
      </c>
      <c r="H20" s="345">
        <f t="shared" si="2"/>
        <v>118.29336666666666</v>
      </c>
      <c r="I20" s="345">
        <f t="shared" si="3"/>
        <v>177.44005000000001</v>
      </c>
      <c r="J20" s="354">
        <f t="shared" si="4"/>
        <v>20.6318625</v>
      </c>
      <c r="K20" s="357">
        <f t="shared" si="5"/>
        <v>0.17441267487244286</v>
      </c>
      <c r="L20" s="357">
        <f t="shared" si="6"/>
        <v>0.11627511658162855</v>
      </c>
      <c r="M20" s="350">
        <v>20631862500</v>
      </c>
    </row>
    <row r="21" spans="3:18" ht="15.75" thickBot="1">
      <c r="C21" s="326">
        <v>18</v>
      </c>
      <c r="D21" s="358">
        <v>894.90000000000032</v>
      </c>
      <c r="E21" s="359">
        <v>5367.69</v>
      </c>
      <c r="F21" s="119">
        <f t="shared" si="0"/>
        <v>6262.59</v>
      </c>
      <c r="G21" s="335">
        <f t="shared" si="1"/>
        <v>876.76260000000002</v>
      </c>
      <c r="H21" s="345">
        <f t="shared" si="2"/>
        <v>125.2518</v>
      </c>
      <c r="I21" s="345">
        <f t="shared" si="3"/>
        <v>187.8777</v>
      </c>
      <c r="J21" s="354">
        <f t="shared" si="4"/>
        <v>22.4885625</v>
      </c>
      <c r="K21" s="357">
        <f t="shared" si="5"/>
        <v>0.17954682088401125</v>
      </c>
      <c r="L21" s="357">
        <f t="shared" si="6"/>
        <v>0.11969788058934083</v>
      </c>
      <c r="M21" s="350">
        <v>22488562500</v>
      </c>
    </row>
    <row r="22" spans="3:18" ht="15.75" thickBot="1">
      <c r="C22" s="326">
        <v>19</v>
      </c>
      <c r="D22" s="358">
        <v>944.61666666666702</v>
      </c>
      <c r="E22" s="359">
        <v>5665.8949999999995</v>
      </c>
      <c r="F22" s="119">
        <f t="shared" si="0"/>
        <v>6610.5116666666663</v>
      </c>
      <c r="G22" s="335">
        <f t="shared" si="1"/>
        <v>925.47163333333322</v>
      </c>
      <c r="H22" s="345">
        <f t="shared" si="2"/>
        <v>132.21023333333332</v>
      </c>
      <c r="I22" s="345">
        <f t="shared" si="3"/>
        <v>198.31535</v>
      </c>
      <c r="J22" s="354">
        <f t="shared" si="4"/>
        <v>24.5117625</v>
      </c>
      <c r="K22" s="357">
        <f t="shared" si="5"/>
        <v>0.18539988835962523</v>
      </c>
      <c r="L22" s="357">
        <f t="shared" si="6"/>
        <v>0.12359992557308348</v>
      </c>
      <c r="M22" s="350">
        <v>24511762500</v>
      </c>
    </row>
    <row r="23" spans="3:18" ht="15.75" thickBot="1">
      <c r="C23" s="326">
        <v>20</v>
      </c>
      <c r="D23" s="358">
        <v>994.33333333333371</v>
      </c>
      <c r="E23" s="359">
        <v>5964.0999999999995</v>
      </c>
      <c r="F23" s="119">
        <f t="shared" si="0"/>
        <v>6958.4333333333334</v>
      </c>
      <c r="G23" s="335">
        <f t="shared" si="1"/>
        <v>974.18066666666664</v>
      </c>
      <c r="H23" s="345">
        <f t="shared" si="2"/>
        <v>139.16866666666667</v>
      </c>
      <c r="I23" s="345">
        <f t="shared" si="3"/>
        <v>208.75299999999999</v>
      </c>
      <c r="J23" s="354">
        <f t="shared" si="4"/>
        <v>26.717662499999999</v>
      </c>
      <c r="K23" s="357">
        <f t="shared" si="5"/>
        <v>0.19198044459241304</v>
      </c>
      <c r="L23" s="357">
        <f t="shared" si="6"/>
        <v>0.1279869630616087</v>
      </c>
      <c r="M23" s="350">
        <v>26717662500</v>
      </c>
    </row>
    <row r="24" spans="3:18" ht="15.75" thickBot="1">
      <c r="C24" s="326">
        <v>21</v>
      </c>
      <c r="D24" s="358">
        <v>1044.0500000000004</v>
      </c>
      <c r="E24" s="359">
        <v>6262.3049999999994</v>
      </c>
      <c r="F24" s="119">
        <f t="shared" si="0"/>
        <v>7306.3549999999996</v>
      </c>
      <c r="G24" s="335">
        <f t="shared" si="1"/>
        <v>1022.8896999999998</v>
      </c>
      <c r="H24" s="345">
        <f t="shared" si="2"/>
        <v>146.12710000000001</v>
      </c>
      <c r="I24" s="345">
        <f t="shared" si="3"/>
        <v>219.19065000000001</v>
      </c>
      <c r="J24" s="354">
        <f t="shared" si="4"/>
        <v>29.1215625</v>
      </c>
      <c r="K24" s="357">
        <f t="shared" si="5"/>
        <v>0.19928926598830743</v>
      </c>
      <c r="L24" s="357">
        <f t="shared" si="6"/>
        <v>0.13285951065887161</v>
      </c>
      <c r="M24" s="350">
        <v>29121562500</v>
      </c>
    </row>
    <row r="25" spans="3:18" ht="15.75" thickBot="1">
      <c r="C25" s="326">
        <v>22</v>
      </c>
      <c r="D25" s="358">
        <v>1093.7666666666671</v>
      </c>
      <c r="E25" s="359">
        <v>6560.5099999999993</v>
      </c>
      <c r="F25" s="119">
        <f t="shared" si="0"/>
        <v>7654.2766666666666</v>
      </c>
      <c r="G25" s="335">
        <f t="shared" si="1"/>
        <v>1071.5987333333335</v>
      </c>
      <c r="H25" s="345">
        <f t="shared" si="2"/>
        <v>153.08553333333333</v>
      </c>
      <c r="I25" s="345">
        <f t="shared" si="3"/>
        <v>229.6283</v>
      </c>
      <c r="J25" s="354">
        <f t="shared" si="4"/>
        <v>31.273462500000001</v>
      </c>
      <c r="K25" s="357">
        <f t="shared" si="5"/>
        <v>0.20428751051155281</v>
      </c>
      <c r="L25" s="357">
        <f t="shared" si="6"/>
        <v>0.13619167367436855</v>
      </c>
      <c r="M25" s="350">
        <v>31273462500</v>
      </c>
      <c r="P25">
        <v>693.5</v>
      </c>
    </row>
    <row r="26" spans="3:18" ht="15.75" thickBot="1">
      <c r="C26" s="326">
        <v>23</v>
      </c>
      <c r="D26" s="358">
        <v>1143.4833333333338</v>
      </c>
      <c r="E26" s="359">
        <v>6858.7149999999992</v>
      </c>
      <c r="F26" s="119">
        <f t="shared" si="0"/>
        <v>8002.1983333333328</v>
      </c>
      <c r="G26" s="335">
        <f t="shared" si="1"/>
        <v>1120.3077666666666</v>
      </c>
      <c r="H26" s="345">
        <f t="shared" si="2"/>
        <v>160.04396666666665</v>
      </c>
      <c r="I26" s="345">
        <f t="shared" si="3"/>
        <v>240.06594999999996</v>
      </c>
      <c r="J26" s="354">
        <f t="shared" si="4"/>
        <v>33.578362499999997</v>
      </c>
      <c r="K26" s="357">
        <f t="shared" si="5"/>
        <v>0.20980711237891089</v>
      </c>
      <c r="L26" s="357">
        <f t="shared" si="6"/>
        <v>0.13987140825260727</v>
      </c>
      <c r="M26" s="350">
        <v>33578362500</v>
      </c>
    </row>
    <row r="27" spans="3:18" ht="15.75" thickBot="1">
      <c r="C27" s="326">
        <v>24</v>
      </c>
      <c r="D27" s="358">
        <v>1193.2000000000005</v>
      </c>
      <c r="E27" s="359">
        <v>7156.9199999999992</v>
      </c>
      <c r="F27" s="119">
        <f t="shared" si="0"/>
        <v>8350.119999999999</v>
      </c>
      <c r="G27" s="335">
        <f t="shared" si="1"/>
        <v>1169.0167999999996</v>
      </c>
      <c r="H27" s="345">
        <f t="shared" si="2"/>
        <v>167.00239999999997</v>
      </c>
      <c r="I27" s="345">
        <f t="shared" si="3"/>
        <v>250.50359999999998</v>
      </c>
      <c r="J27" s="354">
        <f t="shared" si="4"/>
        <v>36.044362499999998</v>
      </c>
      <c r="K27" s="357">
        <f t="shared" si="5"/>
        <v>0.21583140421934061</v>
      </c>
      <c r="L27" s="357">
        <f t="shared" si="6"/>
        <v>0.1438876028128937</v>
      </c>
      <c r="M27" s="350">
        <v>36044362500</v>
      </c>
    </row>
    <row r="28" spans="3:18" ht="15.75" thickBot="1">
      <c r="C28" s="326">
        <v>25</v>
      </c>
      <c r="D28" s="358">
        <v>1242.9166666666672</v>
      </c>
      <c r="E28" s="359">
        <v>7455.1249999999991</v>
      </c>
      <c r="F28" s="119">
        <f t="shared" si="0"/>
        <v>8698.0416666666661</v>
      </c>
      <c r="G28" s="335">
        <f t="shared" si="1"/>
        <v>1217.7258333333332</v>
      </c>
      <c r="H28" s="345">
        <f t="shared" si="2"/>
        <v>173.96083333333331</v>
      </c>
      <c r="I28" s="345">
        <f t="shared" si="3"/>
        <v>260.94124999999997</v>
      </c>
      <c r="J28" s="354">
        <f t="shared" si="4"/>
        <v>38.6822625</v>
      </c>
      <c r="K28" s="357">
        <f t="shared" si="5"/>
        <v>0.22236190617619869</v>
      </c>
      <c r="L28" s="357">
        <f t="shared" si="6"/>
        <v>0.14824127078413246</v>
      </c>
      <c r="M28" s="350">
        <v>38682262500</v>
      </c>
    </row>
    <row r="29" spans="3:18" ht="15.75" thickBot="1">
      <c r="C29" s="326">
        <v>26</v>
      </c>
      <c r="D29" s="358">
        <v>1292.6333333333339</v>
      </c>
      <c r="E29" s="359">
        <v>7753.329999999999</v>
      </c>
      <c r="F29" s="119">
        <f t="shared" si="0"/>
        <v>9045.9633333333331</v>
      </c>
      <c r="G29" s="335">
        <f t="shared" si="1"/>
        <v>1266.4348666666667</v>
      </c>
      <c r="H29" s="345">
        <f t="shared" si="2"/>
        <v>180.91926666666666</v>
      </c>
      <c r="I29" s="345">
        <f t="shared" si="3"/>
        <v>271.37889999999999</v>
      </c>
      <c r="J29" s="354">
        <f t="shared" si="4"/>
        <v>41.503762500000001</v>
      </c>
      <c r="K29" s="357">
        <f t="shared" si="5"/>
        <v>0.2294048791191946</v>
      </c>
      <c r="L29" s="357">
        <f t="shared" si="6"/>
        <v>0.15293658607946309</v>
      </c>
      <c r="M29" s="350">
        <v>41503762500</v>
      </c>
      <c r="Q29" s="344">
        <v>1</v>
      </c>
      <c r="R29">
        <v>20</v>
      </c>
    </row>
    <row r="30" spans="3:18" ht="15.75" thickBot="1">
      <c r="C30" s="326">
        <v>27</v>
      </c>
      <c r="D30" s="358">
        <v>1342.3500000000006</v>
      </c>
      <c r="E30" s="359">
        <v>8051.5349999999989</v>
      </c>
      <c r="F30" s="119">
        <f t="shared" si="0"/>
        <v>9393.8850000000002</v>
      </c>
      <c r="G30" s="335">
        <f t="shared" si="1"/>
        <v>1315.1439</v>
      </c>
      <c r="H30" s="345">
        <f t="shared" si="2"/>
        <v>187.8777</v>
      </c>
      <c r="I30" s="345">
        <f t="shared" si="3"/>
        <v>281.81655000000001</v>
      </c>
      <c r="J30" s="354">
        <f t="shared" si="4"/>
        <v>44.519662500000003</v>
      </c>
      <c r="K30" s="357">
        <f t="shared" si="5"/>
        <v>0.23696086603146621</v>
      </c>
      <c r="L30" s="357">
        <f t="shared" si="6"/>
        <v>0.15797391068764416</v>
      </c>
      <c r="M30" s="350">
        <v>44519662500</v>
      </c>
      <c r="Q30" s="344">
        <v>100000</v>
      </c>
      <c r="R30">
        <f>Q30*R29</f>
        <v>2000000</v>
      </c>
    </row>
    <row r="31" spans="3:18" ht="15.75" thickBot="1">
      <c r="C31" s="326">
        <v>28</v>
      </c>
      <c r="D31" s="358">
        <v>1392.0666666666673</v>
      </c>
      <c r="E31" s="359">
        <v>8349.74</v>
      </c>
      <c r="F31" s="119">
        <f t="shared" si="0"/>
        <v>9741.8066666666673</v>
      </c>
      <c r="G31" s="335">
        <f t="shared" si="1"/>
        <v>1363.8529333333336</v>
      </c>
      <c r="H31" s="345">
        <f t="shared" si="2"/>
        <v>194.83613333333335</v>
      </c>
      <c r="I31" s="345">
        <f t="shared" si="3"/>
        <v>292.25420000000003</v>
      </c>
      <c r="J31" s="354">
        <f t="shared" si="4"/>
        <v>47.741662499999997</v>
      </c>
      <c r="K31" s="357">
        <f t="shared" si="5"/>
        <v>0.24503495159350999</v>
      </c>
      <c r="L31" s="357">
        <f t="shared" si="6"/>
        <v>0.16335663439567333</v>
      </c>
      <c r="M31" s="350">
        <v>47741662500</v>
      </c>
    </row>
    <row r="32" spans="3:18" ht="15.75" thickBot="1">
      <c r="C32" s="326">
        <v>29</v>
      </c>
      <c r="D32" s="358">
        <v>1441.783333333334</v>
      </c>
      <c r="E32" s="359">
        <v>8647.9449999999997</v>
      </c>
      <c r="F32" s="119">
        <f t="shared" si="0"/>
        <v>10089.728333333334</v>
      </c>
      <c r="G32" s="335">
        <f t="shared" si="1"/>
        <v>1412.5619666666666</v>
      </c>
      <c r="H32" s="345">
        <f t="shared" si="2"/>
        <v>201.7945666666667</v>
      </c>
      <c r="I32" s="345">
        <f t="shared" si="3"/>
        <v>302.69185000000004</v>
      </c>
      <c r="J32" s="354">
        <f t="shared" si="4"/>
        <v>51.183262499999998</v>
      </c>
      <c r="K32" s="357">
        <f t="shared" si="5"/>
        <v>0.25364043911324335</v>
      </c>
      <c r="L32" s="357">
        <f t="shared" si="6"/>
        <v>0.16909362607549555</v>
      </c>
      <c r="M32" s="350">
        <v>51183262500</v>
      </c>
    </row>
    <row r="33" spans="3:13" ht="15.75" thickBot="1">
      <c r="C33" s="326">
        <v>30</v>
      </c>
      <c r="D33" s="358">
        <v>1491.5000000000007</v>
      </c>
      <c r="E33" s="359">
        <v>8946.15</v>
      </c>
      <c r="F33" s="119">
        <f t="shared" si="0"/>
        <v>10437.65</v>
      </c>
      <c r="G33" s="335">
        <f t="shared" si="1"/>
        <v>1461.271</v>
      </c>
      <c r="H33" s="345">
        <f t="shared" si="2"/>
        <v>208.75299999999999</v>
      </c>
      <c r="I33" s="345">
        <f t="shared" si="3"/>
        <v>313.12950000000001</v>
      </c>
      <c r="J33" s="354">
        <f t="shared" si="4"/>
        <v>54.857962499999999</v>
      </c>
      <c r="K33" s="357">
        <f t="shared" si="5"/>
        <v>0.26278885812419461</v>
      </c>
      <c r="L33" s="357">
        <f t="shared" si="6"/>
        <v>0.1751925720827964</v>
      </c>
      <c r="M33" s="350">
        <v>54857962500</v>
      </c>
    </row>
    <row r="34" spans="3:13" ht="15.75" thickBot="1">
      <c r="C34" s="326">
        <v>31</v>
      </c>
      <c r="D34" s="358">
        <v>1541.2166666666674</v>
      </c>
      <c r="E34" s="359">
        <v>9244.3549999999996</v>
      </c>
      <c r="F34" s="119">
        <f t="shared" si="0"/>
        <v>10785.571666666667</v>
      </c>
      <c r="G34" s="335">
        <f t="shared" si="1"/>
        <v>1509.9800333333333</v>
      </c>
      <c r="H34" s="345">
        <f t="shared" si="2"/>
        <v>215.71143333333333</v>
      </c>
      <c r="I34" s="345">
        <f t="shared" si="3"/>
        <v>323.56715000000003</v>
      </c>
      <c r="J34" s="354">
        <f t="shared" si="4"/>
        <v>58.779262500000002</v>
      </c>
      <c r="K34" s="357">
        <f t="shared" si="5"/>
        <v>0.27249025047814651</v>
      </c>
      <c r="L34" s="357">
        <f t="shared" si="6"/>
        <v>0.181660166985431</v>
      </c>
      <c r="M34" s="350">
        <v>58779262500</v>
      </c>
    </row>
    <row r="35" spans="3:13" ht="15.75" thickBot="1">
      <c r="C35" s="326">
        <v>32</v>
      </c>
      <c r="D35" s="358">
        <v>1590.9333333333341</v>
      </c>
      <c r="E35" s="359">
        <v>9542.56</v>
      </c>
      <c r="F35" s="119">
        <f t="shared" si="0"/>
        <v>11133.493333333334</v>
      </c>
      <c r="G35" s="335">
        <f t="shared" si="1"/>
        <v>1558.6890666666668</v>
      </c>
      <c r="H35" s="345">
        <f t="shared" si="2"/>
        <v>222.66986666666668</v>
      </c>
      <c r="I35" s="345">
        <f t="shared" si="3"/>
        <v>334.00479999999999</v>
      </c>
      <c r="J35" s="354">
        <f t="shared" si="4"/>
        <v>62.961562499999999</v>
      </c>
      <c r="K35" s="357">
        <f t="shared" si="5"/>
        <v>0.28275744465349001</v>
      </c>
      <c r="L35" s="357">
        <f t="shared" si="6"/>
        <v>0.18850496310232667</v>
      </c>
      <c r="M35" s="350">
        <v>62961562500</v>
      </c>
    </row>
    <row r="36" spans="3:13" ht="15.75" thickBot="1">
      <c r="C36" s="326">
        <v>33</v>
      </c>
      <c r="D36" s="358">
        <v>1640.6500000000008</v>
      </c>
      <c r="E36" s="359">
        <v>9840.7649999999994</v>
      </c>
      <c r="F36" s="119">
        <f t="shared" si="0"/>
        <v>11481.415000000001</v>
      </c>
      <c r="G36" s="335">
        <f t="shared" si="1"/>
        <v>1607.3981000000003</v>
      </c>
      <c r="H36" s="345">
        <f t="shared" si="2"/>
        <v>229.62830000000002</v>
      </c>
      <c r="I36" s="345">
        <f t="shared" si="3"/>
        <v>344.44245000000001</v>
      </c>
      <c r="J36" s="354">
        <f t="shared" si="4"/>
        <v>67.421062500000005</v>
      </c>
      <c r="K36" s="357">
        <f t="shared" si="5"/>
        <v>0.29360955291660479</v>
      </c>
      <c r="L36" s="357">
        <f t="shared" si="6"/>
        <v>0.19573970194440321</v>
      </c>
      <c r="M36" s="350">
        <v>67421062500</v>
      </c>
    </row>
    <row r="37" spans="3:13" ht="15.75" thickBot="1">
      <c r="C37" s="326">
        <v>34</v>
      </c>
      <c r="D37" s="358">
        <v>1690.3666666666675</v>
      </c>
      <c r="E37" s="359">
        <v>10138.969999999999</v>
      </c>
      <c r="F37" s="119">
        <f t="shared" si="0"/>
        <v>11829.336666666666</v>
      </c>
      <c r="G37" s="335">
        <f t="shared" si="1"/>
        <v>1656.1071333333332</v>
      </c>
      <c r="H37" s="345">
        <f t="shared" si="2"/>
        <v>236.58673333333331</v>
      </c>
      <c r="I37" s="345">
        <f t="shared" si="3"/>
        <v>354.88010000000003</v>
      </c>
      <c r="J37" s="354">
        <f t="shared" si="4"/>
        <v>72.173962500000002</v>
      </c>
      <c r="K37" s="357">
        <f t="shared" si="5"/>
        <v>0.3050634390319435</v>
      </c>
      <c r="L37" s="357">
        <f t="shared" si="6"/>
        <v>0.20337562602129564</v>
      </c>
      <c r="M37" s="350">
        <v>72173962500</v>
      </c>
    </row>
    <row r="38" spans="3:13" ht="15.75" thickBot="1">
      <c r="C38" s="326">
        <v>35</v>
      </c>
      <c r="D38" s="358">
        <v>1740.0833333333342</v>
      </c>
      <c r="E38" s="359">
        <v>10437.174999999999</v>
      </c>
      <c r="F38" s="119">
        <f t="shared" si="0"/>
        <v>12177.258333333333</v>
      </c>
      <c r="G38" s="335">
        <f t="shared" si="1"/>
        <v>1704.8161666666667</v>
      </c>
      <c r="H38" s="345">
        <f t="shared" si="2"/>
        <v>243.54516666666666</v>
      </c>
      <c r="I38" s="345">
        <f t="shared" si="3"/>
        <v>365.31774999999999</v>
      </c>
      <c r="J38" s="354">
        <f t="shared" si="4"/>
        <v>77.2355625</v>
      </c>
      <c r="K38" s="357">
        <f t="shared" si="5"/>
        <v>0.31713034406348994</v>
      </c>
      <c r="L38" s="357">
        <f t="shared" si="6"/>
        <v>0.21142022937565996</v>
      </c>
      <c r="M38" s="350">
        <v>77235562500</v>
      </c>
    </row>
    <row r="39" spans="3:13" ht="15.75" thickBot="1">
      <c r="C39" s="326">
        <v>36</v>
      </c>
      <c r="D39" s="358">
        <v>1789.8000000000009</v>
      </c>
      <c r="E39" s="359">
        <v>10735.38</v>
      </c>
      <c r="F39" s="119">
        <f t="shared" si="0"/>
        <v>12525.18</v>
      </c>
      <c r="G39" s="335">
        <f t="shared" si="1"/>
        <v>1753.5252</v>
      </c>
      <c r="H39" s="345">
        <f t="shared" si="2"/>
        <v>250.50360000000001</v>
      </c>
      <c r="I39" s="345">
        <f t="shared" si="3"/>
        <v>375.75540000000001</v>
      </c>
      <c r="J39" s="354">
        <f t="shared" si="4"/>
        <v>82.623862500000001</v>
      </c>
      <c r="K39" s="357">
        <f t="shared" si="5"/>
        <v>0.32983103835633498</v>
      </c>
      <c r="L39" s="357">
        <f t="shared" si="6"/>
        <v>0.21988735890422334</v>
      </c>
      <c r="M39" s="350">
        <v>82623862500</v>
      </c>
    </row>
    <row r="40" spans="3:13" ht="15.75" thickBot="1">
      <c r="C40" s="326">
        <v>37</v>
      </c>
      <c r="D40" s="358">
        <v>1839.5166666666676</v>
      </c>
      <c r="E40" s="359">
        <v>11033.584999999999</v>
      </c>
      <c r="F40" s="119">
        <f t="shared" si="0"/>
        <v>12873.101666666667</v>
      </c>
      <c r="G40" s="335">
        <f t="shared" si="1"/>
        <v>1802.2342333333336</v>
      </c>
      <c r="H40" s="345">
        <f t="shared" si="2"/>
        <v>257.46203333333335</v>
      </c>
      <c r="I40" s="345">
        <f t="shared" si="3"/>
        <v>386.19305000000003</v>
      </c>
      <c r="J40" s="354">
        <f t="shared" si="4"/>
        <v>88.356862500000005</v>
      </c>
      <c r="K40" s="357">
        <f t="shared" si="5"/>
        <v>0.34318404681285691</v>
      </c>
      <c r="L40" s="357">
        <f t="shared" si="6"/>
        <v>0.22878936454190463</v>
      </c>
      <c r="M40" s="350">
        <v>88356862500</v>
      </c>
    </row>
    <row r="41" spans="3:13" ht="15.75" thickBot="1">
      <c r="C41" s="326">
        <v>38</v>
      </c>
      <c r="D41" s="358">
        <v>1889.2333333333343</v>
      </c>
      <c r="E41" s="359">
        <v>11331.789999999999</v>
      </c>
      <c r="F41" s="119">
        <f t="shared" si="0"/>
        <v>13221.023333333333</v>
      </c>
      <c r="G41" s="335">
        <f t="shared" si="1"/>
        <v>1850.9432666666664</v>
      </c>
      <c r="H41" s="345">
        <f t="shared" si="2"/>
        <v>264.42046666666664</v>
      </c>
      <c r="I41" s="345">
        <f t="shared" si="3"/>
        <v>396.63069999999999</v>
      </c>
      <c r="J41" s="354">
        <f t="shared" si="4"/>
        <v>94.451662499999998</v>
      </c>
      <c r="K41" s="357">
        <f t="shared" si="5"/>
        <v>0.35720254067574703</v>
      </c>
      <c r="L41" s="357">
        <f t="shared" si="6"/>
        <v>0.23813502711716467</v>
      </c>
      <c r="M41" s="350">
        <v>94451662500</v>
      </c>
    </row>
    <row r="42" spans="3:13" ht="15.75" thickBot="1">
      <c r="C42" s="326">
        <v>39</v>
      </c>
      <c r="D42" s="358">
        <v>1938.950000000001</v>
      </c>
      <c r="E42" s="359">
        <v>11629.994999999999</v>
      </c>
      <c r="F42" s="119">
        <f t="shared" si="0"/>
        <v>13568.945</v>
      </c>
      <c r="G42" s="335">
        <f t="shared" si="1"/>
        <v>1899.6523</v>
      </c>
      <c r="H42" s="345">
        <f t="shared" si="2"/>
        <v>271.37889999999999</v>
      </c>
      <c r="I42" s="345">
        <f t="shared" si="3"/>
        <v>407.06835000000001</v>
      </c>
      <c r="J42" s="354">
        <f t="shared" si="4"/>
        <v>100.9289625</v>
      </c>
      <c r="K42" s="357">
        <f t="shared" si="5"/>
        <v>0.37191160587650701</v>
      </c>
      <c r="L42" s="357">
        <f t="shared" si="6"/>
        <v>0.24794107058433798</v>
      </c>
      <c r="M42" s="350">
        <v>100928962500</v>
      </c>
    </row>
    <row r="43" spans="3:13" ht="15.75" thickBot="1">
      <c r="C43" s="326">
        <v>40</v>
      </c>
      <c r="D43" s="358">
        <v>1988.6666666666677</v>
      </c>
      <c r="E43" s="359">
        <v>11928.199999999999</v>
      </c>
      <c r="F43" s="119">
        <f t="shared" si="0"/>
        <v>13916.866666666667</v>
      </c>
      <c r="G43" s="335">
        <f t="shared" si="1"/>
        <v>1948.3613333333333</v>
      </c>
      <c r="H43" s="345">
        <f t="shared" si="2"/>
        <v>278.33733333333333</v>
      </c>
      <c r="I43" s="345">
        <f t="shared" si="3"/>
        <v>417.50599999999997</v>
      </c>
      <c r="J43" s="354">
        <f t="shared" si="4"/>
        <v>107.8058625</v>
      </c>
      <c r="K43" s="357">
        <f t="shared" si="5"/>
        <v>0.38732088580762913</v>
      </c>
      <c r="L43" s="357">
        <f t="shared" si="6"/>
        <v>0.25821392387175279</v>
      </c>
      <c r="M43" s="350">
        <v>107805862500</v>
      </c>
    </row>
    <row r="44" spans="3:13" ht="15.75" thickBot="1">
      <c r="C44" s="326">
        <v>41</v>
      </c>
      <c r="D44" s="358">
        <v>2038.3833333333343</v>
      </c>
      <c r="E44" s="359">
        <v>12226.404999999999</v>
      </c>
      <c r="F44" s="119">
        <f t="shared" si="0"/>
        <v>14264.788333333334</v>
      </c>
      <c r="G44" s="335">
        <f t="shared" si="1"/>
        <v>1997.0703666666668</v>
      </c>
      <c r="H44" s="345">
        <f t="shared" si="2"/>
        <v>285.29576666666668</v>
      </c>
      <c r="I44" s="345">
        <f t="shared" si="3"/>
        <v>427.94364999999999</v>
      </c>
      <c r="J44" s="354">
        <f t="shared" si="4"/>
        <v>115.10396249999999</v>
      </c>
      <c r="K44" s="357">
        <f t="shared" si="5"/>
        <v>0.40345485614753246</v>
      </c>
      <c r="L44" s="357">
        <f t="shared" si="6"/>
        <v>0.26896990409835497</v>
      </c>
      <c r="M44" s="350">
        <v>115103962500</v>
      </c>
    </row>
    <row r="45" spans="3:13" ht="15.75" thickBot="1">
      <c r="C45" s="326">
        <v>42</v>
      </c>
      <c r="D45" s="358">
        <v>2088.1000000000008</v>
      </c>
      <c r="E45" s="359">
        <v>12524.609999999999</v>
      </c>
      <c r="F45" s="119">
        <f t="shared" si="0"/>
        <v>14612.71</v>
      </c>
      <c r="G45" s="335">
        <f t="shared" si="1"/>
        <v>2045.7793999999997</v>
      </c>
      <c r="H45" s="345">
        <f t="shared" si="2"/>
        <v>292.25420000000003</v>
      </c>
      <c r="I45" s="345">
        <f t="shared" si="3"/>
        <v>438.38130000000001</v>
      </c>
      <c r="J45" s="354">
        <f t="shared" si="4"/>
        <v>122.8421625</v>
      </c>
      <c r="K45" s="357">
        <f t="shared" si="5"/>
        <v>0.42032642302488721</v>
      </c>
      <c r="L45" s="357">
        <f t="shared" si="6"/>
        <v>0.28021761534992484</v>
      </c>
      <c r="M45" s="350">
        <v>122842162500</v>
      </c>
    </row>
    <row r="46" spans="3:13" ht="15.75" thickBot="1">
      <c r="C46" s="326">
        <v>43</v>
      </c>
      <c r="D46" s="358">
        <v>2137.8166666666675</v>
      </c>
      <c r="E46" s="359">
        <v>12822.814999999999</v>
      </c>
      <c r="F46" s="119">
        <f t="shared" si="0"/>
        <v>14960.631666666666</v>
      </c>
      <c r="G46" s="335">
        <f t="shared" si="1"/>
        <v>2094.4884333333334</v>
      </c>
      <c r="H46" s="345">
        <f t="shared" si="2"/>
        <v>299.21263333333332</v>
      </c>
      <c r="I46" s="345">
        <f t="shared" si="3"/>
        <v>448.81894999999997</v>
      </c>
      <c r="J46" s="354">
        <f t="shared" si="4"/>
        <v>131.0834625</v>
      </c>
      <c r="K46" s="357">
        <f t="shared" si="5"/>
        <v>0.43809467882316466</v>
      </c>
      <c r="L46" s="357">
        <f t="shared" si="6"/>
        <v>0.29206311921544315</v>
      </c>
      <c r="M46" s="350">
        <v>131083462500</v>
      </c>
    </row>
    <row r="47" spans="3:13" ht="15.75" thickBot="1">
      <c r="C47" s="326">
        <v>44</v>
      </c>
      <c r="D47" s="358">
        <v>2187.5333333333342</v>
      </c>
      <c r="E47" s="359">
        <v>13121.019999999999</v>
      </c>
      <c r="F47" s="119">
        <f t="shared" si="0"/>
        <v>15308.553333333333</v>
      </c>
      <c r="G47" s="335">
        <f t="shared" si="1"/>
        <v>2143.197466666667</v>
      </c>
      <c r="H47" s="345">
        <f t="shared" si="2"/>
        <v>306.17106666666666</v>
      </c>
      <c r="I47" s="345">
        <f t="shared" si="3"/>
        <v>459.25659999999999</v>
      </c>
      <c r="J47" s="354">
        <f t="shared" si="4"/>
        <v>139.8593625</v>
      </c>
      <c r="K47" s="357">
        <f t="shared" si="5"/>
        <v>0.45680136932163851</v>
      </c>
      <c r="L47" s="357">
        <f t="shared" si="6"/>
        <v>0.30453424621442565</v>
      </c>
      <c r="M47" s="350">
        <v>139859362500</v>
      </c>
    </row>
    <row r="48" spans="3:13" ht="15.75" thickBot="1">
      <c r="C48" s="326">
        <v>45</v>
      </c>
      <c r="D48" s="358">
        <v>2237.2500000000009</v>
      </c>
      <c r="E48" s="359">
        <v>13419.224999999999</v>
      </c>
      <c r="F48" s="119">
        <f t="shared" si="0"/>
        <v>15656.474999999999</v>
      </c>
      <c r="G48" s="335">
        <f t="shared" si="1"/>
        <v>2191.9064999999996</v>
      </c>
      <c r="H48" s="345">
        <f t="shared" si="2"/>
        <v>313.12950000000001</v>
      </c>
      <c r="I48" s="345">
        <f t="shared" si="3"/>
        <v>469.69424999999995</v>
      </c>
      <c r="J48" s="354">
        <f t="shared" si="4"/>
        <v>149.20226249999999</v>
      </c>
      <c r="K48" s="357">
        <f t="shared" si="5"/>
        <v>0.47648740377383791</v>
      </c>
      <c r="L48" s="357">
        <f t="shared" si="6"/>
        <v>0.31765826918255868</v>
      </c>
      <c r="M48" s="350">
        <v>149202262500</v>
      </c>
    </row>
    <row r="49" spans="3:13" ht="15.75" thickBot="1">
      <c r="C49" s="326">
        <v>46</v>
      </c>
      <c r="D49" s="358">
        <v>2286.9666666666676</v>
      </c>
      <c r="E49" s="359">
        <v>13717.429999999998</v>
      </c>
      <c r="F49" s="119">
        <f t="shared" si="0"/>
        <v>16004.396666666666</v>
      </c>
      <c r="G49" s="335">
        <f t="shared" si="1"/>
        <v>2240.6155333333331</v>
      </c>
      <c r="H49" s="345">
        <f t="shared" si="2"/>
        <v>320.0879333333333</v>
      </c>
      <c r="I49" s="345">
        <f t="shared" si="3"/>
        <v>480.13189999999992</v>
      </c>
      <c r="J49" s="354">
        <f t="shared" si="4"/>
        <v>159.14906250000001</v>
      </c>
      <c r="K49" s="357">
        <f t="shared" si="5"/>
        <v>0.49720419274370242</v>
      </c>
      <c r="L49" s="357">
        <f t="shared" si="6"/>
        <v>0.33146946182913495</v>
      </c>
      <c r="M49" s="350">
        <v>159149062500</v>
      </c>
    </row>
    <row r="50" spans="3:13" ht="15.75" thickBot="1">
      <c r="C50" s="326">
        <v>47</v>
      </c>
      <c r="D50" s="358">
        <v>2336.6833333333343</v>
      </c>
      <c r="E50" s="359">
        <v>14015.634999999998</v>
      </c>
      <c r="F50" s="119">
        <f t="shared" si="0"/>
        <v>16352.318333333333</v>
      </c>
      <c r="G50" s="335">
        <f t="shared" si="1"/>
        <v>2289.3245666666667</v>
      </c>
      <c r="H50" s="345">
        <f t="shared" si="2"/>
        <v>327.04636666666664</v>
      </c>
      <c r="I50" s="345">
        <f t="shared" si="3"/>
        <v>490.56954999999999</v>
      </c>
      <c r="J50" s="354">
        <f t="shared" si="4"/>
        <v>169.73666249999999</v>
      </c>
      <c r="K50" s="357">
        <f t="shared" si="5"/>
        <v>0.51899877142802686</v>
      </c>
      <c r="L50" s="357">
        <f t="shared" si="6"/>
        <v>0.34599918095201793</v>
      </c>
      <c r="M50" s="350">
        <v>169736662500</v>
      </c>
    </row>
    <row r="51" spans="3:13" ht="15.75" thickBot="1">
      <c r="C51" s="326">
        <v>48</v>
      </c>
      <c r="D51" s="358">
        <v>2386.400000000001</v>
      </c>
      <c r="E51" s="359">
        <v>14313.839999999998</v>
      </c>
      <c r="F51" s="119">
        <f t="shared" si="0"/>
        <v>16700.239999999998</v>
      </c>
      <c r="G51" s="335">
        <f t="shared" si="1"/>
        <v>2338.0335999999993</v>
      </c>
      <c r="H51" s="345">
        <f t="shared" si="2"/>
        <v>334.00479999999993</v>
      </c>
      <c r="I51" s="345">
        <f t="shared" si="3"/>
        <v>501.00719999999995</v>
      </c>
      <c r="J51" s="354">
        <f t="shared" si="4"/>
        <v>181.0064625</v>
      </c>
      <c r="K51" s="357">
        <f t="shared" si="5"/>
        <v>0.54192772828414448</v>
      </c>
      <c r="L51" s="357">
        <f t="shared" si="6"/>
        <v>0.36128515218942964</v>
      </c>
      <c r="M51" s="350">
        <v>181006462500</v>
      </c>
    </row>
    <row r="52" spans="3:13" ht="15.75" thickBot="1">
      <c r="C52" s="326">
        <v>49</v>
      </c>
      <c r="D52" s="358">
        <v>2436.1166666666677</v>
      </c>
      <c r="E52" s="359">
        <v>14612.044999999998</v>
      </c>
      <c r="F52" s="119">
        <f t="shared" si="0"/>
        <v>17048.161666666667</v>
      </c>
      <c r="G52" s="335">
        <f t="shared" si="1"/>
        <v>2386.7426333333333</v>
      </c>
      <c r="H52" s="345">
        <f t="shared" si="2"/>
        <v>340.96323333333333</v>
      </c>
      <c r="I52" s="345">
        <f t="shared" si="3"/>
        <v>511.44484999999997</v>
      </c>
      <c r="J52" s="354">
        <f t="shared" si="4"/>
        <v>192.99986250000001</v>
      </c>
      <c r="K52" s="357">
        <f t="shared" si="5"/>
        <v>0.56604303230348296</v>
      </c>
      <c r="L52" s="357">
        <f t="shared" si="6"/>
        <v>0.37736202153565535</v>
      </c>
      <c r="M52" s="350">
        <v>192999862500</v>
      </c>
    </row>
    <row r="53" spans="3:13" ht="15.75" thickBot="1">
      <c r="C53" s="326">
        <v>50</v>
      </c>
      <c r="D53" s="358">
        <v>2485.8333333333344</v>
      </c>
      <c r="E53" s="359">
        <v>14910.249999999998</v>
      </c>
      <c r="F53" s="119">
        <f t="shared" si="0"/>
        <v>17396.083333333332</v>
      </c>
      <c r="G53" s="335">
        <f t="shared" si="1"/>
        <v>2435.4516666666664</v>
      </c>
      <c r="H53" s="345">
        <f t="shared" si="2"/>
        <v>347.92166666666662</v>
      </c>
      <c r="I53" s="345">
        <f t="shared" si="3"/>
        <v>521.88249999999994</v>
      </c>
      <c r="J53" s="354">
        <f t="shared" si="4"/>
        <v>205.76276250000001</v>
      </c>
      <c r="K53" s="357">
        <f t="shared" si="5"/>
        <v>0.59140542890401582</v>
      </c>
      <c r="L53" s="357">
        <f t="shared" si="6"/>
        <v>0.39427028593601054</v>
      </c>
      <c r="M53" s="350">
        <v>205762762500</v>
      </c>
    </row>
    <row r="54" spans="3:13" ht="15.75" thickBot="1">
      <c r="C54" s="326">
        <v>51</v>
      </c>
      <c r="D54" s="358">
        <v>2535.5500000000011</v>
      </c>
      <c r="E54" s="359">
        <v>15208.454999999998</v>
      </c>
      <c r="F54" s="119">
        <f t="shared" si="0"/>
        <v>17744.004999999997</v>
      </c>
      <c r="G54" s="335">
        <f t="shared" si="1"/>
        <v>2484.1606999999995</v>
      </c>
      <c r="H54" s="345">
        <f t="shared" si="2"/>
        <v>354.88009999999991</v>
      </c>
      <c r="I54" s="345">
        <f t="shared" si="3"/>
        <v>532.3201499999999</v>
      </c>
      <c r="J54" s="354">
        <f t="shared" si="4"/>
        <v>219.3446625</v>
      </c>
      <c r="K54" s="357">
        <f t="shared" si="5"/>
        <v>0.61808104342847081</v>
      </c>
      <c r="L54" s="357">
        <f t="shared" si="6"/>
        <v>0.41205402895231386</v>
      </c>
      <c r="M54" s="350">
        <v>219344662500</v>
      </c>
    </row>
    <row r="55" spans="3:13" ht="15.75" thickBot="1">
      <c r="C55" s="326">
        <v>52</v>
      </c>
      <c r="D55" s="358">
        <v>2585.2666666666678</v>
      </c>
      <c r="E55" s="359">
        <v>15506.659999999998</v>
      </c>
      <c r="F55" s="119">
        <f t="shared" si="0"/>
        <v>18091.926666666666</v>
      </c>
      <c r="G55" s="335">
        <f t="shared" si="1"/>
        <v>2532.8697333333334</v>
      </c>
      <c r="H55" s="345">
        <f t="shared" si="2"/>
        <v>361.83853333333332</v>
      </c>
      <c r="I55" s="345">
        <f t="shared" si="3"/>
        <v>542.75779999999997</v>
      </c>
      <c r="J55" s="354">
        <f t="shared" si="4"/>
        <v>233.7959625</v>
      </c>
      <c r="K55" s="357">
        <f t="shared" si="5"/>
        <v>0.64613340195203095</v>
      </c>
      <c r="L55" s="357">
        <f t="shared" si="6"/>
        <v>0.43075560130135399</v>
      </c>
      <c r="M55" s="350">
        <v>233795962500</v>
      </c>
    </row>
    <row r="56" spans="3:13" ht="15.75" thickBot="1">
      <c r="C56" s="326">
        <v>53</v>
      </c>
      <c r="D56" s="358">
        <v>2634.9833333333345</v>
      </c>
      <c r="E56" s="359">
        <v>15804.864999999998</v>
      </c>
      <c r="F56" s="119">
        <f t="shared" si="0"/>
        <v>18439.848333333332</v>
      </c>
      <c r="G56" s="335">
        <f t="shared" si="1"/>
        <v>2581.5787666666665</v>
      </c>
      <c r="H56" s="345">
        <f t="shared" si="2"/>
        <v>368.79696666666661</v>
      </c>
      <c r="I56" s="345">
        <f t="shared" si="3"/>
        <v>553.19545000000005</v>
      </c>
      <c r="J56" s="354">
        <f t="shared" si="4"/>
        <v>249.17066249999999</v>
      </c>
      <c r="K56" s="357">
        <f t="shared" si="5"/>
        <v>0.67563099759768463</v>
      </c>
      <c r="L56" s="357">
        <f t="shared" si="6"/>
        <v>0.45042066506512296</v>
      </c>
      <c r="M56" s="350">
        <v>249170662500</v>
      </c>
    </row>
    <row r="57" spans="3:13" ht="15.75" thickBot="1">
      <c r="C57" s="326">
        <v>54</v>
      </c>
      <c r="D57" s="358">
        <v>2684.7000000000012</v>
      </c>
      <c r="E57" s="359">
        <v>16103.069999999998</v>
      </c>
      <c r="F57" s="119">
        <f t="shared" si="0"/>
        <v>18787.77</v>
      </c>
      <c r="G57" s="335">
        <f t="shared" si="1"/>
        <v>2630.2878000000001</v>
      </c>
      <c r="H57" s="345">
        <f t="shared" si="2"/>
        <v>375.75540000000001</v>
      </c>
      <c r="I57" s="345">
        <f t="shared" si="3"/>
        <v>563.63310000000001</v>
      </c>
      <c r="J57" s="354">
        <f t="shared" si="4"/>
        <v>265.52816250000001</v>
      </c>
      <c r="K57" s="357">
        <f t="shared" si="5"/>
        <v>0.70665162097470857</v>
      </c>
      <c r="L57" s="357">
        <f t="shared" si="6"/>
        <v>0.47110108064980571</v>
      </c>
      <c r="M57" s="350">
        <v>265528162500</v>
      </c>
    </row>
    <row r="58" spans="3:13" ht="15.75" thickBot="1">
      <c r="C58" s="326">
        <v>55</v>
      </c>
      <c r="D58" s="358">
        <v>2734.4166666666679</v>
      </c>
      <c r="E58" s="359">
        <v>16401.274999999998</v>
      </c>
      <c r="F58" s="119">
        <f t="shared" si="0"/>
        <v>19135.691666666666</v>
      </c>
      <c r="G58" s="335">
        <f t="shared" si="1"/>
        <v>2678.9968333333331</v>
      </c>
      <c r="H58" s="345">
        <f t="shared" si="2"/>
        <v>382.7138333333333</v>
      </c>
      <c r="I58" s="345">
        <f t="shared" si="3"/>
        <v>574.07074999999998</v>
      </c>
      <c r="J58" s="354">
        <f t="shared" si="4"/>
        <v>282.92966250000001</v>
      </c>
      <c r="K58" s="357">
        <f t="shared" si="5"/>
        <v>0.73927210844656355</v>
      </c>
      <c r="L58" s="357">
        <f t="shared" si="6"/>
        <v>0.49284807229770899</v>
      </c>
      <c r="M58" s="350">
        <v>282929662500</v>
      </c>
    </row>
    <row r="59" spans="3:13" ht="15.75" thickBot="1">
      <c r="C59" s="326">
        <v>56</v>
      </c>
      <c r="D59" s="358">
        <v>2784.1333333333346</v>
      </c>
      <c r="E59" s="359">
        <v>16699.48</v>
      </c>
      <c r="F59" s="119">
        <f t="shared" si="0"/>
        <v>19483.613333333335</v>
      </c>
      <c r="G59" s="335">
        <f t="shared" si="1"/>
        <v>2727.7058666666671</v>
      </c>
      <c r="H59" s="345">
        <f t="shared" si="2"/>
        <v>389.6722666666667</v>
      </c>
      <c r="I59" s="345">
        <f t="shared" si="3"/>
        <v>584.50840000000005</v>
      </c>
      <c r="J59" s="354">
        <f t="shared" si="4"/>
        <v>301.44176249999998</v>
      </c>
      <c r="K59" s="357">
        <f t="shared" si="5"/>
        <v>0.77357766586416876</v>
      </c>
      <c r="L59" s="357">
        <f t="shared" si="6"/>
        <v>0.51571844390944588</v>
      </c>
      <c r="M59" s="350">
        <v>301441762500</v>
      </c>
    </row>
    <row r="60" spans="3:13" ht="15.75" thickBot="1">
      <c r="C60" s="326">
        <v>57</v>
      </c>
      <c r="D60" s="358">
        <v>2833.8500000000013</v>
      </c>
      <c r="E60" s="359">
        <v>16997.685000000001</v>
      </c>
      <c r="F60" s="119">
        <f t="shared" si="0"/>
        <v>19831.535000000003</v>
      </c>
      <c r="G60" s="335">
        <f t="shared" si="1"/>
        <v>2776.4149000000007</v>
      </c>
      <c r="H60" s="345">
        <f t="shared" si="2"/>
        <v>396.63070000000005</v>
      </c>
      <c r="I60" s="345">
        <f t="shared" si="3"/>
        <v>594.94605000000013</v>
      </c>
      <c r="J60" s="354">
        <f t="shared" si="4"/>
        <v>321.13556249999999</v>
      </c>
      <c r="K60" s="357">
        <f t="shared" si="5"/>
        <v>0.80965886528702879</v>
      </c>
      <c r="L60" s="357">
        <f t="shared" si="6"/>
        <v>0.53977257685801916</v>
      </c>
      <c r="M60" s="350">
        <v>321135562500</v>
      </c>
    </row>
    <row r="61" spans="3:13" ht="15.75" thickBot="1">
      <c r="C61" s="326">
        <v>58</v>
      </c>
      <c r="D61" s="358">
        <v>2883.566666666668</v>
      </c>
      <c r="E61" s="359">
        <v>17295.890000000003</v>
      </c>
      <c r="F61" s="119">
        <f t="shared" si="0"/>
        <v>20179.456666666672</v>
      </c>
      <c r="G61" s="335">
        <f t="shared" si="1"/>
        <v>2825.1239333333342</v>
      </c>
      <c r="H61" s="345">
        <f t="shared" si="2"/>
        <v>403.58913333333345</v>
      </c>
      <c r="I61" s="345">
        <f t="shared" si="3"/>
        <v>605.38370000000009</v>
      </c>
      <c r="J61" s="354">
        <f t="shared" si="4"/>
        <v>342.08576249999999</v>
      </c>
      <c r="K61" s="357">
        <f t="shared" si="5"/>
        <v>0.84760895238837752</v>
      </c>
      <c r="L61" s="357">
        <f t="shared" si="6"/>
        <v>0.56507263492558513</v>
      </c>
      <c r="M61" s="350">
        <v>342085762500</v>
      </c>
    </row>
    <row r="62" spans="3:13" ht="15.75" thickBot="1">
      <c r="C62" s="326">
        <v>59</v>
      </c>
      <c r="D62" s="358">
        <v>2933.2833333333347</v>
      </c>
      <c r="E62" s="359">
        <v>17594.095000000005</v>
      </c>
      <c r="F62" s="119">
        <f t="shared" si="0"/>
        <v>20527.378333333341</v>
      </c>
      <c r="G62" s="335">
        <f t="shared" si="1"/>
        <v>2873.8329666666677</v>
      </c>
      <c r="H62" s="345">
        <f t="shared" si="2"/>
        <v>410.5475666666668</v>
      </c>
      <c r="I62" s="345">
        <f t="shared" si="3"/>
        <v>615.82135000000028</v>
      </c>
      <c r="J62" s="354">
        <f t="shared" si="4"/>
        <v>364.37246249999998</v>
      </c>
      <c r="K62" s="357">
        <f t="shared" si="5"/>
        <v>0.88752800426617195</v>
      </c>
      <c r="L62" s="357">
        <f t="shared" si="6"/>
        <v>0.5916853361774479</v>
      </c>
      <c r="M62" s="350">
        <v>364372462500</v>
      </c>
    </row>
    <row r="63" spans="3:13" ht="15.75" thickBot="1">
      <c r="C63" s="327">
        <v>60</v>
      </c>
      <c r="D63" s="360">
        <v>2983.0000000000014</v>
      </c>
      <c r="E63" s="361">
        <v>17892.300000000007</v>
      </c>
      <c r="F63" s="331">
        <f t="shared" si="0"/>
        <v>20875.300000000007</v>
      </c>
      <c r="G63" s="335">
        <f t="shared" si="1"/>
        <v>2922.5420000000008</v>
      </c>
      <c r="H63" s="345">
        <f t="shared" si="2"/>
        <v>417.50600000000014</v>
      </c>
      <c r="I63" s="345">
        <f t="shared" si="3"/>
        <v>626.25900000000024</v>
      </c>
      <c r="J63" s="354">
        <f t="shared" si="4"/>
        <v>388.08296250000001</v>
      </c>
      <c r="K63" s="357">
        <f t="shared" si="5"/>
        <v>0.92952667147298451</v>
      </c>
      <c r="L63" s="357">
        <f t="shared" si="6"/>
        <v>0.61968444764865627</v>
      </c>
      <c r="M63" s="350">
        <v>388082962500</v>
      </c>
    </row>
    <row r="64" spans="3:13" ht="15">
      <c r="C64" s="329"/>
      <c r="D64" s="330"/>
      <c r="E64" s="330"/>
      <c r="F64" s="330"/>
      <c r="G64" s="356"/>
    </row>
    <row r="65" spans="3:7" ht="15">
      <c r="C65" s="329"/>
      <c r="D65" s="330"/>
      <c r="E65" s="330"/>
      <c r="F65" s="330"/>
      <c r="G65" s="333"/>
    </row>
    <row r="66" spans="3:7" ht="15">
      <c r="C66" s="329"/>
      <c r="D66" s="330"/>
      <c r="E66" s="330"/>
      <c r="F66" s="330"/>
    </row>
    <row r="67" spans="3:7" ht="15">
      <c r="C67" s="329"/>
      <c r="D67" s="330"/>
      <c r="E67" s="330"/>
      <c r="F67" s="330"/>
    </row>
    <row r="68" spans="3:7" ht="15">
      <c r="C68" s="329"/>
      <c r="D68" s="330"/>
      <c r="E68" s="330"/>
      <c r="F68" s="330"/>
    </row>
    <row r="69" spans="3:7" ht="15">
      <c r="C69" s="329"/>
      <c r="D69" s="330"/>
      <c r="E69" s="330"/>
      <c r="F69" s="330"/>
    </row>
    <row r="70" spans="3:7" ht="15">
      <c r="C70" s="329"/>
      <c r="D70" s="330"/>
      <c r="E70" s="330"/>
      <c r="F70" s="330"/>
    </row>
    <row r="71" spans="3:7" ht="15">
      <c r="C71" s="329"/>
      <c r="D71" s="330"/>
      <c r="E71" s="330"/>
      <c r="F71" s="330"/>
    </row>
    <row r="72" spans="3:7" ht="15">
      <c r="C72" s="329"/>
      <c r="D72" s="330"/>
      <c r="E72" s="330"/>
      <c r="F72" s="330"/>
    </row>
    <row r="73" spans="3:7" ht="15">
      <c r="C73" s="329"/>
      <c r="D73" s="330"/>
      <c r="E73" s="330"/>
      <c r="F73" s="330"/>
    </row>
    <row r="74" spans="3:7" ht="15">
      <c r="C74" s="329"/>
      <c r="D74" s="330"/>
      <c r="E74" s="330"/>
      <c r="F74" s="330"/>
    </row>
    <row r="75" spans="3:7" ht="15">
      <c r="C75" s="329"/>
      <c r="D75" s="330"/>
      <c r="E75" s="330"/>
      <c r="F75" s="330"/>
    </row>
    <row r="76" spans="3:7" ht="15">
      <c r="C76" s="329"/>
      <c r="D76" s="330"/>
      <c r="E76" s="330"/>
      <c r="F76" s="330"/>
    </row>
    <row r="77" spans="3:7" ht="15">
      <c r="C77" s="329"/>
      <c r="D77" s="330"/>
      <c r="E77" s="330"/>
      <c r="F77" s="330"/>
    </row>
    <row r="78" spans="3:7" ht="15">
      <c r="C78" s="329"/>
      <c r="D78" s="330"/>
      <c r="E78" s="330"/>
      <c r="F78" s="330"/>
    </row>
    <row r="79" spans="3:7" ht="15">
      <c r="C79" s="329"/>
      <c r="D79" s="330"/>
      <c r="E79" s="330"/>
      <c r="F79" s="330"/>
    </row>
    <row r="80" spans="3:7" ht="15">
      <c r="C80" s="329"/>
      <c r="D80" s="330"/>
      <c r="E80" s="330"/>
      <c r="F80" s="330"/>
    </row>
    <row r="81" spans="3:6" ht="15">
      <c r="C81" s="329"/>
      <c r="D81" s="330"/>
      <c r="E81" s="330"/>
      <c r="F81" s="330"/>
    </row>
    <row r="82" spans="3:6" ht="15">
      <c r="C82" s="329"/>
      <c r="D82" s="330"/>
      <c r="E82" s="330"/>
      <c r="F82" s="330"/>
    </row>
    <row r="83" spans="3:6" ht="15">
      <c r="C83" s="329"/>
      <c r="D83" s="330"/>
      <c r="E83" s="330"/>
      <c r="F83" s="330"/>
    </row>
    <row r="84" spans="3:6" ht="15">
      <c r="C84" s="329"/>
      <c r="D84" s="330"/>
      <c r="E84" s="330"/>
      <c r="F84" s="330"/>
    </row>
    <row r="85" spans="3:6" ht="15">
      <c r="C85" s="329"/>
      <c r="D85" s="330"/>
      <c r="E85" s="330"/>
      <c r="F85" s="330"/>
    </row>
    <row r="86" spans="3:6" ht="15">
      <c r="C86" s="329"/>
      <c r="D86" s="330"/>
      <c r="E86" s="330"/>
      <c r="F86" s="330"/>
    </row>
    <row r="87" spans="3:6" ht="15">
      <c r="C87" s="329"/>
      <c r="D87" s="330"/>
      <c r="E87" s="330"/>
      <c r="F87" s="330"/>
    </row>
    <row r="88" spans="3:6" ht="15">
      <c r="C88" s="329"/>
      <c r="D88" s="330"/>
      <c r="E88" s="330"/>
      <c r="F88" s="330"/>
    </row>
    <row r="89" spans="3:6" ht="15">
      <c r="C89" s="329"/>
      <c r="D89" s="330"/>
      <c r="E89" s="330"/>
      <c r="F89" s="330"/>
    </row>
    <row r="90" spans="3:6" ht="15">
      <c r="C90" s="329"/>
      <c r="D90" s="330"/>
      <c r="E90" s="330"/>
      <c r="F90" s="330"/>
    </row>
    <row r="91" spans="3:6" ht="15">
      <c r="C91" s="329"/>
      <c r="D91" s="330"/>
      <c r="E91" s="330"/>
      <c r="F91" s="330"/>
    </row>
    <row r="92" spans="3:6" ht="15">
      <c r="C92" s="329"/>
      <c r="D92" s="330"/>
      <c r="E92" s="330"/>
      <c r="F92" s="330"/>
    </row>
    <row r="93" spans="3:6" ht="15">
      <c r="C93" s="329"/>
      <c r="D93" s="330"/>
      <c r="E93" s="330"/>
      <c r="F93" s="330"/>
    </row>
    <row r="94" spans="3:6" ht="15">
      <c r="C94" s="329"/>
      <c r="D94" s="330"/>
      <c r="E94" s="330"/>
      <c r="F94" s="330"/>
    </row>
    <row r="95" spans="3:6" ht="15">
      <c r="C95" s="329"/>
      <c r="D95" s="330"/>
      <c r="E95" s="330"/>
      <c r="F95" s="330"/>
    </row>
    <row r="96" spans="3:6" ht="15">
      <c r="C96" s="329"/>
      <c r="D96" s="330"/>
      <c r="E96" s="330"/>
      <c r="F96" s="330"/>
    </row>
    <row r="97" spans="3:13" ht="15">
      <c r="C97" s="329"/>
      <c r="D97" s="330"/>
      <c r="E97" s="330"/>
      <c r="F97" s="330"/>
    </row>
    <row r="98" spans="3:13" ht="15">
      <c r="C98" s="329"/>
      <c r="D98" s="330"/>
      <c r="E98" s="330"/>
      <c r="F98" s="330"/>
    </row>
    <row r="99" spans="3:13" ht="15">
      <c r="C99" s="329"/>
      <c r="D99" s="330"/>
      <c r="E99" s="330"/>
      <c r="F99" s="330"/>
    </row>
    <row r="100" spans="3:13" ht="15">
      <c r="C100" s="329"/>
      <c r="D100" s="330"/>
      <c r="E100" s="330"/>
      <c r="F100" s="330"/>
    </row>
    <row r="101" spans="3:13" ht="15">
      <c r="C101" s="329"/>
      <c r="D101" s="330"/>
      <c r="E101" s="330"/>
      <c r="F101" s="330"/>
    </row>
    <row r="102" spans="3:13" ht="15">
      <c r="C102" s="329"/>
      <c r="D102" s="330"/>
      <c r="E102" s="330"/>
      <c r="F102" s="330"/>
      <c r="I102" s="338"/>
      <c r="K102" s="339"/>
      <c r="M102" s="339"/>
    </row>
    <row r="103" spans="3:13" ht="15">
      <c r="C103" s="329"/>
      <c r="D103" s="330"/>
      <c r="E103" s="330"/>
      <c r="F103" s="330"/>
      <c r="I103" s="340"/>
      <c r="K103" s="338"/>
      <c r="M103" s="339"/>
    </row>
    <row r="104" spans="3:13" ht="15">
      <c r="C104" s="329"/>
      <c r="D104" s="330"/>
      <c r="E104" s="330"/>
      <c r="F104" s="330"/>
      <c r="I104" s="340"/>
      <c r="K104" s="338"/>
      <c r="M104" s="339"/>
    </row>
    <row r="105" spans="3:13" ht="15">
      <c r="C105" s="329"/>
      <c r="D105" s="330"/>
      <c r="E105" s="330"/>
      <c r="F105" s="330"/>
      <c r="I105" s="340"/>
      <c r="K105" s="338"/>
      <c r="M105" s="339"/>
    </row>
    <row r="106" spans="3:13" ht="15">
      <c r="I106" s="340"/>
      <c r="K106" s="338"/>
      <c r="L106" s="353"/>
      <c r="M106" s="339"/>
    </row>
    <row r="107" spans="3:13" ht="15">
      <c r="I107" s="340"/>
      <c r="K107" s="338"/>
      <c r="M107" s="339"/>
    </row>
    <row r="108" spans="3:13" ht="15">
      <c r="I108" s="340"/>
      <c r="K108" s="338"/>
      <c r="M108" s="339"/>
    </row>
    <row r="109" spans="3:13">
      <c r="I109" s="341"/>
      <c r="K109" s="341"/>
      <c r="M109" s="34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90" t="s">
        <v>29</v>
      </c>
      <c r="C1" s="391"/>
      <c r="D1" s="391"/>
      <c r="E1" s="391"/>
      <c r="F1" s="391"/>
      <c r="G1" s="391"/>
      <c r="H1" s="391"/>
      <c r="I1" s="391"/>
      <c r="J1" s="391"/>
      <c r="K1" s="391"/>
      <c r="L1" s="391"/>
      <c r="M1" s="391"/>
      <c r="N1" s="391"/>
      <c r="O1" s="391"/>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92" t="s">
        <v>238</v>
      </c>
      <c r="C38" s="388"/>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93"/>
      <c r="C39" s="388"/>
      <c r="D39" s="394" t="s">
        <v>264</v>
      </c>
      <c r="E39" s="388"/>
      <c r="F39" s="388"/>
      <c r="G39" s="388"/>
      <c r="H39" s="388"/>
      <c r="I39" s="388"/>
      <c r="J39" s="388"/>
      <c r="K39" s="388"/>
      <c r="L39" s="388"/>
      <c r="M39" s="388"/>
      <c r="N39" s="388"/>
      <c r="O39" s="388"/>
      <c r="P39" s="388"/>
      <c r="Q39" s="388"/>
    </row>
    <row r="40" spans="1:17" ht="15" customHeight="1">
      <c r="A40" s="183"/>
      <c r="B40" s="387" t="s">
        <v>288</v>
      </c>
      <c r="C40" s="388"/>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87" t="s">
        <v>290</v>
      </c>
      <c r="C41" s="388"/>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87" t="s">
        <v>291</v>
      </c>
      <c r="C42" s="388"/>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87" t="s">
        <v>292</v>
      </c>
      <c r="C43" s="388"/>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87" t="s">
        <v>293</v>
      </c>
      <c r="C44" s="388"/>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89" t="s">
        <v>307</v>
      </c>
      <c r="C49" s="388"/>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397" t="s">
        <v>103</v>
      </c>
      <c r="C9" s="398"/>
      <c r="D9" s="398"/>
      <c r="E9" s="398"/>
      <c r="F9" s="398"/>
      <c r="G9" s="398"/>
      <c r="H9" s="399"/>
      <c r="I9" s="69">
        <f>I10*I11*I12*I13</f>
        <v>1174665803143.3186</v>
      </c>
      <c r="J9" s="77" t="s">
        <v>182</v>
      </c>
      <c r="K9" s="321"/>
      <c r="L9" s="321"/>
      <c r="M9" s="321"/>
      <c r="N9" s="321"/>
      <c r="O9" s="321"/>
      <c r="P9" s="321"/>
      <c r="Q9" s="321"/>
      <c r="R9" s="322"/>
      <c r="S9" s="322"/>
      <c r="T9" s="77"/>
    </row>
    <row r="10" spans="1:20" ht="17.25" customHeight="1">
      <c r="A10" s="321"/>
      <c r="B10" s="397" t="s">
        <v>200</v>
      </c>
      <c r="C10" s="398"/>
      <c r="D10" s="398"/>
      <c r="E10" s="398"/>
      <c r="F10" s="398"/>
      <c r="G10" s="398"/>
      <c r="H10" s="399"/>
      <c r="I10" s="79">
        <f>Summary!C57</f>
        <v>6309000000</v>
      </c>
      <c r="J10" s="77" t="s">
        <v>201</v>
      </c>
      <c r="K10" s="321"/>
      <c r="L10" s="321"/>
      <c r="M10" s="321"/>
      <c r="N10" s="321"/>
      <c r="O10" s="321"/>
      <c r="P10" s="321"/>
      <c r="Q10" s="321"/>
      <c r="R10" s="322"/>
      <c r="S10" s="322"/>
      <c r="T10" s="77"/>
    </row>
    <row r="11" spans="1:20" ht="17.25" customHeight="1">
      <c r="A11" s="321"/>
      <c r="B11" s="397" t="s">
        <v>202</v>
      </c>
      <c r="C11" s="398"/>
      <c r="D11" s="398"/>
      <c r="E11" s="398"/>
      <c r="F11" s="398"/>
      <c r="G11" s="398"/>
      <c r="H11" s="399"/>
      <c r="I11" s="81">
        <f>Summary!C60</f>
        <v>0.2</v>
      </c>
      <c r="J11" s="77"/>
      <c r="K11" s="321"/>
      <c r="L11" s="321"/>
      <c r="M11" s="321"/>
      <c r="N11" s="321"/>
      <c r="O11" s="321"/>
      <c r="P11" s="321"/>
      <c r="Q11" s="321"/>
      <c r="R11" s="322"/>
      <c r="S11" s="322"/>
      <c r="T11" s="77"/>
    </row>
    <row r="12" spans="1:20" ht="17.25" customHeight="1">
      <c r="A12" s="321"/>
      <c r="B12" s="397" t="s">
        <v>203</v>
      </c>
      <c r="C12" s="398"/>
      <c r="D12" s="398"/>
      <c r="E12" s="398"/>
      <c r="F12" s="398"/>
      <c r="G12" s="398"/>
      <c r="H12" s="399"/>
      <c r="I12" s="93">
        <f>Summary!C64</f>
        <v>1242.0138888888887</v>
      </c>
      <c r="J12" s="77" t="s">
        <v>210</v>
      </c>
      <c r="K12" s="321"/>
      <c r="L12" s="321"/>
      <c r="M12" s="321"/>
      <c r="N12" s="321"/>
      <c r="O12" s="321"/>
      <c r="P12" s="321"/>
      <c r="Q12" s="321"/>
      <c r="R12" s="322"/>
      <c r="S12" s="322"/>
      <c r="T12" s="77"/>
    </row>
    <row r="13" spans="1:20" ht="17.25" customHeight="1">
      <c r="A13" s="321"/>
      <c r="B13" s="397" t="s">
        <v>211</v>
      </c>
      <c r="C13" s="398"/>
      <c r="D13" s="398"/>
      <c r="E13" s="398"/>
      <c r="F13" s="398"/>
      <c r="G13" s="398"/>
      <c r="H13" s="399"/>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95" t="s">
        <v>214</v>
      </c>
      <c r="H15" s="366"/>
      <c r="I15" s="102">
        <f>1000*I9/(24*365*1000000000)</f>
        <v>134.094269765219</v>
      </c>
      <c r="J15" s="104" t="s">
        <v>228</v>
      </c>
      <c r="K15" s="396"/>
      <c r="L15" s="373"/>
      <c r="M15" s="373"/>
      <c r="N15" s="373"/>
      <c r="O15" s="373"/>
      <c r="P15" s="373"/>
      <c r="Q15" s="319"/>
      <c r="R15" s="320"/>
      <c r="S15" s="320"/>
      <c r="T15" s="27"/>
    </row>
    <row r="16" spans="1:20" ht="13.5" customHeight="1">
      <c r="A16" s="319"/>
      <c r="B16" s="27"/>
      <c r="C16" s="27"/>
      <c r="D16" s="27"/>
      <c r="E16" s="27"/>
      <c r="F16" s="27"/>
      <c r="G16" s="27"/>
      <c r="H16" s="27"/>
      <c r="I16" s="27"/>
      <c r="J16" s="27"/>
      <c r="K16" s="396"/>
      <c r="L16" s="373"/>
      <c r="M16" s="373"/>
      <c r="N16" s="373"/>
      <c r="O16" s="373"/>
      <c r="P16" s="373"/>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48" workbookViewId="0">
      <selection activeCell="D55" sqref="D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400" t="s">
        <v>9</v>
      </c>
      <c r="C1" s="366"/>
      <c r="D1" s="366"/>
      <c r="E1" s="366"/>
      <c r="F1" s="366"/>
      <c r="G1" s="366"/>
      <c r="H1" s="366"/>
      <c r="I1" s="366"/>
      <c r="J1" s="366"/>
      <c r="K1" s="366"/>
      <c r="L1" s="366"/>
      <c r="M1" s="366"/>
      <c r="N1" s="366"/>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357</v>
      </c>
      <c r="D51" s="214" t="s">
        <v>358</v>
      </c>
      <c r="E51" s="2"/>
      <c r="F51" s="2"/>
      <c r="G51" s="2"/>
      <c r="H51" s="2"/>
      <c r="I51" s="2"/>
      <c r="J51" s="2"/>
      <c r="K51" s="2"/>
      <c r="L51" s="2"/>
      <c r="M51" s="2"/>
      <c r="N51" s="2"/>
    </row>
    <row r="52" spans="1:14">
      <c r="A52" s="211"/>
      <c r="B52" s="212" t="s">
        <v>89</v>
      </c>
      <c r="C52" s="213" t="s">
        <v>357</v>
      </c>
      <c r="D52" s="214" t="s">
        <v>359</v>
      </c>
      <c r="E52" s="2"/>
      <c r="F52" s="2"/>
      <c r="G52" s="2"/>
      <c r="H52" s="2"/>
      <c r="I52" s="2"/>
      <c r="J52" s="2"/>
      <c r="K52" s="2"/>
      <c r="L52" s="2"/>
      <c r="M52" s="2"/>
      <c r="N52" s="2"/>
    </row>
    <row r="53" spans="1:14">
      <c r="A53" s="211"/>
      <c r="B53" s="53" t="s">
        <v>89</v>
      </c>
      <c r="C53" s="11" t="s">
        <v>362</v>
      </c>
      <c r="D53" s="2" t="s">
        <v>363</v>
      </c>
      <c r="E53" s="2"/>
      <c r="F53" s="2"/>
      <c r="G53" s="2"/>
      <c r="H53" s="2"/>
      <c r="I53" s="2"/>
      <c r="J53" s="2"/>
      <c r="K53" s="2"/>
      <c r="L53" s="2"/>
      <c r="M53" s="2"/>
      <c r="N53" s="2"/>
    </row>
    <row r="54" spans="1:14" ht="15.75" customHeight="1">
      <c r="A54" s="211"/>
      <c r="B54" s="212" t="s">
        <v>89</v>
      </c>
      <c r="C54" s="213" t="s">
        <v>362</v>
      </c>
      <c r="D54" s="214" t="s">
        <v>372</v>
      </c>
      <c r="E54" s="2"/>
      <c r="F54" s="2"/>
      <c r="G54" s="2"/>
      <c r="H54" s="2"/>
      <c r="I54" s="2"/>
      <c r="J54" s="2"/>
      <c r="K54" s="2"/>
      <c r="L54" s="2"/>
      <c r="M54" s="2"/>
      <c r="N54" s="2"/>
    </row>
    <row r="55" spans="1:14" ht="15" customHeight="1">
      <c r="B55" s="212" t="s">
        <v>89</v>
      </c>
      <c r="C55" s="213" t="s">
        <v>384</v>
      </c>
      <c r="D55" s="214" t="s">
        <v>385</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70" t="s">
        <v>1</v>
      </c>
      <c r="C1" s="371"/>
      <c r="D1" s="371"/>
      <c r="E1" s="371"/>
      <c r="F1" s="371"/>
    </row>
    <row r="2" spans="1:6">
      <c r="A2" s="183"/>
      <c r="B2" s="183"/>
      <c r="C2" s="183"/>
      <c r="D2" s="183"/>
      <c r="E2" s="183"/>
      <c r="F2" s="183"/>
    </row>
    <row r="3" spans="1:6" ht="15.75" customHeight="1">
      <c r="A3" s="183"/>
      <c r="B3" s="2"/>
      <c r="C3" s="2"/>
      <c r="D3" s="2"/>
      <c r="E3" s="2"/>
      <c r="F3" s="2"/>
    </row>
    <row r="4" spans="1:6" ht="15.75" customHeight="1">
      <c r="A4" s="183"/>
      <c r="B4" s="219" t="s">
        <v>361</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70" t="s">
        <v>0</v>
      </c>
      <c r="C1" s="371"/>
      <c r="D1" s="371"/>
      <c r="E1" s="371"/>
      <c r="F1" s="371"/>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B4" sqref="B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70" t="s">
        <v>3</v>
      </c>
      <c r="C1" s="371"/>
      <c r="D1" s="371"/>
      <c r="E1" s="371"/>
      <c r="F1" s="371"/>
      <c r="G1" s="371"/>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369</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72" t="s">
        <v>48</v>
      </c>
      <c r="E22" s="373"/>
      <c r="F22" s="373"/>
      <c r="G22" s="373"/>
      <c r="H22" s="373"/>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55" workbookViewId="0">
      <selection activeCell="D21" sqref="D21:D80"/>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74" t="s">
        <v>26</v>
      </c>
      <c r="C1" s="371"/>
      <c r="D1" s="371"/>
      <c r="E1" s="371"/>
      <c r="F1" s="371"/>
      <c r="G1" s="371"/>
      <c r="H1" s="371"/>
      <c r="I1" s="371"/>
      <c r="J1" s="371"/>
      <c r="K1" s="371"/>
      <c r="L1" s="371"/>
      <c r="M1" s="371"/>
      <c r="N1" s="371"/>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75" t="s">
        <v>74</v>
      </c>
      <c r="C6" s="376"/>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2" t="s">
        <v>373</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22.5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15603750000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402" t="s">
        <v>224</v>
      </c>
      <c r="C11" s="92">
        <v>0</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1560.375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77" t="s">
        <v>263</v>
      </c>
      <c r="W19" s="373"/>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1560.375</v>
      </c>
      <c r="D21" s="48">
        <f t="shared" ref="D21:D122" si="0">H21/K21</f>
        <v>0</v>
      </c>
      <c r="E21" s="115">
        <f>M21/C$15</f>
        <v>1560.375</v>
      </c>
      <c r="F21" s="116">
        <f t="shared" ref="F21:F122" si="1">E21*C$17/1000000</f>
        <v>1.5603750000000001</v>
      </c>
      <c r="G21" s="118">
        <f>C21/Summary!C$23</f>
        <v>2.2259272467902994E-2</v>
      </c>
      <c r="H21" s="119">
        <v>0</v>
      </c>
      <c r="I21" s="119">
        <f>Summary!C32</f>
        <v>49.716666666666669</v>
      </c>
      <c r="J21" s="119">
        <f>Summary!C33</f>
        <v>298.20499999999998</v>
      </c>
      <c r="K21" s="119">
        <f>SUM(I21:J21)</f>
        <v>347.92166666666662</v>
      </c>
      <c r="L21" s="120"/>
      <c r="M21" s="122">
        <f t="shared" ref="M21:M122" si="2">C$10+L21</f>
        <v>15603750000</v>
      </c>
      <c r="N21" s="120">
        <f t="shared" ref="N21:N122" ca="1" si="3">ROUNDUP(IF(B21&gt;$C$7,OFFSET(E21,-1*$C$7,0),0),0)</f>
        <v>0</v>
      </c>
      <c r="O21" s="48">
        <f t="shared" ref="O21:O122" si="4">H21/I21*100%</f>
        <v>0</v>
      </c>
      <c r="P21" s="115">
        <f>C21*Summary!$C$16</f>
        <v>7801.875</v>
      </c>
      <c r="Q21" s="115">
        <f>P21*Summary!$C$17</f>
        <v>3120.75</v>
      </c>
      <c r="R21" s="48">
        <f>Q21/'Alberta Electricity Profile'!$C$33</f>
        <v>0.2094041468160773</v>
      </c>
      <c r="S21" s="232">
        <f>P21/'Alberta Electricity Profile'!$D$49</f>
        <v>5.9764790145775723E-2</v>
      </c>
      <c r="T21" s="233">
        <f t="shared" ref="T21:T122" si="5">$K$21</f>
        <v>347.92166666666662</v>
      </c>
      <c r="U21" s="234">
        <v>0</v>
      </c>
      <c r="V21" s="234">
        <f>U21/Q21*1000</f>
        <v>0</v>
      </c>
      <c r="W21" s="234"/>
    </row>
    <row r="22" spans="1:23">
      <c r="A22" s="183"/>
      <c r="B22" s="124">
        <f t="shared" ref="B22:B122" si="6">B21+1</f>
        <v>2</v>
      </c>
      <c r="C22" s="115">
        <f t="shared" ref="C22:C122" ca="1" si="7">C21+E22-N22</f>
        <v>3120.375</v>
      </c>
      <c r="D22" s="48">
        <f t="shared" si="0"/>
        <v>2.8590829405150411E-2</v>
      </c>
      <c r="E22" s="120">
        <f t="shared" ref="E22:E122" si="8">ROUNDDOWN(M22/C$15,0)</f>
        <v>1560</v>
      </c>
      <c r="F22" s="116">
        <f t="shared" si="1"/>
        <v>1.56</v>
      </c>
      <c r="G22" s="118">
        <f ca="1">C22/Summary!C$23</f>
        <v>4.4513195435092724E-2</v>
      </c>
      <c r="H22" s="119">
        <f>H21+('Dev Plan (Wind)'!C21/Summary!C$23)*Summary!C$27</f>
        <v>19.894738036044544</v>
      </c>
      <c r="I22" s="119">
        <f t="shared" ref="I22:I122" si="9">I21+$I$21</f>
        <v>99.433333333333337</v>
      </c>
      <c r="J22" s="119">
        <f t="shared" ref="J22:J122" si="10">J21+$J$21</f>
        <v>596.41</v>
      </c>
      <c r="K22" s="119">
        <f t="shared" ref="K22:K122" si="11">SUM(I22:J22)</f>
        <v>695.84333333333325</v>
      </c>
      <c r="L22" s="122">
        <f>C21*Summary!C$16*Summary!C$17*24*375*1000*C$11</f>
        <v>0</v>
      </c>
      <c r="M22" s="122">
        <f>C$10+L22</f>
        <v>15603750000</v>
      </c>
      <c r="N22" s="120">
        <f t="shared" ca="1" si="3"/>
        <v>0</v>
      </c>
      <c r="O22" s="48">
        <f t="shared" si="4"/>
        <v>0.20008117367795383</v>
      </c>
      <c r="P22" s="115">
        <f ca="1">C22*Summary!$C$16</f>
        <v>15601.875</v>
      </c>
      <c r="Q22" s="115">
        <f ca="1">P22*Summary!$C$17</f>
        <v>6240.75</v>
      </c>
      <c r="R22" s="48">
        <f ca="1">Q22/'Alberta Electricity Profile'!$C$33</f>
        <v>0.41875796819432332</v>
      </c>
      <c r="S22" s="235">
        <f ca="1">P22/'Alberta Electricity Profile'!$D$49</f>
        <v>0.119515217208123</v>
      </c>
      <c r="T22" s="236">
        <f t="shared" si="5"/>
        <v>347.92166666666662</v>
      </c>
      <c r="U22" s="236">
        <f t="shared" ref="U22:U122" si="12">H22-H21</f>
        <v>19.894738036044544</v>
      </c>
      <c r="V22" s="237">
        <f t="shared" ref="V22:V122" si="13">U22/Q21*1000</f>
        <v>6.3749861527019283</v>
      </c>
      <c r="W22" s="237">
        <f t="shared" ref="W22:W122" si="14">(H22-H21)/C21*1000*1000</f>
        <v>12749.972305403857</v>
      </c>
    </row>
    <row r="23" spans="1:23">
      <c r="A23" s="183"/>
      <c r="B23" s="124">
        <f t="shared" si="6"/>
        <v>3</v>
      </c>
      <c r="C23" s="115">
        <f t="shared" ca="1" si="7"/>
        <v>4680.375</v>
      </c>
      <c r="D23" s="48">
        <f t="shared" ca="1" si="0"/>
        <v>5.7177078047758935E-2</v>
      </c>
      <c r="E23" s="120">
        <f t="shared" ca="1" si="8"/>
        <v>1560</v>
      </c>
      <c r="F23" s="116">
        <f t="shared" ca="1" si="1"/>
        <v>1.56</v>
      </c>
      <c r="G23" s="118">
        <f ca="1">C23/Summary!C$23</f>
        <v>6.6767118402282458E-2</v>
      </c>
      <c r="H23" s="119">
        <f ca="1">H22+('Dev Plan (Wind)'!C22/Summary!C$23)*Summary!C$27</f>
        <v>59.679432868519108</v>
      </c>
      <c r="I23" s="119">
        <f t="shared" si="9"/>
        <v>149.15</v>
      </c>
      <c r="J23" s="119">
        <f t="shared" si="10"/>
        <v>894.61500000000001</v>
      </c>
      <c r="K23" s="119">
        <f t="shared" si="11"/>
        <v>1043.7650000000001</v>
      </c>
      <c r="L23" s="122">
        <f ca="1">C22*Summary!C$16*Summary!C$17*24*375*1000*C$11</f>
        <v>0</v>
      </c>
      <c r="M23" s="122">
        <f t="shared" ca="1" si="2"/>
        <v>15603750000</v>
      </c>
      <c r="N23" s="120">
        <f t="shared" ca="1" si="3"/>
        <v>0</v>
      </c>
      <c r="O23" s="48">
        <f t="shared" ca="1" si="4"/>
        <v>0.40013029077116397</v>
      </c>
      <c r="P23" s="115">
        <f ca="1">C23*Summary!$C$16</f>
        <v>23401.875</v>
      </c>
      <c r="Q23" s="115">
        <f ca="1">P23*Summary!$C$17</f>
        <v>9360.75</v>
      </c>
      <c r="R23" s="48">
        <f ca="1">Q23/'Alberta Electricity Profile'!$C$33</f>
        <v>0.6281117895725693</v>
      </c>
      <c r="S23" s="235">
        <f ca="1">P23/'Alberta Electricity Profile'!$D$49</f>
        <v>0.17926564427047026</v>
      </c>
      <c r="T23" s="236">
        <f t="shared" si="5"/>
        <v>347.92166666666662</v>
      </c>
      <c r="U23" s="236">
        <f t="shared" ca="1" si="12"/>
        <v>39.784694832474564</v>
      </c>
      <c r="V23" s="237">
        <f t="shared" ca="1" si="13"/>
        <v>6.3749861527019291</v>
      </c>
      <c r="W23" s="237">
        <f t="shared" ca="1" si="14"/>
        <v>12749.972305403859</v>
      </c>
    </row>
    <row r="24" spans="1:23">
      <c r="A24" s="183"/>
      <c r="B24" s="124">
        <f t="shared" si="6"/>
        <v>4</v>
      </c>
      <c r="C24" s="115">
        <f t="shared" ca="1" si="7"/>
        <v>6240.375</v>
      </c>
      <c r="D24" s="48">
        <f t="shared" ca="1" si="0"/>
        <v>8.5762181499731999E-2</v>
      </c>
      <c r="E24" s="120">
        <f t="shared" ca="1" si="8"/>
        <v>1560</v>
      </c>
      <c r="F24" s="116">
        <f t="shared" ca="1" si="1"/>
        <v>1.56</v>
      </c>
      <c r="G24" s="118">
        <f ca="1">C24/Summary!C$23</f>
        <v>8.9021041369472184E-2</v>
      </c>
      <c r="H24" s="119">
        <f ca="1">H23+('Dev Plan (Wind)'!C23/Summary!C$23)*Summary!C$27</f>
        <v>119.35408449742368</v>
      </c>
      <c r="I24" s="119">
        <f t="shared" si="9"/>
        <v>198.86666666666667</v>
      </c>
      <c r="J24" s="119">
        <f t="shared" si="10"/>
        <v>1192.82</v>
      </c>
      <c r="K24" s="119">
        <f t="shared" si="11"/>
        <v>1391.6866666666665</v>
      </c>
      <c r="L24" s="122">
        <f ca="1">C23*Summary!C$16*Summary!C$17*24*375*1000*C$11</f>
        <v>0</v>
      </c>
      <c r="M24" s="122">
        <f t="shared" ca="1" si="2"/>
        <v>15603750000</v>
      </c>
      <c r="N24" s="120">
        <f t="shared" ca="1" si="3"/>
        <v>0</v>
      </c>
      <c r="O24" s="48">
        <f t="shared" ca="1" si="4"/>
        <v>0.60017139371818817</v>
      </c>
      <c r="P24" s="115">
        <f ca="1">C24*Summary!$C$16</f>
        <v>31201.875</v>
      </c>
      <c r="Q24" s="115">
        <f ca="1">P24*Summary!$C$17</f>
        <v>12480.75</v>
      </c>
      <c r="R24" s="48">
        <f ca="1">Q24/'Alberta Electricity Profile'!$C$33</f>
        <v>0.83746561095081529</v>
      </c>
      <c r="S24" s="235">
        <f ca="1">P24/'Alberta Electricity Profile'!$D$49</f>
        <v>0.23901607133281755</v>
      </c>
      <c r="T24" s="236">
        <f t="shared" si="5"/>
        <v>347.92166666666662</v>
      </c>
      <c r="U24" s="236">
        <f t="shared" ca="1" si="12"/>
        <v>59.674651628904577</v>
      </c>
      <c r="V24" s="237">
        <f t="shared" ca="1" si="13"/>
        <v>6.3749861527019283</v>
      </c>
      <c r="W24" s="237">
        <f t="shared" ca="1" si="14"/>
        <v>12749.972305403857</v>
      </c>
    </row>
    <row r="25" spans="1:23">
      <c r="A25" s="183"/>
      <c r="B25" s="124">
        <f t="shared" si="6"/>
        <v>5</v>
      </c>
      <c r="C25" s="115">
        <f t="shared" ca="1" si="7"/>
        <v>7800.375</v>
      </c>
      <c r="D25" s="48">
        <f t="shared" ca="1" si="0"/>
        <v>0.11434682687545088</v>
      </c>
      <c r="E25" s="120">
        <f t="shared" ca="1" si="8"/>
        <v>1560</v>
      </c>
      <c r="F25" s="116">
        <f t="shared" ca="1" si="1"/>
        <v>1.56</v>
      </c>
      <c r="G25" s="118">
        <f ca="1">C25/Summary!C$23</f>
        <v>0.11127496433666191</v>
      </c>
      <c r="H25" s="119">
        <f ca="1">H24+('Dev Plan (Wind)'!C24/Summary!C$23)*Summary!C$27</f>
        <v>198.91869292275828</v>
      </c>
      <c r="I25" s="119">
        <f>I24+$I$21</f>
        <v>248.58333333333334</v>
      </c>
      <c r="J25" s="119">
        <f>J24+$J$21</f>
        <v>1491.0249999999999</v>
      </c>
      <c r="K25" s="119">
        <f t="shared" si="11"/>
        <v>1739.6083333333331</v>
      </c>
      <c r="L25" s="122">
        <f ca="1">C24*Summary!C$16*Summary!C$17*24*375*1000*C$11</f>
        <v>0</v>
      </c>
      <c r="M25" s="122">
        <f t="shared" ca="1" si="2"/>
        <v>15603750000</v>
      </c>
      <c r="N25" s="120">
        <f t="shared" ca="1" si="3"/>
        <v>0</v>
      </c>
      <c r="O25" s="48">
        <f t="shared" ca="1" si="4"/>
        <v>0.80020929100673799</v>
      </c>
      <c r="P25" s="115">
        <f ca="1">C25*Summary!$C$16</f>
        <v>39001.875</v>
      </c>
      <c r="Q25" s="115">
        <f ca="1">P25*Summary!$C$17</f>
        <v>15600.75</v>
      </c>
      <c r="R25" s="48">
        <f ca="1">Q25/'Alberta Electricity Profile'!$C$33</f>
        <v>1.0468194323290612</v>
      </c>
      <c r="S25" s="235">
        <f ca="1">P25/'Alberta Electricity Profile'!$D$49</f>
        <v>0.29876649839516484</v>
      </c>
      <c r="T25" s="236">
        <f t="shared" si="5"/>
        <v>347.92166666666662</v>
      </c>
      <c r="U25" s="236">
        <f t="shared" ca="1" si="12"/>
        <v>79.564608425334598</v>
      </c>
      <c r="V25" s="237">
        <f t="shared" ca="1" si="13"/>
        <v>6.3749861527019283</v>
      </c>
      <c r="W25" s="237">
        <f t="shared" ca="1" si="14"/>
        <v>12749.972305403857</v>
      </c>
    </row>
    <row r="26" spans="1:23">
      <c r="A26" s="183"/>
      <c r="B26" s="124">
        <f t="shared" si="6"/>
        <v>6</v>
      </c>
      <c r="C26" s="115">
        <f t="shared" ca="1" si="7"/>
        <v>9360.375</v>
      </c>
      <c r="D26" s="48">
        <f t="shared" ca="1" si="0"/>
        <v>0.14293124321304265</v>
      </c>
      <c r="E26" s="120">
        <f t="shared" ca="1" si="8"/>
        <v>1560</v>
      </c>
      <c r="F26" s="116">
        <f t="shared" ca="1" si="1"/>
        <v>1.56</v>
      </c>
      <c r="G26" s="118">
        <f ca="1">C26/Summary!C$23</f>
        <v>0.13352888730385165</v>
      </c>
      <c r="H26" s="119">
        <f ca="1">H25+('Dev Plan (Wind)'!C25/Summary!C$23)*Summary!C$27</f>
        <v>298.37325814452288</v>
      </c>
      <c r="I26" s="119">
        <f t="shared" si="9"/>
        <v>298.3</v>
      </c>
      <c r="J26" s="119">
        <f t="shared" si="10"/>
        <v>1789.2299999999998</v>
      </c>
      <c r="K26" s="119">
        <f t="shared" si="11"/>
        <v>2087.5299999999997</v>
      </c>
      <c r="L26" s="122">
        <f ca="1">C25*Summary!C$16*Summary!C$17*24*375*1000*C$11</f>
        <v>0</v>
      </c>
      <c r="M26" s="122">
        <f t="shared" ca="1" si="2"/>
        <v>15603750000</v>
      </c>
      <c r="N26" s="120">
        <f t="shared" ca="1" si="3"/>
        <v>0</v>
      </c>
      <c r="O26" s="48">
        <f t="shared" ca="1" si="4"/>
        <v>1.0002455854660506</v>
      </c>
      <c r="P26" s="115">
        <f ca="1">C26*Summary!$C$16</f>
        <v>46801.875</v>
      </c>
      <c r="Q26" s="115">
        <f ca="1">P26*Summary!$C$17</f>
        <v>18720.75</v>
      </c>
      <c r="R26" s="48">
        <f ca="1">Q26/'Alberta Electricity Profile'!$C$33</f>
        <v>1.2561732537073071</v>
      </c>
      <c r="S26" s="235">
        <f ca="1">P26/'Alberta Electricity Profile'!$D$49</f>
        <v>0.35851692545751207</v>
      </c>
      <c r="T26" s="236">
        <f t="shared" si="5"/>
        <v>347.92166666666662</v>
      </c>
      <c r="U26" s="236">
        <f t="shared" ca="1" si="12"/>
        <v>99.454565221764597</v>
      </c>
      <c r="V26" s="237">
        <f t="shared" ca="1" si="13"/>
        <v>6.3749861527019274</v>
      </c>
      <c r="W26" s="237">
        <f t="shared" ca="1" si="14"/>
        <v>12749.972305403855</v>
      </c>
    </row>
    <row r="27" spans="1:23">
      <c r="A27" s="183"/>
      <c r="B27" s="124">
        <f t="shared" si="6"/>
        <v>7</v>
      </c>
      <c r="C27" s="115">
        <f t="shared" ca="1" si="7"/>
        <v>10920.375</v>
      </c>
      <c r="D27" s="48">
        <f t="shared" ca="1" si="0"/>
        <v>0.17151552867170464</v>
      </c>
      <c r="E27" s="120">
        <f t="shared" ca="1" si="8"/>
        <v>1560</v>
      </c>
      <c r="F27" s="116">
        <f t="shared" ca="1" si="1"/>
        <v>1.56</v>
      </c>
      <c r="G27" s="118">
        <f ca="1">C27/Summary!C$23</f>
        <v>0.15578281027104138</v>
      </c>
      <c r="H27" s="119">
        <f ca="1">H26+('Dev Plan (Wind)'!C26/Summary!C$23)*Summary!C$27</f>
        <v>417.71778016271753</v>
      </c>
      <c r="I27" s="119">
        <f t="shared" si="9"/>
        <v>348.01666666666665</v>
      </c>
      <c r="J27" s="119">
        <f t="shared" si="10"/>
        <v>2087.4349999999999</v>
      </c>
      <c r="K27" s="119">
        <f t="shared" si="11"/>
        <v>2435.4516666666668</v>
      </c>
      <c r="L27" s="122">
        <f ca="1">C26*Summary!C$16*Summary!C$17*24*375*1000*C$11</f>
        <v>0</v>
      </c>
      <c r="M27" s="122">
        <f t="shared" ca="1" si="2"/>
        <v>15603750000</v>
      </c>
      <c r="N27" s="120">
        <f t="shared" ca="1" si="3"/>
        <v>0</v>
      </c>
      <c r="O27" s="48">
        <f t="shared" ca="1" si="4"/>
        <v>1.2002809640229422</v>
      </c>
      <c r="P27" s="115">
        <f ca="1">C27*Summary!$C$16</f>
        <v>54601.875</v>
      </c>
      <c r="Q27" s="115">
        <f ca="1">P27*Summary!$C$17</f>
        <v>21840.75</v>
      </c>
      <c r="R27" s="48">
        <f ca="1">Q27/'Alberta Electricity Profile'!$C$33</f>
        <v>1.4655270750855534</v>
      </c>
      <c r="S27" s="235">
        <f ca="1">P27/'Alberta Electricity Profile'!$D$49</f>
        <v>0.41826735251985936</v>
      </c>
      <c r="T27" s="236">
        <f t="shared" si="5"/>
        <v>347.92166666666662</v>
      </c>
      <c r="U27" s="236">
        <f t="shared" ca="1" si="12"/>
        <v>119.34452201819465</v>
      </c>
      <c r="V27" s="237">
        <f t="shared" ca="1" si="13"/>
        <v>6.37498615270193</v>
      </c>
      <c r="W27" s="237">
        <f t="shared" ca="1" si="14"/>
        <v>12749.97230540386</v>
      </c>
    </row>
    <row r="28" spans="1:23">
      <c r="A28" s="183"/>
      <c r="B28" s="124">
        <f t="shared" si="6"/>
        <v>8</v>
      </c>
      <c r="C28" s="115">
        <f t="shared" ca="1" si="7"/>
        <v>12480.375</v>
      </c>
      <c r="D28" s="48">
        <f t="shared" ca="1" si="0"/>
        <v>0.20009973233103556</v>
      </c>
      <c r="E28" s="120">
        <f t="shared" ca="1" si="8"/>
        <v>1560</v>
      </c>
      <c r="F28" s="116">
        <f t="shared" ca="1" si="1"/>
        <v>1.56</v>
      </c>
      <c r="G28" s="118">
        <f ca="1">C28/Summary!C$23</f>
        <v>0.1780367332382311</v>
      </c>
      <c r="H28" s="119">
        <f ca="1">H27+('Dev Plan (Wind)'!C27/Summary!C$23)*Summary!C$27</f>
        <v>556.95225897734213</v>
      </c>
      <c r="I28" s="119">
        <f t="shared" si="9"/>
        <v>397.73333333333335</v>
      </c>
      <c r="J28" s="119">
        <f t="shared" si="10"/>
        <v>2385.64</v>
      </c>
      <c r="K28" s="119">
        <f t="shared" si="11"/>
        <v>2783.373333333333</v>
      </c>
      <c r="L28" s="122">
        <f ca="1">C27*Summary!C$16*Summary!C$17*24*375*1000*C$11</f>
        <v>0</v>
      </c>
      <c r="M28" s="122">
        <f t="shared" ca="1" si="2"/>
        <v>15603750000</v>
      </c>
      <c r="N28" s="120">
        <f t="shared" ca="1" si="3"/>
        <v>0</v>
      </c>
      <c r="O28" s="48">
        <f t="shared" ca="1" si="4"/>
        <v>1.40031577014082</v>
      </c>
      <c r="P28" s="115">
        <f ca="1">C28*Summary!$C$16</f>
        <v>62401.875</v>
      </c>
      <c r="Q28" s="115">
        <f ca="1">P28*Summary!$C$17</f>
        <v>24960.75</v>
      </c>
      <c r="R28" s="48">
        <f ca="1">Q28/'Alberta Electricity Profile'!$C$33</f>
        <v>1.6748808964637993</v>
      </c>
      <c r="S28" s="235">
        <f ca="1">P28/'Alberta Electricity Profile'!$D$49</f>
        <v>0.47801777958220665</v>
      </c>
      <c r="T28" s="236">
        <f t="shared" si="5"/>
        <v>347.92166666666662</v>
      </c>
      <c r="U28" s="236">
        <f t="shared" ca="1" si="12"/>
        <v>139.23447881462459</v>
      </c>
      <c r="V28" s="237">
        <f t="shared" ca="1" si="13"/>
        <v>6.3749861527019256</v>
      </c>
      <c r="W28" s="237">
        <f t="shared" ca="1" si="14"/>
        <v>12749.972305403851</v>
      </c>
    </row>
    <row r="29" spans="1:23">
      <c r="A29" s="183"/>
      <c r="B29" s="124">
        <f t="shared" si="6"/>
        <v>9</v>
      </c>
      <c r="C29" s="115">
        <f t="shared" ca="1" si="7"/>
        <v>14040.375</v>
      </c>
      <c r="D29" s="48">
        <f t="shared" ca="1" si="0"/>
        <v>0.228683881457479</v>
      </c>
      <c r="E29" s="120">
        <f t="shared" ca="1" si="8"/>
        <v>1560</v>
      </c>
      <c r="F29" s="116">
        <f t="shared" ca="1" si="1"/>
        <v>1.56</v>
      </c>
      <c r="G29" s="118">
        <f ca="1">C29/Summary!C$23</f>
        <v>0.20029065620542083</v>
      </c>
      <c r="H29" s="119">
        <f ca="1">H28+('Dev Plan (Wind)'!C28/Summary!C$23)*Summary!C$27</f>
        <v>716.07669458839678</v>
      </c>
      <c r="I29" s="119">
        <f t="shared" si="9"/>
        <v>447.45000000000005</v>
      </c>
      <c r="J29" s="119">
        <f t="shared" si="10"/>
        <v>2683.8449999999998</v>
      </c>
      <c r="K29" s="119">
        <f t="shared" si="11"/>
        <v>3131.2950000000001</v>
      </c>
      <c r="L29" s="122">
        <f ca="1">C28*Summary!C$16*Summary!C$17*24*375*1000*C$11</f>
        <v>0</v>
      </c>
      <c r="M29" s="122">
        <f t="shared" ca="1" si="2"/>
        <v>15603750000</v>
      </c>
      <c r="N29" s="120">
        <f t="shared" ca="1" si="3"/>
        <v>0</v>
      </c>
      <c r="O29" s="48">
        <f t="shared" ca="1" si="4"/>
        <v>1.600350194632689</v>
      </c>
      <c r="P29" s="115">
        <f ca="1">C29*Summary!$C$16</f>
        <v>70201.875</v>
      </c>
      <c r="Q29" s="115">
        <f ca="1">P29*Summary!$C$17</f>
        <v>28080.75</v>
      </c>
      <c r="R29" s="48">
        <f ca="1">Q29/'Alberta Electricity Profile'!$C$33</f>
        <v>1.8842347178420453</v>
      </c>
      <c r="S29" s="235">
        <f ca="1">P29/'Alberta Electricity Profile'!$D$49</f>
        <v>0.53776820664455394</v>
      </c>
      <c r="T29" s="236">
        <f t="shared" si="5"/>
        <v>347.92166666666662</v>
      </c>
      <c r="U29" s="236">
        <f t="shared" ca="1" si="12"/>
        <v>159.12443561105465</v>
      </c>
      <c r="V29" s="237">
        <f t="shared" ca="1" si="13"/>
        <v>6.3749861527019283</v>
      </c>
      <c r="W29" s="237">
        <f t="shared" ca="1" si="14"/>
        <v>12749.972305403857</v>
      </c>
    </row>
    <row r="30" spans="1:23">
      <c r="A30" s="183"/>
      <c r="B30" s="124">
        <f t="shared" si="6"/>
        <v>10</v>
      </c>
      <c r="C30" s="115">
        <f t="shared" ca="1" si="7"/>
        <v>15600.375</v>
      </c>
      <c r="D30" s="48">
        <f t="shared" ca="1" si="0"/>
        <v>0.25726799241090137</v>
      </c>
      <c r="E30" s="120">
        <f t="shared" ca="1" si="8"/>
        <v>1560</v>
      </c>
      <c r="F30" s="116">
        <f t="shared" ca="1" si="1"/>
        <v>1.56</v>
      </c>
      <c r="G30" s="118">
        <f ca="1">C30/Summary!C$23</f>
        <v>0.22254457917261056</v>
      </c>
      <c r="H30" s="119">
        <f ca="1">H29+('Dev Plan (Wind)'!C29/Summary!C$23)*Summary!C$27</f>
        <v>895.09108699588148</v>
      </c>
      <c r="I30" s="119">
        <f t="shared" si="9"/>
        <v>497.16666666666674</v>
      </c>
      <c r="J30" s="119">
        <f t="shared" si="10"/>
        <v>2982.0499999999997</v>
      </c>
      <c r="K30" s="119">
        <f t="shared" si="11"/>
        <v>3479.2166666666662</v>
      </c>
      <c r="L30" s="122">
        <f ca="1">C29*Summary!C$16*Summary!C$17*24*375*1000*C$11</f>
        <v>0</v>
      </c>
      <c r="M30" s="122">
        <f t="shared" ca="1" si="2"/>
        <v>15603750000</v>
      </c>
      <c r="N30" s="120">
        <f t="shared" ca="1" si="3"/>
        <v>0</v>
      </c>
      <c r="O30" s="48">
        <f t="shared" ca="1" si="4"/>
        <v>1.800384351986352</v>
      </c>
      <c r="P30" s="115">
        <f ca="1">C30*Summary!$C$16</f>
        <v>78001.875</v>
      </c>
      <c r="Q30" s="115">
        <f ca="1">P30*Summary!$C$17</f>
        <v>31200.75</v>
      </c>
      <c r="R30" s="48">
        <f ca="1">Q30/'Alberta Electricity Profile'!$C$33</f>
        <v>2.0935885392202911</v>
      </c>
      <c r="S30" s="235">
        <f ca="1">P30/'Alberta Electricity Profile'!$D$49</f>
        <v>0.59751863370690117</v>
      </c>
      <c r="T30" s="236">
        <f t="shared" si="5"/>
        <v>347.92166666666662</v>
      </c>
      <c r="U30" s="236">
        <f t="shared" ca="1" si="12"/>
        <v>179.01439240748471</v>
      </c>
      <c r="V30" s="237">
        <f t="shared" ca="1" si="13"/>
        <v>6.3749861527019291</v>
      </c>
      <c r="W30" s="237">
        <f t="shared" ca="1" si="14"/>
        <v>12749.972305403859</v>
      </c>
    </row>
    <row r="31" spans="1:23">
      <c r="A31" s="183"/>
      <c r="B31" s="124">
        <f t="shared" si="6"/>
        <v>11</v>
      </c>
      <c r="C31" s="115">
        <f t="shared" ca="1" si="7"/>
        <v>17160.375</v>
      </c>
      <c r="D31" s="48">
        <f t="shared" ca="1" si="0"/>
        <v>0.28585207560212644</v>
      </c>
      <c r="E31" s="120">
        <f t="shared" ca="1" si="8"/>
        <v>1560</v>
      </c>
      <c r="F31" s="116">
        <f t="shared" ca="1" si="1"/>
        <v>1.56</v>
      </c>
      <c r="G31" s="118">
        <f ca="1">C31/Summary!C$23</f>
        <v>0.24479850213980028</v>
      </c>
      <c r="H31" s="119">
        <f ca="1">H30+('Dev Plan (Wind)'!C30/Summary!C$23)*Summary!C$27</f>
        <v>1093.9954361997961</v>
      </c>
      <c r="I31" s="119">
        <f t="shared" si="9"/>
        <v>546.88333333333344</v>
      </c>
      <c r="J31" s="119">
        <f t="shared" si="10"/>
        <v>3280.2549999999997</v>
      </c>
      <c r="K31" s="119">
        <f t="shared" si="11"/>
        <v>3827.1383333333333</v>
      </c>
      <c r="L31" s="122">
        <f ca="1">C30*Summary!C$16*Summary!C$17*24*375*1000*C$11</f>
        <v>0</v>
      </c>
      <c r="M31" s="122">
        <f t="shared" ca="1" si="2"/>
        <v>15603750000</v>
      </c>
      <c r="N31" s="120">
        <f t="shared" ca="1" si="3"/>
        <v>0</v>
      </c>
      <c r="O31" s="48">
        <f t="shared" ca="1" si="4"/>
        <v>2.0004183150576833</v>
      </c>
      <c r="P31" s="115">
        <f ca="1">C31*Summary!$C$16</f>
        <v>85801.875</v>
      </c>
      <c r="Q31" s="115">
        <f ca="1">P31*Summary!$C$17</f>
        <v>34320.75</v>
      </c>
      <c r="R31" s="48">
        <f ca="1">Q31/'Alberta Electricity Profile'!$C$33</f>
        <v>2.3029423605985371</v>
      </c>
      <c r="S31" s="235">
        <f ca="1">P31/'Alberta Electricity Profile'!$D$49</f>
        <v>0.6572690607692484</v>
      </c>
      <c r="T31" s="236">
        <f t="shared" si="5"/>
        <v>347.92166666666662</v>
      </c>
      <c r="U31" s="236">
        <f t="shared" ca="1" si="12"/>
        <v>198.90434920391465</v>
      </c>
      <c r="V31" s="237">
        <f t="shared" ca="1" si="13"/>
        <v>6.3749861527019265</v>
      </c>
      <c r="W31" s="237">
        <f t="shared" ca="1" si="14"/>
        <v>12749.972305403853</v>
      </c>
    </row>
    <row r="32" spans="1:23">
      <c r="A32" s="183"/>
      <c r="B32" s="124">
        <f t="shared" si="6"/>
        <v>12</v>
      </c>
      <c r="C32" s="115">
        <f t="shared" ca="1" si="7"/>
        <v>18720.375</v>
      </c>
      <c r="D32" s="48">
        <f t="shared" ca="1" si="0"/>
        <v>0.31443613797170367</v>
      </c>
      <c r="E32" s="120">
        <f t="shared" ca="1" si="8"/>
        <v>1560</v>
      </c>
      <c r="F32" s="116">
        <f t="shared" ca="1" si="1"/>
        <v>1.56</v>
      </c>
      <c r="G32" s="118">
        <f ca="1">C32/Summary!C$23</f>
        <v>0.26705242510699001</v>
      </c>
      <c r="H32" s="119">
        <f ca="1">H31+('Dev Plan (Wind)'!C31/Summary!C$23)*Summary!C$27</f>
        <v>1312.7897422001408</v>
      </c>
      <c r="I32" s="119">
        <f t="shared" si="9"/>
        <v>596.60000000000014</v>
      </c>
      <c r="J32" s="119">
        <f t="shared" si="10"/>
        <v>3578.4599999999996</v>
      </c>
      <c r="K32" s="119">
        <f t="shared" si="11"/>
        <v>4175.0599999999995</v>
      </c>
      <c r="L32" s="122">
        <f ca="1">C31*Summary!C$16*Summary!C$17*24*375*1000*C$11</f>
        <v>0</v>
      </c>
      <c r="M32" s="122">
        <f t="shared" ca="1" si="2"/>
        <v>15603750000</v>
      </c>
      <c r="N32" s="120">
        <f t="shared" ca="1" si="3"/>
        <v>0</v>
      </c>
      <c r="O32" s="48">
        <f t="shared" ca="1" si="4"/>
        <v>2.2004521324172654</v>
      </c>
      <c r="P32" s="115">
        <f ca="1">C32*Summary!$C$16</f>
        <v>93601.875</v>
      </c>
      <c r="Q32" s="115">
        <f ca="1">P32*Summary!$C$17</f>
        <v>37440.75</v>
      </c>
      <c r="R32" s="48">
        <f ca="1">Q32/'Alberta Electricity Profile'!$C$33</f>
        <v>2.5122961819767831</v>
      </c>
      <c r="S32" s="235">
        <f ca="1">P32/'Alberta Electricity Profile'!$D$49</f>
        <v>0.71701948783159575</v>
      </c>
      <c r="T32" s="236">
        <f t="shared" si="5"/>
        <v>347.92166666666662</v>
      </c>
      <c r="U32" s="236">
        <f t="shared" ca="1" si="12"/>
        <v>218.7943060003447</v>
      </c>
      <c r="V32" s="237">
        <f t="shared" ca="1" si="13"/>
        <v>6.3749861527019283</v>
      </c>
      <c r="W32" s="237">
        <f t="shared" ca="1" si="14"/>
        <v>12749.972305403857</v>
      </c>
    </row>
    <row r="33" spans="1:23">
      <c r="A33" s="183"/>
      <c r="B33" s="124">
        <f t="shared" si="6"/>
        <v>13</v>
      </c>
      <c r="C33" s="115">
        <f t="shared" ca="1" si="7"/>
        <v>20280.375</v>
      </c>
      <c r="D33" s="48">
        <f t="shared" ca="1" si="0"/>
        <v>0.3430201843246285</v>
      </c>
      <c r="E33" s="120">
        <f t="shared" ca="1" si="8"/>
        <v>1560</v>
      </c>
      <c r="F33" s="116">
        <f t="shared" ca="1" si="1"/>
        <v>1.56</v>
      </c>
      <c r="G33" s="118">
        <f ca="1">C33/Summary!C$23</f>
        <v>0.28930634807417976</v>
      </c>
      <c r="H33" s="119">
        <f ca="1">H32+('Dev Plan (Wind)'!C32/Summary!C$23)*Summary!C$27</f>
        <v>1551.4740049969155</v>
      </c>
      <c r="I33" s="119">
        <f t="shared" si="9"/>
        <v>646.31666666666683</v>
      </c>
      <c r="J33" s="119">
        <f t="shared" si="10"/>
        <v>3876.6649999999995</v>
      </c>
      <c r="K33" s="119">
        <f t="shared" si="11"/>
        <v>4522.9816666666666</v>
      </c>
      <c r="L33" s="122">
        <f ca="1">C32*Summary!C$16*Summary!C$17*24*375*1000*C$11</f>
        <v>0</v>
      </c>
      <c r="M33" s="122">
        <f t="shared" ca="1" si="2"/>
        <v>15603750000</v>
      </c>
      <c r="N33" s="120">
        <f t="shared" ca="1" si="3"/>
        <v>0</v>
      </c>
      <c r="O33" s="48">
        <f t="shared" ca="1" si="4"/>
        <v>2.4004858376908871</v>
      </c>
      <c r="P33" s="115">
        <f ca="1">C33*Summary!$C$16</f>
        <v>101401.875</v>
      </c>
      <c r="Q33" s="115">
        <f ca="1">P33*Summary!$C$17</f>
        <v>40560.75</v>
      </c>
      <c r="R33" s="48">
        <f ca="1">Q33/'Alberta Electricity Profile'!$C$33</f>
        <v>2.721650003355029</v>
      </c>
      <c r="S33" s="235">
        <f ca="1">P33/'Alberta Electricity Profile'!$D$49</f>
        <v>0.77676991489394298</v>
      </c>
      <c r="T33" s="236">
        <f t="shared" si="5"/>
        <v>347.92166666666662</v>
      </c>
      <c r="U33" s="236">
        <f t="shared" ca="1" si="12"/>
        <v>238.68426279677465</v>
      </c>
      <c r="V33" s="237">
        <f t="shared" ca="1" si="13"/>
        <v>6.3749861527019265</v>
      </c>
      <c r="W33" s="237">
        <f t="shared" ca="1" si="14"/>
        <v>12749.972305403853</v>
      </c>
    </row>
    <row r="34" spans="1:23">
      <c r="A34" s="183"/>
      <c r="B34" s="124">
        <f t="shared" si="6"/>
        <v>14</v>
      </c>
      <c r="C34" s="115">
        <f t="shared" ca="1" si="7"/>
        <v>21840.375</v>
      </c>
      <c r="D34" s="48">
        <f t="shared" ca="1" si="0"/>
        <v>0.37160421809304095</v>
      </c>
      <c r="E34" s="120">
        <f t="shared" ca="1" si="8"/>
        <v>1560</v>
      </c>
      <c r="F34" s="116">
        <f t="shared" ca="1" si="1"/>
        <v>1.56</v>
      </c>
      <c r="G34" s="118">
        <f ca="1">C34/Summary!C$23</f>
        <v>0.31156027104136946</v>
      </c>
      <c r="H34" s="119">
        <f ca="1">H33+('Dev Plan (Wind)'!C33/Summary!C$23)*Summary!C$27</f>
        <v>1810.0482245901203</v>
      </c>
      <c r="I34" s="119">
        <f t="shared" si="9"/>
        <v>696.03333333333353</v>
      </c>
      <c r="J34" s="119">
        <f t="shared" si="10"/>
        <v>4174.87</v>
      </c>
      <c r="K34" s="119">
        <f t="shared" si="11"/>
        <v>4870.9033333333336</v>
      </c>
      <c r="L34" s="122">
        <f ca="1">C33*Summary!C$16*Summary!C$17*24*375*1000*C$11</f>
        <v>0</v>
      </c>
      <c r="M34" s="122">
        <f t="shared" ca="1" si="2"/>
        <v>15603750000</v>
      </c>
      <c r="N34" s="120">
        <f t="shared" ca="1" si="3"/>
        <v>0</v>
      </c>
      <c r="O34" s="48">
        <f t="shared" ca="1" si="4"/>
        <v>2.6005194548969683</v>
      </c>
      <c r="P34" s="115">
        <f ca="1">C34*Summary!$C$16</f>
        <v>109201.875</v>
      </c>
      <c r="Q34" s="115">
        <f ca="1">P34*Summary!$C$17</f>
        <v>43680.75</v>
      </c>
      <c r="R34" s="48">
        <f ca="1">Q34/'Alberta Electricity Profile'!$C$33</f>
        <v>2.931003824733275</v>
      </c>
      <c r="S34" s="235">
        <f ca="1">P34/'Alberta Electricity Profile'!$D$49</f>
        <v>0.83652034195629021</v>
      </c>
      <c r="T34" s="236">
        <f t="shared" si="5"/>
        <v>347.92166666666662</v>
      </c>
      <c r="U34" s="236">
        <f t="shared" ca="1" si="12"/>
        <v>258.57421959320482</v>
      </c>
      <c r="V34" s="237">
        <f t="shared" ca="1" si="13"/>
        <v>6.37498615270193</v>
      </c>
      <c r="W34" s="237">
        <f t="shared" ca="1" si="14"/>
        <v>12749.97230540386</v>
      </c>
    </row>
    <row r="35" spans="1:23">
      <c r="A35" s="183"/>
      <c r="B35" s="124">
        <f t="shared" si="6"/>
        <v>15</v>
      </c>
      <c r="C35" s="115">
        <f t="shared" ca="1" si="7"/>
        <v>23400.375</v>
      </c>
      <c r="D35" s="48">
        <f t="shared" ca="1" si="0"/>
        <v>0.40018824179384349</v>
      </c>
      <c r="E35" s="120">
        <f t="shared" ca="1" si="8"/>
        <v>1560</v>
      </c>
      <c r="F35" s="116">
        <f t="shared" ca="1" si="1"/>
        <v>1.56</v>
      </c>
      <c r="G35" s="118">
        <f ca="1">C35/Summary!C$23</f>
        <v>0.33381419400855922</v>
      </c>
      <c r="H35" s="119">
        <f ca="1">H34+('Dev Plan (Wind)'!C34/Summary!C$23)*Summary!C$27</f>
        <v>2088.5124009797551</v>
      </c>
      <c r="I35" s="119">
        <f t="shared" si="9"/>
        <v>745.75000000000023</v>
      </c>
      <c r="J35" s="119">
        <f t="shared" si="10"/>
        <v>4473.0749999999998</v>
      </c>
      <c r="K35" s="119">
        <f t="shared" si="11"/>
        <v>5218.8249999999998</v>
      </c>
      <c r="L35" s="122">
        <f ca="1">C34*Summary!C$16*Summary!C$17*24*375*1000*C$11</f>
        <v>0</v>
      </c>
      <c r="M35" s="122">
        <f t="shared" ca="1" si="2"/>
        <v>15603750000</v>
      </c>
      <c r="N35" s="120">
        <f t="shared" ca="1" si="3"/>
        <v>0</v>
      </c>
      <c r="O35" s="48">
        <f t="shared" ca="1" si="4"/>
        <v>2.8005530016490168</v>
      </c>
      <c r="P35" s="115">
        <f ca="1">C35*Summary!$C$16</f>
        <v>117001.875</v>
      </c>
      <c r="Q35" s="115">
        <f ca="1">P35*Summary!$C$17</f>
        <v>46800.75</v>
      </c>
      <c r="R35" s="48">
        <f ca="1">Q35/'Alberta Electricity Profile'!$C$33</f>
        <v>3.140357646111521</v>
      </c>
      <c r="S35" s="235">
        <f ca="1">P35/'Alberta Electricity Profile'!$D$49</f>
        <v>0.89627076901863756</v>
      </c>
      <c r="T35" s="236">
        <f t="shared" si="5"/>
        <v>347.92166666666662</v>
      </c>
      <c r="U35" s="236">
        <f t="shared" ca="1" si="12"/>
        <v>278.46417638963476</v>
      </c>
      <c r="V35" s="237">
        <f t="shared" ca="1" si="13"/>
        <v>6.3749861527019283</v>
      </c>
      <c r="W35" s="237">
        <f t="shared" ca="1" si="14"/>
        <v>12749.972305403857</v>
      </c>
    </row>
    <row r="36" spans="1:23">
      <c r="A36" s="183"/>
      <c r="B36" s="124">
        <f t="shared" si="6"/>
        <v>16</v>
      </c>
      <c r="C36" s="115">
        <f t="shared" ca="1" si="7"/>
        <v>24960.375</v>
      </c>
      <c r="D36" s="48">
        <f t="shared" ca="1" si="0"/>
        <v>0.4287722573147128</v>
      </c>
      <c r="E36" s="120">
        <f t="shared" ca="1" si="8"/>
        <v>1560</v>
      </c>
      <c r="F36" s="116">
        <f t="shared" ca="1" si="1"/>
        <v>1.56</v>
      </c>
      <c r="G36" s="118">
        <f ca="1">C36/Summary!C$23</f>
        <v>0.35606811697574892</v>
      </c>
      <c r="H36" s="119">
        <f ca="1">H35+('Dev Plan (Wind)'!C35/Summary!C$23)*Summary!C$27</f>
        <v>2386.8665341658198</v>
      </c>
      <c r="I36" s="119">
        <f t="shared" si="9"/>
        <v>795.46666666666692</v>
      </c>
      <c r="J36" s="119">
        <f t="shared" si="10"/>
        <v>4771.28</v>
      </c>
      <c r="K36" s="119">
        <f t="shared" si="11"/>
        <v>5566.7466666666669</v>
      </c>
      <c r="L36" s="122">
        <f ca="1">C35*Summary!C$16*Summary!C$17*24*375*1000*C$11</f>
        <v>0</v>
      </c>
      <c r="M36" s="122">
        <f t="shared" ca="1" si="2"/>
        <v>15603750000</v>
      </c>
      <c r="N36" s="120">
        <f t="shared" ca="1" si="3"/>
        <v>0</v>
      </c>
      <c r="O36" s="48">
        <f t="shared" ca="1" si="4"/>
        <v>3.0005864911571645</v>
      </c>
      <c r="P36" s="115">
        <f ca="1">C36*Summary!$C$16</f>
        <v>124801.875</v>
      </c>
      <c r="Q36" s="115">
        <f ca="1">P36*Summary!$C$17</f>
        <v>49920.75</v>
      </c>
      <c r="R36" s="48">
        <f ca="1">Q36/'Alberta Electricity Profile'!$C$33</f>
        <v>3.349711467489767</v>
      </c>
      <c r="S36" s="235">
        <f ca="1">P36/'Alberta Electricity Profile'!$D$49</f>
        <v>0.95602119608098479</v>
      </c>
      <c r="T36" s="236">
        <f t="shared" si="5"/>
        <v>347.92166666666662</v>
      </c>
      <c r="U36" s="236">
        <f t="shared" ca="1" si="12"/>
        <v>298.3541331860647</v>
      </c>
      <c r="V36" s="237">
        <f t="shared" ca="1" si="13"/>
        <v>6.3749861527019265</v>
      </c>
      <c r="W36" s="237">
        <f t="shared" ca="1" si="14"/>
        <v>12749.972305403853</v>
      </c>
    </row>
    <row r="37" spans="1:23">
      <c r="A37" s="183"/>
      <c r="B37" s="124">
        <f t="shared" si="6"/>
        <v>17</v>
      </c>
      <c r="C37" s="115">
        <f t="shared" ca="1" si="7"/>
        <v>26520.375</v>
      </c>
      <c r="D37" s="48">
        <f t="shared" ca="1" si="0"/>
        <v>0.45735626609916663</v>
      </c>
      <c r="E37" s="120">
        <f t="shared" ca="1" si="8"/>
        <v>1560</v>
      </c>
      <c r="F37" s="116">
        <f t="shared" ca="1" si="1"/>
        <v>1.56</v>
      </c>
      <c r="G37" s="118">
        <f ca="1">C37/Summary!C$23</f>
        <v>0.37832203994293867</v>
      </c>
      <c r="H37" s="119">
        <f ca="1">H36+('Dev Plan (Wind)'!C36/Summary!C$23)*Summary!C$27</f>
        <v>2705.1106241483144</v>
      </c>
      <c r="I37" s="119">
        <f t="shared" si="9"/>
        <v>845.18333333333362</v>
      </c>
      <c r="J37" s="119">
        <f t="shared" si="10"/>
        <v>5069.4849999999997</v>
      </c>
      <c r="K37" s="119">
        <f t="shared" si="11"/>
        <v>5914.6683333333331</v>
      </c>
      <c r="L37" s="122">
        <f ca="1">C36*Summary!C$16*Summary!C$17*24*375*1000*C$11</f>
        <v>0</v>
      </c>
      <c r="M37" s="122">
        <f t="shared" ca="1" si="2"/>
        <v>15603750000</v>
      </c>
      <c r="N37" s="120">
        <f t="shared" ca="1" si="3"/>
        <v>0</v>
      </c>
      <c r="O37" s="48">
        <f t="shared" ca="1" si="4"/>
        <v>3.2006199335232752</v>
      </c>
      <c r="P37" s="115">
        <f ca="1">C37*Summary!$C$16</f>
        <v>132601.875</v>
      </c>
      <c r="Q37" s="115">
        <f ca="1">P37*Summary!$C$17</f>
        <v>53040.75</v>
      </c>
      <c r="R37" s="48">
        <f ca="1">Q37/'Alberta Electricity Profile'!$C$33</f>
        <v>3.559065288868013</v>
      </c>
      <c r="S37" s="235">
        <f ca="1">P37/'Alberta Electricity Profile'!$D$49</f>
        <v>1.015771623143332</v>
      </c>
      <c r="T37" s="236">
        <f t="shared" si="5"/>
        <v>347.92166666666662</v>
      </c>
      <c r="U37" s="236">
        <f t="shared" ca="1" si="12"/>
        <v>318.24408998249464</v>
      </c>
      <c r="V37" s="237">
        <f t="shared" ca="1" si="13"/>
        <v>6.3749861527019256</v>
      </c>
      <c r="W37" s="237">
        <f t="shared" ca="1" si="14"/>
        <v>12749.972305403851</v>
      </c>
    </row>
    <row r="38" spans="1:23">
      <c r="A38" s="183"/>
      <c r="B38" s="124">
        <f t="shared" si="6"/>
        <v>18</v>
      </c>
      <c r="C38" s="115">
        <f t="shared" ca="1" si="7"/>
        <v>28080.375</v>
      </c>
      <c r="D38" s="48">
        <f t="shared" ca="1" si="0"/>
        <v>0.48594026926994088</v>
      </c>
      <c r="E38" s="120">
        <f t="shared" ca="1" si="8"/>
        <v>1560</v>
      </c>
      <c r="F38" s="116">
        <f t="shared" ca="1" si="1"/>
        <v>1.56</v>
      </c>
      <c r="G38" s="118">
        <f ca="1">C38/Summary!C$23</f>
        <v>0.40057596291012837</v>
      </c>
      <c r="H38" s="119">
        <f ca="1">H37+('Dev Plan (Wind)'!C37/Summary!C$23)*Summary!C$27</f>
        <v>3043.244670927239</v>
      </c>
      <c r="I38" s="119">
        <f t="shared" si="9"/>
        <v>894.90000000000032</v>
      </c>
      <c r="J38" s="119">
        <f t="shared" si="10"/>
        <v>5367.69</v>
      </c>
      <c r="K38" s="119">
        <f t="shared" si="11"/>
        <v>6262.59</v>
      </c>
      <c r="L38" s="122">
        <f ca="1">C37*Summary!C$16*Summary!C$17*24*375*1000*C$11</f>
        <v>0</v>
      </c>
      <c r="M38" s="122">
        <f t="shared" ca="1" si="2"/>
        <v>15603750000</v>
      </c>
      <c r="N38" s="120">
        <f t="shared" ca="1" si="3"/>
        <v>0</v>
      </c>
      <c r="O38" s="48">
        <f t="shared" ca="1" si="4"/>
        <v>3.4006533366043556</v>
      </c>
      <c r="P38" s="115">
        <f ca="1">C38*Summary!$C$16</f>
        <v>140401.875</v>
      </c>
      <c r="Q38" s="115">
        <f ca="1">P38*Summary!$C$17</f>
        <v>56160.75</v>
      </c>
      <c r="R38" s="48">
        <f ca="1">Q38/'Alberta Electricity Profile'!$C$33</f>
        <v>3.768419110246259</v>
      </c>
      <c r="S38" s="235">
        <f ca="1">P38/'Alberta Electricity Profile'!$D$49</f>
        <v>1.0755220502056793</v>
      </c>
      <c r="T38" s="236">
        <f t="shared" si="5"/>
        <v>347.92166666666662</v>
      </c>
      <c r="U38" s="236">
        <f t="shared" ca="1" si="12"/>
        <v>338.13404677892458</v>
      </c>
      <c r="V38" s="237">
        <f t="shared" ca="1" si="13"/>
        <v>6.3749861527019238</v>
      </c>
      <c r="W38" s="237">
        <f t="shared" ca="1" si="14"/>
        <v>12749.972305403848</v>
      </c>
    </row>
    <row r="39" spans="1:23">
      <c r="A39" s="183"/>
      <c r="B39" s="124">
        <f t="shared" si="6"/>
        <v>19</v>
      </c>
      <c r="C39" s="115">
        <f t="shared" ca="1" si="7"/>
        <v>29640.375</v>
      </c>
      <c r="D39" s="48">
        <f t="shared" ca="1" si="0"/>
        <v>0.51452426771340609</v>
      </c>
      <c r="E39" s="120">
        <f t="shared" ca="1" si="8"/>
        <v>1560</v>
      </c>
      <c r="F39" s="116">
        <f t="shared" ca="1" si="1"/>
        <v>1.56</v>
      </c>
      <c r="G39" s="118">
        <f ca="1">C39/Summary!C$23</f>
        <v>0.42282988587731812</v>
      </c>
      <c r="H39" s="119">
        <f ca="1">H38+('Dev Plan (Wind)'!C38/Summary!C$23)*Summary!C$27</f>
        <v>3401.268674502594</v>
      </c>
      <c r="I39" s="119">
        <f t="shared" si="9"/>
        <v>944.61666666666702</v>
      </c>
      <c r="J39" s="119">
        <f t="shared" si="10"/>
        <v>5665.8949999999995</v>
      </c>
      <c r="K39" s="119">
        <f t="shared" si="11"/>
        <v>6610.5116666666663</v>
      </c>
      <c r="L39" s="122">
        <f ca="1">C38*Summary!C$16*Summary!C$17*24*375*1000*C$11</f>
        <v>0</v>
      </c>
      <c r="M39" s="122">
        <f t="shared" ca="1" si="2"/>
        <v>15603750000</v>
      </c>
      <c r="N39" s="120">
        <f t="shared" ca="1" si="3"/>
        <v>0</v>
      </c>
      <c r="O39" s="48">
        <f t="shared" ca="1" si="4"/>
        <v>3.6006867066033057</v>
      </c>
      <c r="P39" s="115">
        <f ca="1">C39*Summary!$C$16</f>
        <v>148201.875</v>
      </c>
      <c r="Q39" s="115">
        <f ca="1">P39*Summary!$C$17</f>
        <v>59280.75</v>
      </c>
      <c r="R39" s="48">
        <f ca="1">Q39/'Alberta Electricity Profile'!$C$33</f>
        <v>3.977772931624505</v>
      </c>
      <c r="S39" s="235">
        <f ca="1">P39/'Alberta Electricity Profile'!$D$49</f>
        <v>1.1352724772680267</v>
      </c>
      <c r="T39" s="236">
        <f t="shared" si="5"/>
        <v>347.92166666666662</v>
      </c>
      <c r="U39" s="236">
        <f t="shared" ca="1" si="12"/>
        <v>358.02400357535498</v>
      </c>
      <c r="V39" s="237">
        <f t="shared" ca="1" si="13"/>
        <v>6.3749861527019309</v>
      </c>
      <c r="W39" s="237">
        <f t="shared" ca="1" si="14"/>
        <v>12749.972305403862</v>
      </c>
    </row>
    <row r="40" spans="1:23">
      <c r="A40" s="183"/>
      <c r="B40" s="124">
        <f t="shared" si="6"/>
        <v>20</v>
      </c>
      <c r="C40" s="115">
        <f t="shared" ca="1" si="7"/>
        <v>31200.375</v>
      </c>
      <c r="D40" s="48">
        <f t="shared" ca="1" si="0"/>
        <v>0.54310826213865848</v>
      </c>
      <c r="E40" s="120">
        <f t="shared" ca="1" si="8"/>
        <v>1560</v>
      </c>
      <c r="F40" s="116">
        <f t="shared" ca="1" si="1"/>
        <v>1.56</v>
      </c>
      <c r="G40" s="118">
        <f ca="1">C40/Summary!C$23</f>
        <v>0.44508380884450782</v>
      </c>
      <c r="H40" s="119">
        <f ca="1">H39+('Dev Plan (Wind)'!C39/Summary!C$23)*Summary!C$27</f>
        <v>3779.1826348743789</v>
      </c>
      <c r="I40" s="119">
        <f t="shared" si="9"/>
        <v>994.33333333333371</v>
      </c>
      <c r="J40" s="119">
        <f t="shared" si="10"/>
        <v>5964.0999999999995</v>
      </c>
      <c r="K40" s="119">
        <f t="shared" si="11"/>
        <v>6958.4333333333334</v>
      </c>
      <c r="L40" s="122">
        <f ca="1">C39*Summary!C$16*Summary!C$17*24*375*1000*C$11</f>
        <v>0</v>
      </c>
      <c r="M40" s="122">
        <f t="shared" ca="1" si="2"/>
        <v>15603750000</v>
      </c>
      <c r="N40" s="120">
        <f t="shared" ca="1" si="3"/>
        <v>0</v>
      </c>
      <c r="O40" s="48">
        <f t="shared" ca="1" si="4"/>
        <v>3.8007200484824448</v>
      </c>
      <c r="P40" s="115">
        <f ca="1">C40*Summary!$C$16</f>
        <v>156001.875</v>
      </c>
      <c r="Q40" s="115">
        <f ca="1">P40*Summary!$C$17</f>
        <v>62400.75</v>
      </c>
      <c r="R40" s="48">
        <f ca="1">Q40/'Alberta Electricity Profile'!$C$33</f>
        <v>4.1871267530027509</v>
      </c>
      <c r="S40" s="235">
        <f ca="1">P40/'Alberta Electricity Profile'!$D$49</f>
        <v>1.1950229043303739</v>
      </c>
      <c r="T40" s="236">
        <f t="shared" si="5"/>
        <v>347.92166666666662</v>
      </c>
      <c r="U40" s="236">
        <f t="shared" ca="1" si="12"/>
        <v>377.91396037178492</v>
      </c>
      <c r="V40" s="237">
        <f t="shared" ca="1" si="13"/>
        <v>6.37498615270193</v>
      </c>
      <c r="W40" s="237">
        <f t="shared" ca="1" si="14"/>
        <v>12749.97230540386</v>
      </c>
    </row>
    <row r="41" spans="1:23">
      <c r="A41" s="183"/>
      <c r="B41" s="124">
        <f t="shared" si="6"/>
        <v>21</v>
      </c>
      <c r="C41" s="115">
        <f t="shared" ca="1" si="7"/>
        <v>31199.375</v>
      </c>
      <c r="D41" s="48">
        <f t="shared" ca="1" si="0"/>
        <v>0.57169225311972849</v>
      </c>
      <c r="E41" s="120">
        <f t="shared" ca="1" si="8"/>
        <v>1560</v>
      </c>
      <c r="F41" s="116">
        <f t="shared" ca="1" si="1"/>
        <v>1.56</v>
      </c>
      <c r="G41" s="118">
        <f ca="1">C41/Summary!C$23</f>
        <v>0.44506954350927247</v>
      </c>
      <c r="H41" s="119">
        <f ca="1">H40+('Dev Plan (Wind)'!C40/Summary!C$23)*Summary!C$27</f>
        <v>4176.9865520425938</v>
      </c>
      <c r="I41" s="119">
        <f t="shared" si="9"/>
        <v>1044.0500000000004</v>
      </c>
      <c r="J41" s="119">
        <f t="shared" si="10"/>
        <v>6262.3049999999994</v>
      </c>
      <c r="K41" s="119">
        <f t="shared" si="11"/>
        <v>7306.3549999999996</v>
      </c>
      <c r="L41" s="122">
        <f ca="1">C40*Summary!C$16*Summary!C$17*24*375*1000*C$11</f>
        <v>0</v>
      </c>
      <c r="M41" s="122">
        <f t="shared" ca="1" si="2"/>
        <v>15603750000</v>
      </c>
      <c r="N41" s="120">
        <f t="shared" ca="1" si="3"/>
        <v>1561</v>
      </c>
      <c r="O41" s="48">
        <f t="shared" ca="1" si="4"/>
        <v>4.0007533662588877</v>
      </c>
      <c r="P41" s="115">
        <f ca="1">C41*Summary!$C$16</f>
        <v>155996.875</v>
      </c>
      <c r="Q41" s="115">
        <f ca="1">P41*Summary!$C$17</f>
        <v>62398.75</v>
      </c>
      <c r="R41" s="48">
        <f ca="1">Q41/'Alberta Electricity Profile'!$C$33</f>
        <v>4.1869925518352007</v>
      </c>
      <c r="S41" s="235">
        <f ca="1">P41/'Alberta Electricity Profile'!$D$49</f>
        <v>1.1949846027745648</v>
      </c>
      <c r="T41" s="236">
        <f t="shared" si="5"/>
        <v>347.92166666666662</v>
      </c>
      <c r="U41" s="236">
        <f t="shared" ca="1" si="12"/>
        <v>397.80391716821487</v>
      </c>
      <c r="V41" s="237">
        <f t="shared" ca="1" si="13"/>
        <v>6.3749861527019283</v>
      </c>
      <c r="W41" s="237">
        <f t="shared" ca="1" si="14"/>
        <v>12749.972305403857</v>
      </c>
    </row>
    <row r="42" spans="1:23">
      <c r="A42" s="183"/>
      <c r="B42" s="124">
        <f t="shared" si="6"/>
        <v>22</v>
      </c>
      <c r="C42" s="115">
        <f t="shared" ca="1" si="7"/>
        <v>31199.375</v>
      </c>
      <c r="D42" s="48">
        <f t="shared" ca="1" si="0"/>
        <v>0.59767603373432232</v>
      </c>
      <c r="E42" s="120">
        <f t="shared" ca="1" si="8"/>
        <v>1560</v>
      </c>
      <c r="F42" s="116">
        <f t="shared" ca="1" si="1"/>
        <v>1.56</v>
      </c>
      <c r="G42" s="118">
        <f ca="1">C42/Summary!C$23</f>
        <v>0.44506954350927247</v>
      </c>
      <c r="H42" s="119">
        <f ca="1">H41+('Dev Plan (Wind)'!C41/Summary!C$23)*Summary!C$27</f>
        <v>4574.7777192385029</v>
      </c>
      <c r="I42" s="119">
        <f t="shared" si="9"/>
        <v>1093.7666666666671</v>
      </c>
      <c r="J42" s="119">
        <f t="shared" si="10"/>
        <v>6560.5099999999993</v>
      </c>
      <c r="K42" s="119">
        <f t="shared" si="11"/>
        <v>7654.2766666666666</v>
      </c>
      <c r="L42" s="122">
        <f ca="1">C41*Summary!C$16*Summary!C$17*24*375*1000*C$11</f>
        <v>0</v>
      </c>
      <c r="M42" s="122">
        <f t="shared" ca="1" si="2"/>
        <v>15603750000</v>
      </c>
      <c r="N42" s="120">
        <f t="shared" ca="1" si="3"/>
        <v>1560</v>
      </c>
      <c r="O42" s="48">
        <f t="shared" ca="1" si="4"/>
        <v>4.1825901800248388</v>
      </c>
      <c r="P42" s="115">
        <f ca="1">C42*Summary!$C$16</f>
        <v>155996.875</v>
      </c>
      <c r="Q42" s="115">
        <f ca="1">P42*Summary!$C$17</f>
        <v>62398.75</v>
      </c>
      <c r="R42" s="48">
        <f ca="1">Q42/'Alberta Electricity Profile'!$C$33</f>
        <v>4.1869925518352007</v>
      </c>
      <c r="S42" s="235">
        <f ca="1">P42/'Alberta Electricity Profile'!$D$49</f>
        <v>1.1949846027745648</v>
      </c>
      <c r="T42" s="236">
        <f t="shared" si="5"/>
        <v>347.92166666666662</v>
      </c>
      <c r="U42" s="236">
        <f t="shared" ca="1" si="12"/>
        <v>397.79116719590911</v>
      </c>
      <c r="V42" s="237">
        <f t="shared" ca="1" si="13"/>
        <v>6.3749861527019229</v>
      </c>
      <c r="W42" s="237">
        <f t="shared" ca="1" si="14"/>
        <v>12749.972305403846</v>
      </c>
    </row>
    <row r="43" spans="1:23">
      <c r="A43" s="183"/>
      <c r="B43" s="124">
        <f t="shared" si="6"/>
        <v>23</v>
      </c>
      <c r="C43" s="115">
        <f t="shared" ca="1" si="7"/>
        <v>31199.375</v>
      </c>
      <c r="D43" s="48">
        <f t="shared" ca="1" si="0"/>
        <v>0.62140035516503844</v>
      </c>
      <c r="E43" s="120">
        <f t="shared" ca="1" si="8"/>
        <v>1560</v>
      </c>
      <c r="F43" s="116">
        <f t="shared" ca="1" si="1"/>
        <v>1.56</v>
      </c>
      <c r="G43" s="118">
        <f ca="1">C43/Summary!C$23</f>
        <v>0.44506954350927247</v>
      </c>
      <c r="H43" s="119">
        <f ca="1">H42+('Dev Plan (Wind)'!C42/Summary!C$23)*Summary!C$27</f>
        <v>4972.568886434412</v>
      </c>
      <c r="I43" s="119">
        <f t="shared" si="9"/>
        <v>1143.4833333333338</v>
      </c>
      <c r="J43" s="119">
        <f t="shared" si="10"/>
        <v>6858.7149999999992</v>
      </c>
      <c r="K43" s="119">
        <f t="shared" si="11"/>
        <v>8002.1983333333328</v>
      </c>
      <c r="L43" s="122">
        <f ca="1">C42*Summary!C$16*Summary!C$17*24*375*1000*C$11</f>
        <v>0</v>
      </c>
      <c r="M43" s="122">
        <f t="shared" ca="1" si="2"/>
        <v>15603750000</v>
      </c>
      <c r="N43" s="120">
        <f t="shared" ca="1" si="3"/>
        <v>1560</v>
      </c>
      <c r="O43" s="48">
        <f t="shared" ca="1" si="4"/>
        <v>4.3486150969415762</v>
      </c>
      <c r="P43" s="115">
        <f ca="1">C43*Summary!$C$16</f>
        <v>155996.875</v>
      </c>
      <c r="Q43" s="115">
        <f ca="1">P43*Summary!$C$17</f>
        <v>62398.75</v>
      </c>
      <c r="R43" s="48">
        <f ca="1">Q43/'Alberta Electricity Profile'!$C$33</f>
        <v>4.1869925518352007</v>
      </c>
      <c r="S43" s="235">
        <f ca="1">P43/'Alberta Electricity Profile'!$D$49</f>
        <v>1.1949846027745648</v>
      </c>
      <c r="T43" s="236">
        <f t="shared" si="5"/>
        <v>347.92166666666662</v>
      </c>
      <c r="U43" s="236">
        <f t="shared" ca="1" si="12"/>
        <v>397.79116719590911</v>
      </c>
      <c r="V43" s="237">
        <f t="shared" ca="1" si="13"/>
        <v>6.3749861527019229</v>
      </c>
      <c r="W43" s="237">
        <f t="shared" ca="1" si="14"/>
        <v>12749.972305403846</v>
      </c>
    </row>
    <row r="44" spans="1:23">
      <c r="A44" s="183"/>
      <c r="B44" s="124">
        <f t="shared" si="6"/>
        <v>24</v>
      </c>
      <c r="C44" s="115">
        <f t="shared" ca="1" si="7"/>
        <v>31199.375</v>
      </c>
      <c r="D44" s="48">
        <f t="shared" ca="1" si="0"/>
        <v>0.64314764980986161</v>
      </c>
      <c r="E44" s="120">
        <f t="shared" ca="1" si="8"/>
        <v>1560</v>
      </c>
      <c r="F44" s="116">
        <f t="shared" ca="1" si="1"/>
        <v>1.56</v>
      </c>
      <c r="G44" s="118">
        <f ca="1">C44/Summary!C$23</f>
        <v>0.44506954350927247</v>
      </c>
      <c r="H44" s="119">
        <f ca="1">H43+('Dev Plan (Wind)'!C43/Summary!C$23)*Summary!C$27</f>
        <v>5370.3600536303211</v>
      </c>
      <c r="I44" s="119">
        <f t="shared" si="9"/>
        <v>1193.2000000000005</v>
      </c>
      <c r="J44" s="119">
        <f t="shared" si="10"/>
        <v>7156.9199999999992</v>
      </c>
      <c r="K44" s="119">
        <f t="shared" si="11"/>
        <v>8350.119999999999</v>
      </c>
      <c r="L44" s="122">
        <f ca="1">C43*Summary!C$16*Summary!C$17*24*375*1000*C$11</f>
        <v>0</v>
      </c>
      <c r="M44" s="122">
        <f t="shared" ca="1" si="2"/>
        <v>15603750000</v>
      </c>
      <c r="N44" s="120">
        <f t="shared" ca="1" si="3"/>
        <v>1560</v>
      </c>
      <c r="O44" s="48">
        <f t="shared" ca="1" si="4"/>
        <v>4.5008046041152525</v>
      </c>
      <c r="P44" s="115">
        <f ca="1">C44*Summary!$C$16</f>
        <v>155996.875</v>
      </c>
      <c r="Q44" s="115">
        <f ca="1">P44*Summary!$C$17</f>
        <v>62398.75</v>
      </c>
      <c r="R44" s="48">
        <f ca="1">Q44/'Alberta Electricity Profile'!$C$33</f>
        <v>4.1869925518352007</v>
      </c>
      <c r="S44" s="235">
        <f ca="1">P44/'Alberta Electricity Profile'!$D$49</f>
        <v>1.1949846027745648</v>
      </c>
      <c r="T44" s="236">
        <f t="shared" si="5"/>
        <v>347.92166666666662</v>
      </c>
      <c r="U44" s="236">
        <f t="shared" ca="1" si="12"/>
        <v>397.79116719590911</v>
      </c>
      <c r="V44" s="237">
        <f t="shared" ca="1" si="13"/>
        <v>6.3749861527019229</v>
      </c>
      <c r="W44" s="237">
        <f t="shared" ca="1" si="14"/>
        <v>12749.972305403846</v>
      </c>
    </row>
    <row r="45" spans="1:23">
      <c r="A45" s="183"/>
      <c r="B45" s="124">
        <f t="shared" si="6"/>
        <v>25</v>
      </c>
      <c r="C45" s="115">
        <f t="shared" ca="1" si="7"/>
        <v>31199.375</v>
      </c>
      <c r="D45" s="48">
        <f t="shared" ca="1" si="0"/>
        <v>0.66315516088309889</v>
      </c>
      <c r="E45" s="120">
        <f t="shared" ca="1" si="8"/>
        <v>1560</v>
      </c>
      <c r="F45" s="116">
        <f t="shared" ca="1" si="1"/>
        <v>1.56</v>
      </c>
      <c r="G45" s="118">
        <f ca="1">C45/Summary!C$23</f>
        <v>0.44506954350927247</v>
      </c>
      <c r="H45" s="119">
        <f ca="1">H44+('Dev Plan (Wind)'!C44/Summary!C$23)*Summary!C$27</f>
        <v>5768.1512208262302</v>
      </c>
      <c r="I45" s="119">
        <f t="shared" si="9"/>
        <v>1242.9166666666672</v>
      </c>
      <c r="J45" s="119">
        <f t="shared" si="10"/>
        <v>7455.1249999999991</v>
      </c>
      <c r="K45" s="119">
        <f t="shared" si="11"/>
        <v>8698.0416666666661</v>
      </c>
      <c r="L45" s="122">
        <f ca="1">C44*Summary!C$16*Summary!C$17*24*375*1000*C$11</f>
        <v>0</v>
      </c>
      <c r="M45" s="122">
        <f t="shared" ca="1" si="2"/>
        <v>15603750000</v>
      </c>
      <c r="N45" s="120">
        <f t="shared" ca="1" si="3"/>
        <v>1560</v>
      </c>
      <c r="O45" s="48">
        <f t="shared" ca="1" si="4"/>
        <v>4.6408189507150341</v>
      </c>
      <c r="P45" s="115">
        <f ca="1">C45*Summary!$C$16</f>
        <v>155996.875</v>
      </c>
      <c r="Q45" s="115">
        <f ca="1">P45*Summary!$C$17</f>
        <v>62398.75</v>
      </c>
      <c r="R45" s="48">
        <f ca="1">Q45/'Alberta Electricity Profile'!$C$33</f>
        <v>4.1869925518352007</v>
      </c>
      <c r="S45" s="235">
        <f ca="1">P45/'Alberta Electricity Profile'!$D$49</f>
        <v>1.1949846027745648</v>
      </c>
      <c r="T45" s="236">
        <f t="shared" si="5"/>
        <v>347.92166666666662</v>
      </c>
      <c r="U45" s="236">
        <f t="shared" ca="1" si="12"/>
        <v>397.79116719590911</v>
      </c>
      <c r="V45" s="237">
        <f t="shared" ca="1" si="13"/>
        <v>6.3749861527019229</v>
      </c>
      <c r="W45" s="237">
        <f t="shared" ca="1" si="14"/>
        <v>12749.972305403846</v>
      </c>
    </row>
    <row r="46" spans="1:23">
      <c r="A46" s="183"/>
      <c r="B46" s="124">
        <f t="shared" si="6"/>
        <v>26</v>
      </c>
      <c r="C46" s="115">
        <f t="shared" ca="1" si="7"/>
        <v>31199.375</v>
      </c>
      <c r="D46" s="48">
        <f t="shared" ca="1" si="0"/>
        <v>0.68162363264301018</v>
      </c>
      <c r="E46" s="120">
        <f t="shared" ca="1" si="8"/>
        <v>1560</v>
      </c>
      <c r="F46" s="116">
        <f t="shared" ca="1" si="1"/>
        <v>1.56</v>
      </c>
      <c r="G46" s="118">
        <f ca="1">C46/Summary!C$23</f>
        <v>0.44506954350927247</v>
      </c>
      <c r="H46" s="119">
        <f ca="1">H45+('Dev Plan (Wind)'!C45/Summary!C$23)*Summary!C$27</f>
        <v>6165.9423880221393</v>
      </c>
      <c r="I46" s="119">
        <f t="shared" si="9"/>
        <v>1292.6333333333339</v>
      </c>
      <c r="J46" s="119">
        <f t="shared" si="10"/>
        <v>7753.329999999999</v>
      </c>
      <c r="K46" s="119">
        <f t="shared" si="11"/>
        <v>9045.9633333333331</v>
      </c>
      <c r="L46" s="122">
        <f ca="1">C45*Summary!C$16*Summary!C$17*24*375*1000*C$11</f>
        <v>0</v>
      </c>
      <c r="M46" s="122">
        <f t="shared" ca="1" si="2"/>
        <v>15603750000</v>
      </c>
      <c r="N46" s="120">
        <f t="shared" ca="1" si="3"/>
        <v>1560</v>
      </c>
      <c r="O46" s="48">
        <f t="shared" ca="1" si="4"/>
        <v>4.7700629629609868</v>
      </c>
      <c r="P46" s="115">
        <f ca="1">C46*Summary!$C$16</f>
        <v>155996.875</v>
      </c>
      <c r="Q46" s="115">
        <f ca="1">P46*Summary!$C$17</f>
        <v>62398.75</v>
      </c>
      <c r="R46" s="48">
        <f ca="1">Q46/'Alberta Electricity Profile'!$C$33</f>
        <v>4.1869925518352007</v>
      </c>
      <c r="S46" s="235">
        <f ca="1">P46/'Alberta Electricity Profile'!$D$49</f>
        <v>1.1949846027745648</v>
      </c>
      <c r="T46" s="236">
        <f t="shared" si="5"/>
        <v>347.92166666666662</v>
      </c>
      <c r="U46" s="236">
        <f t="shared" ca="1" si="12"/>
        <v>397.79116719590911</v>
      </c>
      <c r="V46" s="237">
        <f t="shared" ca="1" si="13"/>
        <v>6.3749861527019229</v>
      </c>
      <c r="W46" s="237">
        <f t="shared" ca="1" si="14"/>
        <v>12749.972305403846</v>
      </c>
    </row>
    <row r="47" spans="1:23">
      <c r="A47" s="183"/>
      <c r="B47" s="124">
        <f t="shared" si="6"/>
        <v>27</v>
      </c>
      <c r="C47" s="115">
        <f t="shared" ca="1" si="7"/>
        <v>31199.375</v>
      </c>
      <c r="D47" s="48">
        <f t="shared" ca="1" si="0"/>
        <v>0.69872406945774279</v>
      </c>
      <c r="E47" s="120">
        <f t="shared" ca="1" si="8"/>
        <v>1560</v>
      </c>
      <c r="F47" s="116">
        <f t="shared" ca="1" si="1"/>
        <v>1.56</v>
      </c>
      <c r="G47" s="118">
        <f ca="1">C47/Summary!C$23</f>
        <v>0.44506954350927247</v>
      </c>
      <c r="H47" s="119">
        <f ca="1">H46+('Dev Plan (Wind)'!C46/Summary!C$23)*Summary!C$27</f>
        <v>6563.7335552180484</v>
      </c>
      <c r="I47" s="119">
        <f t="shared" si="9"/>
        <v>1342.3500000000006</v>
      </c>
      <c r="J47" s="119">
        <f t="shared" si="10"/>
        <v>8051.5349999999989</v>
      </c>
      <c r="K47" s="119">
        <f t="shared" si="11"/>
        <v>9393.8850000000002</v>
      </c>
      <c r="L47" s="122">
        <f ca="1">C46*Summary!C$16*Summary!C$17*24*375*1000*C$11</f>
        <v>0</v>
      </c>
      <c r="M47" s="122">
        <f t="shared" ca="1" si="2"/>
        <v>15603750000</v>
      </c>
      <c r="N47" s="120">
        <f t="shared" ca="1" si="3"/>
        <v>1560</v>
      </c>
      <c r="O47" s="48">
        <f t="shared" ca="1" si="4"/>
        <v>4.8897333446702023</v>
      </c>
      <c r="P47" s="115">
        <f ca="1">C47*Summary!$C$16</f>
        <v>155996.875</v>
      </c>
      <c r="Q47" s="115">
        <f ca="1">P47*Summary!$C$17</f>
        <v>62398.75</v>
      </c>
      <c r="R47" s="48">
        <f ca="1">Q47/'Alberta Electricity Profile'!$C$33</f>
        <v>4.1869925518352007</v>
      </c>
      <c r="S47" s="235">
        <f ca="1">P47/'Alberta Electricity Profile'!$D$49</f>
        <v>1.1949846027745648</v>
      </c>
      <c r="T47" s="236">
        <f t="shared" si="5"/>
        <v>347.92166666666662</v>
      </c>
      <c r="U47" s="236">
        <f t="shared" ca="1" si="12"/>
        <v>397.79116719590911</v>
      </c>
      <c r="V47" s="237">
        <f t="shared" ca="1" si="13"/>
        <v>6.3749861527019229</v>
      </c>
      <c r="W47" s="237">
        <f t="shared" ca="1" si="14"/>
        <v>12749.972305403846</v>
      </c>
    </row>
    <row r="48" spans="1:23">
      <c r="A48" s="183"/>
      <c r="B48" s="124">
        <f t="shared" si="6"/>
        <v>28</v>
      </c>
      <c r="C48" s="115">
        <f t="shared" ca="1" si="7"/>
        <v>31199.375</v>
      </c>
      <c r="D48" s="48">
        <f t="shared" ca="1" si="0"/>
        <v>0.71460304649999462</v>
      </c>
      <c r="E48" s="120">
        <f t="shared" ca="1" si="8"/>
        <v>1560</v>
      </c>
      <c r="F48" s="116">
        <f t="shared" ca="1" si="1"/>
        <v>1.56</v>
      </c>
      <c r="G48" s="118">
        <f ca="1">C48/Summary!C$23</f>
        <v>0.44506954350927247</v>
      </c>
      <c r="H48" s="119">
        <f ca="1">H47+('Dev Plan (Wind)'!C47/Summary!C$23)*Summary!C$27</f>
        <v>6961.5247224139575</v>
      </c>
      <c r="I48" s="119">
        <f t="shared" si="9"/>
        <v>1392.0666666666673</v>
      </c>
      <c r="J48" s="119">
        <f t="shared" si="10"/>
        <v>8349.74</v>
      </c>
      <c r="K48" s="119">
        <f t="shared" si="11"/>
        <v>9741.8066666666673</v>
      </c>
      <c r="L48" s="122">
        <f ca="1">C47*Summary!C$16*Summary!C$17*24*375*1000*C$11</f>
        <v>0</v>
      </c>
      <c r="M48" s="122">
        <f t="shared" ca="1" si="2"/>
        <v>15603750000</v>
      </c>
      <c r="N48" s="120">
        <f t="shared" ca="1" si="3"/>
        <v>1560</v>
      </c>
      <c r="O48" s="48">
        <f t="shared" ca="1" si="4"/>
        <v>5.0008558419716165</v>
      </c>
      <c r="P48" s="115">
        <f ca="1">C48*Summary!$C$16</f>
        <v>155996.875</v>
      </c>
      <c r="Q48" s="115">
        <f ca="1">P48*Summary!$C$17</f>
        <v>62398.75</v>
      </c>
      <c r="R48" s="48">
        <f ca="1">Q48/'Alberta Electricity Profile'!$C$33</f>
        <v>4.1869925518352007</v>
      </c>
      <c r="S48" s="235">
        <f ca="1">P48/'Alberta Electricity Profile'!$D$49</f>
        <v>1.1949846027745648</v>
      </c>
      <c r="T48" s="236">
        <f t="shared" si="5"/>
        <v>347.92166666666662</v>
      </c>
      <c r="U48" s="236">
        <f t="shared" ca="1" si="12"/>
        <v>397.79116719590911</v>
      </c>
      <c r="V48" s="237">
        <f t="shared" ca="1" si="13"/>
        <v>6.3749861527019229</v>
      </c>
      <c r="W48" s="237">
        <f t="shared" ca="1" si="14"/>
        <v>12749.972305403846</v>
      </c>
    </row>
    <row r="49" spans="1:23">
      <c r="A49" s="183"/>
      <c r="B49" s="124">
        <f t="shared" si="6"/>
        <v>29</v>
      </c>
      <c r="C49" s="115">
        <f t="shared" ca="1" si="7"/>
        <v>31199.375</v>
      </c>
      <c r="D49" s="48">
        <f t="shared" ca="1" si="0"/>
        <v>0.72938692167726349</v>
      </c>
      <c r="E49" s="120">
        <f t="shared" ca="1" si="8"/>
        <v>1560</v>
      </c>
      <c r="F49" s="116">
        <f t="shared" ca="1" si="1"/>
        <v>1.56</v>
      </c>
      <c r="G49" s="118">
        <f ca="1">C49/Summary!C$23</f>
        <v>0.44506954350927247</v>
      </c>
      <c r="H49" s="119">
        <f ca="1">H48+('Dev Plan (Wind)'!C48/Summary!C$23)*Summary!C$27</f>
        <v>7359.3158896098666</v>
      </c>
      <c r="I49" s="119">
        <f t="shared" si="9"/>
        <v>1441.783333333334</v>
      </c>
      <c r="J49" s="119">
        <f t="shared" si="10"/>
        <v>8647.9449999999997</v>
      </c>
      <c r="K49" s="119">
        <f t="shared" si="11"/>
        <v>10089.728333333334</v>
      </c>
      <c r="L49" s="122">
        <f ca="1">C48*Summary!C$16*Summary!C$17*24*375*1000*C$11</f>
        <v>0</v>
      </c>
      <c r="M49" s="122">
        <f t="shared" ca="1" si="2"/>
        <v>15603750000</v>
      </c>
      <c r="N49" s="120">
        <f t="shared" ca="1" si="3"/>
        <v>1560</v>
      </c>
      <c r="O49" s="48">
        <f t="shared" ca="1" si="4"/>
        <v>5.1043147187694844</v>
      </c>
      <c r="P49" s="115">
        <f ca="1">C49*Summary!$C$16</f>
        <v>155996.875</v>
      </c>
      <c r="Q49" s="115">
        <f ca="1">P49*Summary!$C$17</f>
        <v>62398.75</v>
      </c>
      <c r="R49" s="48">
        <f ca="1">Q49/'Alberta Electricity Profile'!$C$33</f>
        <v>4.1869925518352007</v>
      </c>
      <c r="S49" s="235">
        <f ca="1">P49/'Alberta Electricity Profile'!$D$49</f>
        <v>1.1949846027745648</v>
      </c>
      <c r="T49" s="236">
        <f t="shared" si="5"/>
        <v>347.92166666666662</v>
      </c>
      <c r="U49" s="236">
        <f t="shared" ca="1" si="12"/>
        <v>397.79116719590911</v>
      </c>
      <c r="V49" s="237">
        <f t="shared" ca="1" si="13"/>
        <v>6.3749861527019229</v>
      </c>
      <c r="W49" s="237">
        <f t="shared" ca="1" si="14"/>
        <v>12749.972305403846</v>
      </c>
    </row>
    <row r="50" spans="1:23">
      <c r="A50" s="183"/>
      <c r="B50" s="164">
        <f t="shared" si="6"/>
        <v>30</v>
      </c>
      <c r="C50" s="115">
        <f t="shared" ca="1" si="7"/>
        <v>31199.375</v>
      </c>
      <c r="D50" s="48">
        <f t="shared" ca="1" si="0"/>
        <v>0.74318520517604791</v>
      </c>
      <c r="E50" s="120">
        <f t="shared" ca="1" si="8"/>
        <v>1560</v>
      </c>
      <c r="F50" s="116">
        <f t="shared" ca="1" si="1"/>
        <v>1.56</v>
      </c>
      <c r="G50" s="118">
        <f ca="1">C50/Summary!C$23</f>
        <v>0.44506954350927247</v>
      </c>
      <c r="H50" s="119">
        <f ca="1">H49+('Dev Plan (Wind)'!C49/Summary!C$23)*Summary!C$27</f>
        <v>7757.1070568057758</v>
      </c>
      <c r="I50" s="119">
        <f t="shared" si="9"/>
        <v>1491.5000000000007</v>
      </c>
      <c r="J50" s="119">
        <f t="shared" si="10"/>
        <v>8946.15</v>
      </c>
      <c r="K50" s="119">
        <f t="shared" si="11"/>
        <v>10437.65</v>
      </c>
      <c r="L50" s="122">
        <f ca="1">C49*Summary!C$16*Summary!C$17*24*375*1000*C$11</f>
        <v>0</v>
      </c>
      <c r="M50" s="122">
        <f t="shared" ca="1" si="2"/>
        <v>15603750000</v>
      </c>
      <c r="N50" s="120">
        <f t="shared" ca="1" si="3"/>
        <v>1560</v>
      </c>
      <c r="O50" s="48">
        <f t="shared" ca="1" si="4"/>
        <v>5.2008763371141615</v>
      </c>
      <c r="P50" s="115">
        <f ca="1">C50*Summary!$C$16</f>
        <v>155996.875</v>
      </c>
      <c r="Q50" s="115">
        <f ca="1">P50*Summary!$C$17</f>
        <v>62398.75</v>
      </c>
      <c r="R50" s="48">
        <f ca="1">Q50/'Alberta Electricity Profile'!$C$33</f>
        <v>4.1869925518352007</v>
      </c>
      <c r="S50" s="235">
        <f ca="1">P50/'Alberta Electricity Profile'!$D$49</f>
        <v>1.1949846027745648</v>
      </c>
      <c r="T50" s="236">
        <f t="shared" si="5"/>
        <v>347.92166666666662</v>
      </c>
      <c r="U50" s="236">
        <f t="shared" ca="1" si="12"/>
        <v>397.79116719590911</v>
      </c>
      <c r="V50" s="237">
        <f t="shared" ca="1" si="13"/>
        <v>6.3749861527019229</v>
      </c>
      <c r="W50" s="237">
        <f t="shared" ca="1" si="14"/>
        <v>12749.972305403846</v>
      </c>
    </row>
    <row r="51" spans="1:23">
      <c r="A51" s="183"/>
      <c r="B51" s="124">
        <f t="shared" si="6"/>
        <v>31</v>
      </c>
      <c r="C51" s="115">
        <f t="shared" ca="1" si="7"/>
        <v>31199.375</v>
      </c>
      <c r="D51" s="48">
        <f t="shared" ca="1" si="0"/>
        <v>0.75609327683620087</v>
      </c>
      <c r="E51" s="120">
        <f t="shared" ca="1" si="8"/>
        <v>1560</v>
      </c>
      <c r="F51" s="116">
        <f t="shared" ca="1" si="1"/>
        <v>1.56</v>
      </c>
      <c r="G51" s="118">
        <f ca="1">C51/Summary!C$23</f>
        <v>0.44506954350927247</v>
      </c>
      <c r="H51" s="119">
        <f ca="1">H50+('Dev Plan (Wind)'!C50/Summary!C$23)*Summary!C$27</f>
        <v>8154.8982240016849</v>
      </c>
      <c r="I51" s="119">
        <f t="shared" si="9"/>
        <v>1541.2166666666674</v>
      </c>
      <c r="J51" s="119">
        <f t="shared" si="10"/>
        <v>9244.3549999999996</v>
      </c>
      <c r="K51" s="119">
        <f t="shared" si="11"/>
        <v>10785.571666666667</v>
      </c>
      <c r="L51" s="122">
        <f ca="1">C50*Summary!C$16*Summary!C$17*24*375*1000*C$11</f>
        <v>0</v>
      </c>
      <c r="M51" s="122">
        <f t="shared" ca="1" si="2"/>
        <v>15603750000</v>
      </c>
      <c r="N51" s="120">
        <f t="shared" ca="1" si="3"/>
        <v>1560</v>
      </c>
      <c r="O51" s="48">
        <f t="shared" ca="1" si="4"/>
        <v>5.2912081736301504</v>
      </c>
      <c r="P51" s="115">
        <f ca="1">C51*Summary!$C$16</f>
        <v>155996.875</v>
      </c>
      <c r="Q51" s="115">
        <f ca="1">P51*Summary!$C$17</f>
        <v>62398.75</v>
      </c>
      <c r="R51" s="48">
        <f ca="1">Q51/'Alberta Electricity Profile'!$C$33</f>
        <v>4.1869925518352007</v>
      </c>
      <c r="S51" s="235">
        <f ca="1">P51/'Alberta Electricity Profile'!$D$49</f>
        <v>1.1949846027745648</v>
      </c>
      <c r="T51" s="236">
        <f t="shared" si="5"/>
        <v>347.92166666666662</v>
      </c>
      <c r="U51" s="236">
        <f t="shared" ca="1" si="12"/>
        <v>397.79116719590911</v>
      </c>
      <c r="V51" s="237">
        <f t="shared" ca="1" si="13"/>
        <v>6.3749861527019229</v>
      </c>
      <c r="W51" s="237">
        <f t="shared" ca="1" si="14"/>
        <v>12749.972305403846</v>
      </c>
    </row>
    <row r="52" spans="1:23">
      <c r="A52" s="183"/>
      <c r="B52" s="124">
        <f t="shared" si="6"/>
        <v>32</v>
      </c>
      <c r="C52" s="115">
        <f t="shared" ca="1" si="7"/>
        <v>31199.375</v>
      </c>
      <c r="D52" s="48">
        <f t="shared" ca="1" si="0"/>
        <v>0.76819459401759449</v>
      </c>
      <c r="E52" s="120">
        <f t="shared" ca="1" si="8"/>
        <v>1560</v>
      </c>
      <c r="F52" s="116">
        <f t="shared" ca="1" si="1"/>
        <v>1.56</v>
      </c>
      <c r="G52" s="118">
        <f ca="1">C52/Summary!C$23</f>
        <v>0.44506954350927247</v>
      </c>
      <c r="H52" s="119">
        <f ca="1">H51+('Dev Plan (Wind)'!C51/Summary!C$23)*Summary!C$27</f>
        <v>8552.6893911975949</v>
      </c>
      <c r="I52" s="119">
        <f t="shared" si="9"/>
        <v>1590.9333333333341</v>
      </c>
      <c r="J52" s="119">
        <f t="shared" si="10"/>
        <v>9542.56</v>
      </c>
      <c r="K52" s="119">
        <f t="shared" si="11"/>
        <v>11133.493333333334</v>
      </c>
      <c r="L52" s="122">
        <f ca="1">C51*Summary!C$16*Summary!C$17*24*375*1000*C$11</f>
        <v>0</v>
      </c>
      <c r="M52" s="122">
        <f t="shared" ca="1" si="2"/>
        <v>15603750000</v>
      </c>
      <c r="N52" s="120">
        <f t="shared" ca="1" si="3"/>
        <v>1560</v>
      </c>
      <c r="O52" s="48">
        <f t="shared" ca="1" si="4"/>
        <v>5.3758942703638901</v>
      </c>
      <c r="P52" s="115">
        <f ca="1">C52*Summary!$C$16</f>
        <v>155996.875</v>
      </c>
      <c r="Q52" s="115">
        <f ca="1">P52*Summary!$C$17</f>
        <v>62398.75</v>
      </c>
      <c r="R52" s="48">
        <f ca="1">Q52/'Alberta Electricity Profile'!$C$33</f>
        <v>4.1869925518352007</v>
      </c>
      <c r="S52" s="235">
        <f ca="1">P52/'Alberta Electricity Profile'!$D$49</f>
        <v>1.1949846027745648</v>
      </c>
      <c r="T52" s="236">
        <f t="shared" si="5"/>
        <v>347.92166666666662</v>
      </c>
      <c r="U52" s="236">
        <f t="shared" ca="1" si="12"/>
        <v>397.79116719591002</v>
      </c>
      <c r="V52" s="237">
        <f t="shared" ca="1" si="13"/>
        <v>6.3749861527019371</v>
      </c>
      <c r="W52" s="237">
        <f t="shared" ca="1" si="14"/>
        <v>12749.972305403875</v>
      </c>
    </row>
    <row r="53" spans="1:23">
      <c r="A53" s="183"/>
      <c r="B53" s="124">
        <f t="shared" si="6"/>
        <v>33</v>
      </c>
      <c r="C53" s="115">
        <f t="shared" ca="1" si="7"/>
        <v>31199.375</v>
      </c>
      <c r="D53" s="48">
        <f t="shared" ca="1" si="0"/>
        <v>0.77956249803647937</v>
      </c>
      <c r="E53" s="120">
        <f t="shared" ca="1" si="8"/>
        <v>1560</v>
      </c>
      <c r="F53" s="116">
        <f t="shared" ca="1" si="1"/>
        <v>1.56</v>
      </c>
      <c r="G53" s="118">
        <f ca="1">C53/Summary!C$23</f>
        <v>0.44506954350927247</v>
      </c>
      <c r="H53" s="119">
        <f ca="1">H52+('Dev Plan (Wind)'!C52/Summary!C$23)*Summary!C$27</f>
        <v>8950.4805583935049</v>
      </c>
      <c r="I53" s="119">
        <f t="shared" si="9"/>
        <v>1640.6500000000008</v>
      </c>
      <c r="J53" s="119">
        <f t="shared" si="10"/>
        <v>9840.7649999999994</v>
      </c>
      <c r="K53" s="119">
        <f t="shared" si="11"/>
        <v>11481.415000000001</v>
      </c>
      <c r="L53" s="122">
        <f ca="1">C52*Summary!C$16*Summary!C$17*24*375*1000*C$11</f>
        <v>0</v>
      </c>
      <c r="M53" s="122">
        <f t="shared" ca="1" si="2"/>
        <v>15603750000</v>
      </c>
      <c r="N53" s="120">
        <f t="shared" ca="1" si="3"/>
        <v>1560</v>
      </c>
      <c r="O53" s="48">
        <f t="shared" ca="1" si="4"/>
        <v>5.4554478763864935</v>
      </c>
      <c r="P53" s="115">
        <f ca="1">C53*Summary!$C$16</f>
        <v>155996.875</v>
      </c>
      <c r="Q53" s="115">
        <f ca="1">P53*Summary!$C$17</f>
        <v>62398.75</v>
      </c>
      <c r="R53" s="48">
        <f ca="1">Q53/'Alberta Electricity Profile'!$C$33</f>
        <v>4.1869925518352007</v>
      </c>
      <c r="S53" s="235">
        <f ca="1">P53/'Alberta Electricity Profile'!$D$49</f>
        <v>1.1949846027745648</v>
      </c>
      <c r="T53" s="236">
        <f t="shared" si="5"/>
        <v>347.92166666666662</v>
      </c>
      <c r="U53" s="236">
        <f t="shared" ca="1" si="12"/>
        <v>397.79116719591002</v>
      </c>
      <c r="V53" s="237">
        <f t="shared" ca="1" si="13"/>
        <v>6.3749861527019371</v>
      </c>
      <c r="W53" s="237">
        <f t="shared" ca="1" si="14"/>
        <v>12749.972305403875</v>
      </c>
    </row>
    <row r="54" spans="1:23">
      <c r="A54" s="183"/>
      <c r="B54" s="124">
        <f t="shared" si="6"/>
        <v>34</v>
      </c>
      <c r="C54" s="115">
        <f t="shared" ca="1" si="7"/>
        <v>31199.375</v>
      </c>
      <c r="D54" s="48">
        <f t="shared" ca="1" si="0"/>
        <v>0.79026170181895927</v>
      </c>
      <c r="E54" s="120">
        <f t="shared" ca="1" si="8"/>
        <v>1560</v>
      </c>
      <c r="F54" s="116">
        <f t="shared" ca="1" si="1"/>
        <v>1.56</v>
      </c>
      <c r="G54" s="118">
        <f ca="1">C54/Summary!C$23</f>
        <v>0.44506954350927247</v>
      </c>
      <c r="H54" s="119">
        <f ca="1">H53+('Dev Plan (Wind)'!C53/Summary!C$23)*Summary!C$27</f>
        <v>9348.2717255894149</v>
      </c>
      <c r="I54" s="119">
        <f t="shared" si="9"/>
        <v>1690.3666666666675</v>
      </c>
      <c r="J54" s="119">
        <f t="shared" si="10"/>
        <v>10138.969999999999</v>
      </c>
      <c r="K54" s="119">
        <f t="shared" si="11"/>
        <v>11829.336666666666</v>
      </c>
      <c r="L54" s="122">
        <f ca="1">C53*Summary!C$16*Summary!C$17*24*375*1000*C$11</f>
        <v>0</v>
      </c>
      <c r="M54" s="122">
        <f t="shared" ca="1" si="2"/>
        <v>15603750000</v>
      </c>
      <c r="N54" s="120">
        <f t="shared" ca="1" si="3"/>
        <v>1560</v>
      </c>
      <c r="O54" s="48">
        <f t="shared" ca="1" si="4"/>
        <v>5.530321858525415</v>
      </c>
      <c r="P54" s="115">
        <f ca="1">C54*Summary!$C$16</f>
        <v>155996.875</v>
      </c>
      <c r="Q54" s="115">
        <f ca="1">P54*Summary!$C$17</f>
        <v>62398.75</v>
      </c>
      <c r="R54" s="48">
        <f ca="1">Q54/'Alberta Electricity Profile'!$C$33</f>
        <v>4.1869925518352007</v>
      </c>
      <c r="S54" s="235">
        <f ca="1">P54/'Alberta Electricity Profile'!$D$49</f>
        <v>1.1949846027745648</v>
      </c>
      <c r="T54" s="236">
        <f t="shared" si="5"/>
        <v>347.92166666666662</v>
      </c>
      <c r="U54" s="236">
        <f t="shared" ca="1" si="12"/>
        <v>397.79116719591002</v>
      </c>
      <c r="V54" s="237">
        <f t="shared" ca="1" si="13"/>
        <v>6.3749861527019371</v>
      </c>
      <c r="W54" s="237">
        <f t="shared" ca="1" si="14"/>
        <v>12749.972305403875</v>
      </c>
    </row>
    <row r="55" spans="1:23">
      <c r="A55" s="183"/>
      <c r="B55" s="124">
        <f t="shared" si="6"/>
        <v>35</v>
      </c>
      <c r="C55" s="115">
        <f t="shared" ca="1" si="7"/>
        <v>31199.375</v>
      </c>
      <c r="D55" s="48">
        <f t="shared" ca="1" si="0"/>
        <v>0.80034952252815461</v>
      </c>
      <c r="E55" s="120">
        <f t="shared" ca="1" si="8"/>
        <v>1560</v>
      </c>
      <c r="F55" s="116">
        <f t="shared" ca="1" si="1"/>
        <v>1.56</v>
      </c>
      <c r="G55" s="118">
        <f ca="1">C55/Summary!C$23</f>
        <v>0.44506954350927247</v>
      </c>
      <c r="H55" s="119">
        <f ca="1">H54+('Dev Plan (Wind)'!C54/Summary!C$23)*Summary!C$27</f>
        <v>9746.0628927853249</v>
      </c>
      <c r="I55" s="119">
        <f t="shared" si="9"/>
        <v>1740.0833333333342</v>
      </c>
      <c r="J55" s="119">
        <f t="shared" si="10"/>
        <v>10437.174999999999</v>
      </c>
      <c r="K55" s="119">
        <f t="shared" si="11"/>
        <v>12177.258333333333</v>
      </c>
      <c r="L55" s="122">
        <f ca="1">C54*Summary!C$16*Summary!C$17*24*375*1000*C$11</f>
        <v>0</v>
      </c>
      <c r="M55" s="122">
        <f t="shared" ca="1" si="2"/>
        <v>15603750000</v>
      </c>
      <c r="N55" s="120">
        <f t="shared" ca="1" si="3"/>
        <v>1560</v>
      </c>
      <c r="O55" s="48">
        <f t="shared" ca="1" si="4"/>
        <v>5.6009173273992552</v>
      </c>
      <c r="P55" s="115">
        <f ca="1">C55*Summary!$C$16</f>
        <v>155996.875</v>
      </c>
      <c r="Q55" s="115">
        <f ca="1">P55*Summary!$C$17</f>
        <v>62398.75</v>
      </c>
      <c r="R55" s="48">
        <f ca="1">Q55/'Alberta Electricity Profile'!$C$33</f>
        <v>4.1869925518352007</v>
      </c>
      <c r="S55" s="235">
        <f ca="1">P55/'Alberta Electricity Profile'!$D$49</f>
        <v>1.1949846027745648</v>
      </c>
      <c r="T55" s="236">
        <f t="shared" si="5"/>
        <v>347.92166666666662</v>
      </c>
      <c r="U55" s="236">
        <f t="shared" ca="1" si="12"/>
        <v>397.79116719591002</v>
      </c>
      <c r="V55" s="237">
        <f t="shared" ca="1" si="13"/>
        <v>6.3749861527019371</v>
      </c>
      <c r="W55" s="237">
        <f t="shared" ca="1" si="14"/>
        <v>12749.972305403875</v>
      </c>
    </row>
    <row r="56" spans="1:23">
      <c r="A56" s="183"/>
      <c r="B56" s="124">
        <f t="shared" si="6"/>
        <v>36</v>
      </c>
      <c r="C56" s="115">
        <f t="shared" ca="1" si="7"/>
        <v>31199.375</v>
      </c>
      <c r="D56" s="48">
        <f t="shared" ca="1" si="0"/>
        <v>0.80987690875350571</v>
      </c>
      <c r="E56" s="120">
        <f t="shared" ca="1" si="8"/>
        <v>1560</v>
      </c>
      <c r="F56" s="116">
        <f t="shared" ca="1" si="1"/>
        <v>1.56</v>
      </c>
      <c r="G56" s="118">
        <f ca="1">C56/Summary!C$23</f>
        <v>0.44506954350927247</v>
      </c>
      <c r="H56" s="119">
        <f ca="1">H55+('Dev Plan (Wind)'!C55/Summary!C$23)*Summary!C$27</f>
        <v>10143.854059981235</v>
      </c>
      <c r="I56" s="119">
        <f t="shared" si="9"/>
        <v>1789.8000000000009</v>
      </c>
      <c r="J56" s="119">
        <f t="shared" si="10"/>
        <v>10735.38</v>
      </c>
      <c r="K56" s="119">
        <f t="shared" si="11"/>
        <v>12525.18</v>
      </c>
      <c r="L56" s="122">
        <f ca="1">C55*Summary!C$16*Summary!C$17*24*375*1000*C$11</f>
        <v>0</v>
      </c>
      <c r="M56" s="122">
        <f t="shared" ca="1" si="2"/>
        <v>15603750000</v>
      </c>
      <c r="N56" s="120">
        <f t="shared" ca="1" si="3"/>
        <v>1560</v>
      </c>
      <c r="O56" s="48">
        <f t="shared" ca="1" si="4"/>
        <v>5.6675908257801035</v>
      </c>
      <c r="P56" s="115">
        <f ca="1">C56*Summary!$C$16</f>
        <v>155996.875</v>
      </c>
      <c r="Q56" s="115">
        <f ca="1">P56*Summary!$C$17</f>
        <v>62398.75</v>
      </c>
      <c r="R56" s="48">
        <f ca="1">Q56/'Alberta Electricity Profile'!$C$33</f>
        <v>4.1869925518352007</v>
      </c>
      <c r="S56" s="235">
        <f ca="1">P56/'Alberta Electricity Profile'!$D$49</f>
        <v>1.1949846027745648</v>
      </c>
      <c r="T56" s="236">
        <f t="shared" si="5"/>
        <v>347.92166666666662</v>
      </c>
      <c r="U56" s="236">
        <f t="shared" ca="1" si="12"/>
        <v>397.79116719591002</v>
      </c>
      <c r="V56" s="237">
        <f t="shared" ca="1" si="13"/>
        <v>6.3749861527019371</v>
      </c>
      <c r="W56" s="237">
        <f t="shared" ca="1" si="14"/>
        <v>12749.972305403875</v>
      </c>
    </row>
    <row r="57" spans="1:23">
      <c r="A57" s="183"/>
      <c r="B57" s="124">
        <f t="shared" si="6"/>
        <v>37</v>
      </c>
      <c r="C57" s="115">
        <f t="shared" ca="1" si="7"/>
        <v>31199.375</v>
      </c>
      <c r="D57" s="48">
        <f t="shared" ca="1" si="0"/>
        <v>0.81888930112883784</v>
      </c>
      <c r="E57" s="120">
        <f t="shared" ca="1" si="8"/>
        <v>1560</v>
      </c>
      <c r="F57" s="116">
        <f t="shared" ca="1" si="1"/>
        <v>1.56</v>
      </c>
      <c r="G57" s="118">
        <f ca="1">C57/Summary!C$23</f>
        <v>0.44506954350927247</v>
      </c>
      <c r="H57" s="119">
        <f ca="1">H56+('Dev Plan (Wind)'!C56/Summary!C$23)*Summary!C$27</f>
        <v>10541.645227177145</v>
      </c>
      <c r="I57" s="119">
        <f t="shared" si="9"/>
        <v>1839.5166666666676</v>
      </c>
      <c r="J57" s="119">
        <f t="shared" si="10"/>
        <v>11033.584999999999</v>
      </c>
      <c r="K57" s="119">
        <f t="shared" si="11"/>
        <v>12873.101666666667</v>
      </c>
      <c r="L57" s="122">
        <f ca="1">C56*Summary!C$16*Summary!C$17*24*375*1000*C$11</f>
        <v>0</v>
      </c>
      <c r="M57" s="122">
        <f t="shared" ca="1" si="2"/>
        <v>15603750000</v>
      </c>
      <c r="N57" s="120">
        <f t="shared" ca="1" si="3"/>
        <v>1560</v>
      </c>
      <c r="O57" s="48">
        <f t="shared" ca="1" si="4"/>
        <v>5.7306603512755014</v>
      </c>
      <c r="P57" s="115">
        <f ca="1">C57*Summary!$C$16</f>
        <v>155996.875</v>
      </c>
      <c r="Q57" s="115">
        <f ca="1">P57*Summary!$C$17</f>
        <v>62398.75</v>
      </c>
      <c r="R57" s="48">
        <f ca="1">Q57/'Alberta Electricity Profile'!$C$33</f>
        <v>4.1869925518352007</v>
      </c>
      <c r="S57" s="235">
        <f ca="1">P57/'Alberta Electricity Profile'!$D$49</f>
        <v>1.1949846027745648</v>
      </c>
      <c r="T57" s="236">
        <f t="shared" si="5"/>
        <v>347.92166666666662</v>
      </c>
      <c r="U57" s="236">
        <f t="shared" ca="1" si="12"/>
        <v>397.79116719591002</v>
      </c>
      <c r="V57" s="237">
        <f t="shared" ca="1" si="13"/>
        <v>6.3749861527019371</v>
      </c>
      <c r="W57" s="237">
        <f t="shared" ca="1" si="14"/>
        <v>12749.972305403875</v>
      </c>
    </row>
    <row r="58" spans="1:23">
      <c r="A58" s="183"/>
      <c r="B58" s="124">
        <f t="shared" si="6"/>
        <v>38</v>
      </c>
      <c r="C58" s="115">
        <f t="shared" ca="1" si="7"/>
        <v>31199.375</v>
      </c>
      <c r="D58" s="48">
        <f t="shared" ca="1" si="0"/>
        <v>0.82742735706336312</v>
      </c>
      <c r="E58" s="120">
        <f t="shared" ca="1" si="8"/>
        <v>1560</v>
      </c>
      <c r="F58" s="116">
        <f t="shared" ca="1" si="1"/>
        <v>1.56</v>
      </c>
      <c r="G58" s="118">
        <f ca="1">C58/Summary!C$23</f>
        <v>0.44506954350927247</v>
      </c>
      <c r="H58" s="119">
        <f ca="1">H57+('Dev Plan (Wind)'!C57/Summary!C$23)*Summary!C$27</f>
        <v>10939.436394373055</v>
      </c>
      <c r="I58" s="119">
        <f t="shared" si="9"/>
        <v>1889.2333333333343</v>
      </c>
      <c r="J58" s="119">
        <f t="shared" si="10"/>
        <v>11331.789999999999</v>
      </c>
      <c r="K58" s="119">
        <f t="shared" si="11"/>
        <v>13221.023333333333</v>
      </c>
      <c r="L58" s="122">
        <f ca="1">C57*Summary!C$16*Summary!C$17*24*375*1000*C$11</f>
        <v>0</v>
      </c>
      <c r="M58" s="122">
        <f t="shared" ca="1" si="2"/>
        <v>15603750000</v>
      </c>
      <c r="N58" s="120">
        <f t="shared" ca="1" si="3"/>
        <v>1560</v>
      </c>
      <c r="O58" s="48">
        <f t="shared" ca="1" si="4"/>
        <v>5.790410428060615</v>
      </c>
      <c r="P58" s="115">
        <f ca="1">C58*Summary!$C$16</f>
        <v>155996.875</v>
      </c>
      <c r="Q58" s="115">
        <f ca="1">P58*Summary!$C$17</f>
        <v>62398.75</v>
      </c>
      <c r="R58" s="48">
        <f ca="1">Q58/'Alberta Electricity Profile'!$C$33</f>
        <v>4.1869925518352007</v>
      </c>
      <c r="S58" s="235">
        <f ca="1">P58/'Alberta Electricity Profile'!$D$49</f>
        <v>1.1949846027745648</v>
      </c>
      <c r="T58" s="236">
        <f t="shared" si="5"/>
        <v>347.92166666666662</v>
      </c>
      <c r="U58" s="236">
        <f t="shared" ca="1" si="12"/>
        <v>397.79116719591002</v>
      </c>
      <c r="V58" s="237">
        <f t="shared" ca="1" si="13"/>
        <v>6.3749861527019371</v>
      </c>
      <c r="W58" s="237">
        <f t="shared" ca="1" si="14"/>
        <v>12749.972305403875</v>
      </c>
    </row>
    <row r="59" spans="1:23">
      <c r="A59" s="183"/>
      <c r="B59" s="124">
        <f t="shared" si="6"/>
        <v>39</v>
      </c>
      <c r="C59" s="115">
        <f t="shared" ca="1" si="7"/>
        <v>31199.375</v>
      </c>
      <c r="D59" s="48">
        <f t="shared" ca="1" si="0"/>
        <v>0.83552756397560501</v>
      </c>
      <c r="E59" s="120">
        <f t="shared" ca="1" si="8"/>
        <v>1560</v>
      </c>
      <c r="F59" s="116">
        <f t="shared" ca="1" si="1"/>
        <v>1.56</v>
      </c>
      <c r="G59" s="118">
        <f ca="1">C59/Summary!C$23</f>
        <v>0.44506954350927247</v>
      </c>
      <c r="H59" s="119">
        <f ca="1">H58+('Dev Plan (Wind)'!C58/Summary!C$23)*Summary!C$27</f>
        <v>11337.227561568965</v>
      </c>
      <c r="I59" s="119">
        <f t="shared" si="9"/>
        <v>1938.950000000001</v>
      </c>
      <c r="J59" s="119">
        <f t="shared" si="10"/>
        <v>11629.994999999999</v>
      </c>
      <c r="K59" s="119">
        <f t="shared" si="11"/>
        <v>13568.945</v>
      </c>
      <c r="L59" s="122">
        <f ca="1">C58*Summary!C$16*Summary!C$17*24*375*1000*C$11</f>
        <v>0</v>
      </c>
      <c r="M59" s="122">
        <f t="shared" ca="1" si="2"/>
        <v>15603750000</v>
      </c>
      <c r="N59" s="120">
        <f t="shared" ca="1" si="3"/>
        <v>1560</v>
      </c>
      <c r="O59" s="48">
        <f t="shared" ca="1" si="4"/>
        <v>5.8470963983439281</v>
      </c>
      <c r="P59" s="115">
        <f ca="1">C59*Summary!$C$16</f>
        <v>155996.875</v>
      </c>
      <c r="Q59" s="115">
        <f ca="1">P59*Summary!$C$17</f>
        <v>62398.75</v>
      </c>
      <c r="R59" s="48">
        <f ca="1">Q59/'Alberta Electricity Profile'!$C$33</f>
        <v>4.1869925518352007</v>
      </c>
      <c r="S59" s="235">
        <f ca="1">P59/'Alberta Electricity Profile'!$D$49</f>
        <v>1.1949846027745648</v>
      </c>
      <c r="T59" s="236">
        <f t="shared" si="5"/>
        <v>347.92166666666662</v>
      </c>
      <c r="U59" s="236">
        <f t="shared" ca="1" si="12"/>
        <v>397.79116719591002</v>
      </c>
      <c r="V59" s="237">
        <f t="shared" ca="1" si="13"/>
        <v>6.3749861527019371</v>
      </c>
      <c r="W59" s="237">
        <f t="shared" ca="1" si="14"/>
        <v>12749.972305403875</v>
      </c>
    </row>
    <row r="60" spans="1:23">
      <c r="A60" s="183"/>
      <c r="B60" s="124">
        <f t="shared" si="6"/>
        <v>40</v>
      </c>
      <c r="C60" s="115">
        <f t="shared" ca="1" si="7"/>
        <v>31199.375</v>
      </c>
      <c r="D60" s="48">
        <f t="shared" ca="1" si="0"/>
        <v>0.84322276054223477</v>
      </c>
      <c r="E60" s="120">
        <f t="shared" ca="1" si="8"/>
        <v>1560</v>
      </c>
      <c r="F60" s="116">
        <f t="shared" ca="1" si="1"/>
        <v>1.56</v>
      </c>
      <c r="G60" s="118">
        <f ca="1">C60/Summary!C$23</f>
        <v>0.44506954350927247</v>
      </c>
      <c r="H60" s="119">
        <f ca="1">H59+('Dev Plan (Wind)'!C59/Summary!C$23)*Summary!C$27</f>
        <v>11735.018728764875</v>
      </c>
      <c r="I60" s="119">
        <f t="shared" si="9"/>
        <v>1988.6666666666677</v>
      </c>
      <c r="J60" s="119">
        <f t="shared" si="10"/>
        <v>11928.199999999999</v>
      </c>
      <c r="K60" s="119">
        <f t="shared" si="11"/>
        <v>13916.866666666667</v>
      </c>
      <c r="L60" s="122">
        <f ca="1">C59*Summary!C$16*Summary!C$17*24*375*1000*C$11</f>
        <v>0</v>
      </c>
      <c r="M60" s="122">
        <f t="shared" ca="1" si="2"/>
        <v>15603750000</v>
      </c>
      <c r="N60" s="120">
        <f t="shared" ca="1" si="3"/>
        <v>1560</v>
      </c>
      <c r="O60" s="48">
        <f t="shared" ca="1" si="4"/>
        <v>5.900948070113075</v>
      </c>
      <c r="P60" s="115">
        <f ca="1">C60*Summary!$C$16</f>
        <v>155996.875</v>
      </c>
      <c r="Q60" s="115">
        <f ca="1">P60*Summary!$C$17</f>
        <v>62398.75</v>
      </c>
      <c r="R60" s="48">
        <f ca="1">Q60/'Alberta Electricity Profile'!$C$33</f>
        <v>4.1869925518352007</v>
      </c>
      <c r="S60" s="235">
        <f ca="1">P60/'Alberta Electricity Profile'!$D$49</f>
        <v>1.1949846027745648</v>
      </c>
      <c r="T60" s="236">
        <f t="shared" si="5"/>
        <v>347.92166666666662</v>
      </c>
      <c r="U60" s="236">
        <f t="shared" ca="1" si="12"/>
        <v>397.79116719591002</v>
      </c>
      <c r="V60" s="237">
        <f t="shared" ca="1" si="13"/>
        <v>6.3749861527019371</v>
      </c>
      <c r="W60" s="237">
        <f t="shared" ca="1" si="14"/>
        <v>12749.972305403875</v>
      </c>
    </row>
    <row r="61" spans="1:23">
      <c r="A61" s="183"/>
      <c r="B61" s="124">
        <f t="shared" si="6"/>
        <v>41</v>
      </c>
      <c r="C61" s="115">
        <f t="shared" ca="1" si="7"/>
        <v>31199.375</v>
      </c>
      <c r="D61" s="48">
        <f t="shared" ca="1" si="0"/>
        <v>0.8505425816665898</v>
      </c>
      <c r="E61" s="120">
        <f t="shared" ca="1" si="8"/>
        <v>1560</v>
      </c>
      <c r="F61" s="116">
        <f t="shared" ca="1" si="1"/>
        <v>1.56</v>
      </c>
      <c r="G61" s="118">
        <f ca="1">C61/Summary!C$23</f>
        <v>0.44506954350927247</v>
      </c>
      <c r="H61" s="119">
        <f ca="1">H60+('Dev Plan (Wind)'!C60/Summary!C$23)*Summary!C$27</f>
        <v>12132.809895960785</v>
      </c>
      <c r="I61" s="119">
        <f t="shared" si="9"/>
        <v>2038.3833333333343</v>
      </c>
      <c r="J61" s="119">
        <f t="shared" si="10"/>
        <v>12226.404999999999</v>
      </c>
      <c r="K61" s="119">
        <f t="shared" si="11"/>
        <v>14264.788333333334</v>
      </c>
      <c r="L61" s="122">
        <f ca="1">C60*Summary!C$16*Summary!C$17*24*375*1000*C$11</f>
        <v>0</v>
      </c>
      <c r="M61" s="122">
        <f t="shared" ca="1" si="2"/>
        <v>15603750000</v>
      </c>
      <c r="N61" s="120">
        <f t="shared" ca="1" si="3"/>
        <v>1560</v>
      </c>
      <c r="O61" s="48">
        <f t="shared" ca="1" si="4"/>
        <v>5.9521728310642157</v>
      </c>
      <c r="P61" s="115">
        <f ca="1">C61*Summary!$C$16</f>
        <v>155996.875</v>
      </c>
      <c r="Q61" s="115">
        <f ca="1">P61*Summary!$C$17</f>
        <v>62398.75</v>
      </c>
      <c r="R61" s="48">
        <f ca="1">Q61/'Alberta Electricity Profile'!$C$33</f>
        <v>4.1869925518352007</v>
      </c>
      <c r="S61" s="235">
        <f ca="1">P61/'Alberta Electricity Profile'!$D$49</f>
        <v>1.1949846027745648</v>
      </c>
      <c r="T61" s="236">
        <f t="shared" si="5"/>
        <v>347.92166666666662</v>
      </c>
      <c r="U61" s="236">
        <f t="shared" ca="1" si="12"/>
        <v>397.79116719591002</v>
      </c>
      <c r="V61" s="237">
        <f t="shared" ca="1" si="13"/>
        <v>6.3749861527019371</v>
      </c>
      <c r="W61" s="237">
        <f t="shared" ca="1" si="14"/>
        <v>12749.972305403875</v>
      </c>
    </row>
    <row r="62" spans="1:23">
      <c r="A62" s="183"/>
      <c r="B62" s="124">
        <f t="shared" si="6"/>
        <v>42</v>
      </c>
      <c r="C62" s="115">
        <f t="shared" ca="1" si="7"/>
        <v>31199.375</v>
      </c>
      <c r="D62" s="48">
        <f t="shared" ca="1" si="0"/>
        <v>0.85751383988026153</v>
      </c>
      <c r="E62" s="120">
        <f t="shared" ca="1" si="8"/>
        <v>1560</v>
      </c>
      <c r="F62" s="116">
        <f t="shared" ca="1" si="1"/>
        <v>1.56</v>
      </c>
      <c r="G62" s="118">
        <f ca="1">C62/Summary!C$23</f>
        <v>0.44506954350927247</v>
      </c>
      <c r="H62" s="119">
        <f ca="1">H61+('Dev Plan (Wind)'!C61/Summary!C$23)*Summary!C$27</f>
        <v>12530.601063156695</v>
      </c>
      <c r="I62" s="119">
        <f t="shared" si="9"/>
        <v>2088.1000000000008</v>
      </c>
      <c r="J62" s="119">
        <f t="shared" si="10"/>
        <v>12524.609999999999</v>
      </c>
      <c r="K62" s="119">
        <f t="shared" si="11"/>
        <v>14612.71</v>
      </c>
      <c r="L62" s="122">
        <f ca="1">C61*Summary!C$16*Summary!C$17*24*375*1000*C$11</f>
        <v>0</v>
      </c>
      <c r="M62" s="122">
        <f t="shared" ca="1" si="2"/>
        <v>15603750000</v>
      </c>
      <c r="N62" s="120">
        <f t="shared" ca="1" si="3"/>
        <v>1560</v>
      </c>
      <c r="O62" s="48">
        <f t="shared" ca="1" si="4"/>
        <v>6.0009583176843497</v>
      </c>
      <c r="P62" s="115">
        <f ca="1">C62*Summary!$C$16</f>
        <v>155996.875</v>
      </c>
      <c r="Q62" s="115">
        <f ca="1">P62*Summary!$C$17</f>
        <v>62398.75</v>
      </c>
      <c r="R62" s="48">
        <f ca="1">Q62/'Alberta Electricity Profile'!$C$33</f>
        <v>4.1869925518352007</v>
      </c>
      <c r="S62" s="235">
        <f ca="1">P62/'Alberta Electricity Profile'!$D$49</f>
        <v>1.1949846027745648</v>
      </c>
      <c r="T62" s="236">
        <f t="shared" si="5"/>
        <v>347.92166666666662</v>
      </c>
      <c r="U62" s="236">
        <f t="shared" ca="1" si="12"/>
        <v>397.79116719591002</v>
      </c>
      <c r="V62" s="237">
        <f t="shared" ca="1" si="13"/>
        <v>6.3749861527019371</v>
      </c>
      <c r="W62" s="237">
        <f t="shared" ca="1" si="14"/>
        <v>12749.972305403875</v>
      </c>
    </row>
    <row r="63" spans="1:23">
      <c r="A63" s="183"/>
      <c r="B63" s="124">
        <f t="shared" si="6"/>
        <v>43</v>
      </c>
      <c r="C63" s="115">
        <f t="shared" ca="1" si="7"/>
        <v>31199.375</v>
      </c>
      <c r="D63" s="48">
        <f t="shared" ca="1" si="0"/>
        <v>0.86416085352585525</v>
      </c>
      <c r="E63" s="120">
        <f t="shared" ca="1" si="8"/>
        <v>1560</v>
      </c>
      <c r="F63" s="116">
        <f t="shared" ca="1" si="1"/>
        <v>1.56</v>
      </c>
      <c r="G63" s="118">
        <f ca="1">C63/Summary!C$23</f>
        <v>0.44506954350927247</v>
      </c>
      <c r="H63" s="119">
        <f ca="1">H62+('Dev Plan (Wind)'!C62/Summary!C$23)*Summary!C$27</f>
        <v>12928.392230352605</v>
      </c>
      <c r="I63" s="119">
        <f t="shared" si="9"/>
        <v>2137.8166666666675</v>
      </c>
      <c r="J63" s="119">
        <f t="shared" si="10"/>
        <v>12822.814999999999</v>
      </c>
      <c r="K63" s="119">
        <f t="shared" si="11"/>
        <v>14960.631666666666</v>
      </c>
      <c r="L63" s="122">
        <f ca="1">C62*Summary!C$16*Summary!C$17*24*375*1000*C$11</f>
        <v>0</v>
      </c>
      <c r="M63" s="122">
        <f t="shared" ca="1" si="2"/>
        <v>15603750000</v>
      </c>
      <c r="N63" s="120">
        <f t="shared" ca="1" si="3"/>
        <v>1560</v>
      </c>
      <c r="O63" s="48">
        <f t="shared" ca="1" si="4"/>
        <v>6.0474747119035461</v>
      </c>
      <c r="P63" s="115">
        <f ca="1">C63*Summary!$C$16</f>
        <v>155996.875</v>
      </c>
      <c r="Q63" s="115">
        <f ca="1">P63*Summary!$C$17</f>
        <v>62398.75</v>
      </c>
      <c r="R63" s="48">
        <f ca="1">Q63/'Alberta Electricity Profile'!$C$33</f>
        <v>4.1869925518352007</v>
      </c>
      <c r="S63" s="235">
        <f ca="1">P63/'Alberta Electricity Profile'!$D$49</f>
        <v>1.1949846027745648</v>
      </c>
      <c r="T63" s="236">
        <f t="shared" si="5"/>
        <v>347.92166666666662</v>
      </c>
      <c r="U63" s="236">
        <f t="shared" ca="1" si="12"/>
        <v>397.79116719591002</v>
      </c>
      <c r="V63" s="237">
        <f t="shared" ca="1" si="13"/>
        <v>6.3749861527019371</v>
      </c>
      <c r="W63" s="237">
        <f t="shared" ca="1" si="14"/>
        <v>12749.972305403875</v>
      </c>
    </row>
    <row r="64" spans="1:23">
      <c r="A64" s="183"/>
      <c r="B64" s="124">
        <f t="shared" si="6"/>
        <v>44</v>
      </c>
      <c r="C64" s="115">
        <f t="shared" ca="1" si="7"/>
        <v>31199.375</v>
      </c>
      <c r="D64" s="48">
        <f t="shared" ca="1" si="0"/>
        <v>0.8705057301875585</v>
      </c>
      <c r="E64" s="120">
        <f t="shared" ca="1" si="8"/>
        <v>1560</v>
      </c>
      <c r="F64" s="116">
        <f t="shared" ca="1" si="1"/>
        <v>1.56</v>
      </c>
      <c r="G64" s="118">
        <f ca="1">C64/Summary!C$23</f>
        <v>0.44506954350927247</v>
      </c>
      <c r="H64" s="119">
        <f ca="1">H63+('Dev Plan (Wind)'!C63/Summary!C$23)*Summary!C$27</f>
        <v>13326.183397548515</v>
      </c>
      <c r="I64" s="119">
        <f t="shared" si="9"/>
        <v>2187.5333333333342</v>
      </c>
      <c r="J64" s="119">
        <f t="shared" si="10"/>
        <v>13121.019999999999</v>
      </c>
      <c r="K64" s="119">
        <f t="shared" si="11"/>
        <v>15308.553333333333</v>
      </c>
      <c r="L64" s="122">
        <f ca="1">C63*Summary!C$16*Summary!C$17*24*375*1000*C$11</f>
        <v>0</v>
      </c>
      <c r="M64" s="122">
        <f t="shared" ca="1" si="2"/>
        <v>15603750000</v>
      </c>
      <c r="N64" s="120">
        <f t="shared" ca="1" si="3"/>
        <v>1560</v>
      </c>
      <c r="O64" s="48">
        <f t="shared" ca="1" si="4"/>
        <v>6.0918767245673253</v>
      </c>
      <c r="P64" s="115">
        <f ca="1">C64*Summary!$C$16</f>
        <v>155996.875</v>
      </c>
      <c r="Q64" s="115">
        <f ca="1">P64*Summary!$C$17</f>
        <v>62398.75</v>
      </c>
      <c r="R64" s="48">
        <f ca="1">Q64/'Alberta Electricity Profile'!$C$33</f>
        <v>4.1869925518352007</v>
      </c>
      <c r="S64" s="235">
        <f ca="1">P64/'Alberta Electricity Profile'!$D$49</f>
        <v>1.1949846027745648</v>
      </c>
      <c r="T64" s="236">
        <f t="shared" si="5"/>
        <v>347.92166666666662</v>
      </c>
      <c r="U64" s="236">
        <f t="shared" ca="1" si="12"/>
        <v>397.79116719591002</v>
      </c>
      <c r="V64" s="237">
        <f t="shared" ca="1" si="13"/>
        <v>6.3749861527019371</v>
      </c>
      <c r="W64" s="237">
        <f t="shared" ca="1" si="14"/>
        <v>12749.972305403875</v>
      </c>
    </row>
    <row r="65" spans="1:23">
      <c r="A65" s="183"/>
      <c r="B65" s="124">
        <f t="shared" si="6"/>
        <v>45</v>
      </c>
      <c r="C65" s="115">
        <f t="shared" ca="1" si="7"/>
        <v>31199.375</v>
      </c>
      <c r="D65" s="48">
        <f t="shared" ca="1" si="0"/>
        <v>0.87656861233096384</v>
      </c>
      <c r="E65" s="120">
        <f t="shared" ca="1" si="8"/>
        <v>1560</v>
      </c>
      <c r="F65" s="116">
        <f t="shared" ca="1" si="1"/>
        <v>1.56</v>
      </c>
      <c r="G65" s="118">
        <f ca="1">C65/Summary!C$23</f>
        <v>0.44506954350927247</v>
      </c>
      <c r="H65" s="119">
        <f ca="1">H64+('Dev Plan (Wind)'!C64/Summary!C$23)*Summary!C$27</f>
        <v>13723.974564744425</v>
      </c>
      <c r="I65" s="119">
        <f t="shared" si="9"/>
        <v>2237.2500000000009</v>
      </c>
      <c r="J65" s="119">
        <f t="shared" si="10"/>
        <v>13419.224999999999</v>
      </c>
      <c r="K65" s="119">
        <f t="shared" si="11"/>
        <v>15656.474999999999</v>
      </c>
      <c r="L65" s="122">
        <f ca="1">C64*Summary!C$16*Summary!C$17*24*375*1000*C$11</f>
        <v>0</v>
      </c>
      <c r="M65" s="122">
        <f t="shared" ca="1" si="2"/>
        <v>15603750000</v>
      </c>
      <c r="N65" s="120">
        <f t="shared" ca="1" si="3"/>
        <v>1560</v>
      </c>
      <c r="O65" s="48">
        <f t="shared" ca="1" si="4"/>
        <v>6.1343053144460473</v>
      </c>
      <c r="P65" s="115">
        <f ca="1">C65*Summary!$C$16</f>
        <v>155996.875</v>
      </c>
      <c r="Q65" s="115">
        <f ca="1">P65*Summary!$C$17</f>
        <v>62398.75</v>
      </c>
      <c r="R65" s="48">
        <f ca="1">Q65/'Alberta Electricity Profile'!$C$33</f>
        <v>4.1869925518352007</v>
      </c>
      <c r="S65" s="235">
        <f ca="1">P65/'Alberta Electricity Profile'!$D$49</f>
        <v>1.1949846027745648</v>
      </c>
      <c r="T65" s="236">
        <f t="shared" si="5"/>
        <v>347.92166666666662</v>
      </c>
      <c r="U65" s="236">
        <f t="shared" ca="1" si="12"/>
        <v>397.79116719591002</v>
      </c>
      <c r="V65" s="237">
        <f t="shared" ca="1" si="13"/>
        <v>6.3749861527019371</v>
      </c>
      <c r="W65" s="237">
        <f t="shared" ca="1" si="14"/>
        <v>12749.972305403875</v>
      </c>
    </row>
    <row r="66" spans="1:23">
      <c r="A66" s="183"/>
      <c r="B66" s="124">
        <f t="shared" si="6"/>
        <v>46</v>
      </c>
      <c r="C66" s="115">
        <f t="shared" ca="1" si="7"/>
        <v>31199.375</v>
      </c>
      <c r="D66" s="48">
        <f t="shared" ca="1" si="0"/>
        <v>0.88236789090291667</v>
      </c>
      <c r="E66" s="120">
        <f t="shared" ca="1" si="8"/>
        <v>1560</v>
      </c>
      <c r="F66" s="116">
        <f t="shared" ca="1" si="1"/>
        <v>1.56</v>
      </c>
      <c r="G66" s="118">
        <f ca="1">C66/Summary!C$23</f>
        <v>0.44506954350927247</v>
      </c>
      <c r="H66" s="119">
        <f ca="1">H65+('Dev Plan (Wind)'!C65/Summary!C$23)*Summary!C$27</f>
        <v>14121.765731940335</v>
      </c>
      <c r="I66" s="119">
        <f t="shared" si="9"/>
        <v>2286.9666666666676</v>
      </c>
      <c r="J66" s="119">
        <f t="shared" si="10"/>
        <v>13717.429999999998</v>
      </c>
      <c r="K66" s="119">
        <f t="shared" si="11"/>
        <v>16004.396666666666</v>
      </c>
      <c r="L66" s="122">
        <f ca="1">C65*Summary!C$16*Summary!C$17*24*375*1000*C$11</f>
        <v>0</v>
      </c>
      <c r="M66" s="122">
        <f t="shared" ca="1" si="2"/>
        <v>15603750000</v>
      </c>
      <c r="N66" s="120">
        <f t="shared" ca="1" si="3"/>
        <v>1560</v>
      </c>
      <c r="O66" s="48">
        <f t="shared" ca="1" si="4"/>
        <v>6.1748891830256945</v>
      </c>
      <c r="P66" s="115">
        <f ca="1">C66*Summary!$C$16</f>
        <v>155996.875</v>
      </c>
      <c r="Q66" s="115">
        <f ca="1">P66*Summary!$C$17</f>
        <v>62398.75</v>
      </c>
      <c r="R66" s="48">
        <f ca="1">Q66/'Alberta Electricity Profile'!$C$33</f>
        <v>4.1869925518352007</v>
      </c>
      <c r="S66" s="235">
        <f ca="1">P66/'Alberta Electricity Profile'!$D$49</f>
        <v>1.1949846027745648</v>
      </c>
      <c r="T66" s="236">
        <f t="shared" si="5"/>
        <v>347.92166666666662</v>
      </c>
      <c r="U66" s="236">
        <f t="shared" ca="1" si="12"/>
        <v>397.79116719591002</v>
      </c>
      <c r="V66" s="237">
        <f t="shared" ca="1" si="13"/>
        <v>6.3749861527019371</v>
      </c>
      <c r="W66" s="237">
        <f t="shared" ca="1" si="14"/>
        <v>12749.972305403875</v>
      </c>
    </row>
    <row r="67" spans="1:23">
      <c r="A67" s="183"/>
      <c r="B67" s="124">
        <f t="shared" si="6"/>
        <v>47</v>
      </c>
      <c r="C67" s="115">
        <f t="shared" ca="1" si="7"/>
        <v>31199.375</v>
      </c>
      <c r="D67" s="48">
        <f t="shared" ca="1" si="0"/>
        <v>0.88792039166329706</v>
      </c>
      <c r="E67" s="120">
        <f t="shared" ca="1" si="8"/>
        <v>1560</v>
      </c>
      <c r="F67" s="116">
        <f t="shared" ca="1" si="1"/>
        <v>1.56</v>
      </c>
      <c r="G67" s="118">
        <f ca="1">C67/Summary!C$23</f>
        <v>0.44506954350927247</v>
      </c>
      <c r="H67" s="119">
        <f ca="1">H66+('Dev Plan (Wind)'!C66/Summary!C$23)*Summary!C$27</f>
        <v>14519.556899136245</v>
      </c>
      <c r="I67" s="119">
        <f t="shared" si="9"/>
        <v>2336.6833333333343</v>
      </c>
      <c r="J67" s="119">
        <f t="shared" si="10"/>
        <v>14015.634999999998</v>
      </c>
      <c r="K67" s="119">
        <f t="shared" si="11"/>
        <v>16352.318333333333</v>
      </c>
      <c r="L67" s="122">
        <f ca="1">C66*Summary!C$16*Summary!C$17*24*375*1000*C$11</f>
        <v>0</v>
      </c>
      <c r="M67" s="122">
        <f t="shared" ca="1" si="2"/>
        <v>15603750000</v>
      </c>
      <c r="N67" s="120">
        <f t="shared" ca="1" si="3"/>
        <v>1560</v>
      </c>
      <c r="O67" s="48">
        <f t="shared" ca="1" si="4"/>
        <v>6.2137460784742933</v>
      </c>
      <c r="P67" s="115">
        <f ca="1">C67*Summary!$C$16</f>
        <v>155996.875</v>
      </c>
      <c r="Q67" s="115">
        <f ca="1">P67*Summary!$C$17</f>
        <v>62398.75</v>
      </c>
      <c r="R67" s="48">
        <f ca="1">Q67/'Alberta Electricity Profile'!$C$33</f>
        <v>4.1869925518352007</v>
      </c>
      <c r="S67" s="235">
        <f ca="1">P67/'Alberta Electricity Profile'!$D$49</f>
        <v>1.1949846027745648</v>
      </c>
      <c r="T67" s="236">
        <f t="shared" si="5"/>
        <v>347.92166666666662</v>
      </c>
      <c r="U67" s="236">
        <f t="shared" ca="1" si="12"/>
        <v>397.79116719591002</v>
      </c>
      <c r="V67" s="237">
        <f t="shared" ca="1" si="13"/>
        <v>6.3749861527019371</v>
      </c>
      <c r="W67" s="237">
        <f t="shared" ca="1" si="14"/>
        <v>12749.972305403875</v>
      </c>
    </row>
    <row r="68" spans="1:23">
      <c r="A68" s="183"/>
      <c r="B68" s="124">
        <f t="shared" si="6"/>
        <v>48</v>
      </c>
      <c r="C68" s="115">
        <f t="shared" ca="1" si="7"/>
        <v>31199.375</v>
      </c>
      <c r="D68" s="48">
        <f t="shared" ca="1" si="0"/>
        <v>0.89324153822532837</v>
      </c>
      <c r="E68" s="120">
        <f t="shared" ca="1" si="8"/>
        <v>1560</v>
      </c>
      <c r="F68" s="116">
        <f t="shared" ca="1" si="1"/>
        <v>1.56</v>
      </c>
      <c r="G68" s="118">
        <f ca="1">C68/Summary!C$23</f>
        <v>0.44506954350927247</v>
      </c>
      <c r="H68" s="119">
        <f ca="1">H67+('Dev Plan (Wind)'!C67/Summary!C$23)*Summary!C$27</f>
        <v>14917.348066332155</v>
      </c>
      <c r="I68" s="119">
        <f t="shared" si="9"/>
        <v>2386.400000000001</v>
      </c>
      <c r="J68" s="119">
        <f t="shared" si="10"/>
        <v>14313.839999999998</v>
      </c>
      <c r="K68" s="119">
        <f t="shared" si="11"/>
        <v>16700.239999999998</v>
      </c>
      <c r="L68" s="122">
        <f ca="1">C67*Summary!C$16*Summary!C$17*24*375*1000*C$11</f>
        <v>0</v>
      </c>
      <c r="M68" s="122">
        <f t="shared" ca="1" si="2"/>
        <v>15603750000</v>
      </c>
      <c r="N68" s="120">
        <f t="shared" ca="1" si="3"/>
        <v>1560</v>
      </c>
      <c r="O68" s="48">
        <f t="shared" ca="1" si="4"/>
        <v>6.250983936612533</v>
      </c>
      <c r="P68" s="115">
        <f ca="1">C68*Summary!$C$16</f>
        <v>155996.875</v>
      </c>
      <c r="Q68" s="115">
        <f ca="1">P68*Summary!$C$17</f>
        <v>62398.75</v>
      </c>
      <c r="R68" s="48">
        <f ca="1">Q68/'Alberta Electricity Profile'!$C$33</f>
        <v>4.1869925518352007</v>
      </c>
      <c r="S68" s="235">
        <f ca="1">P68/'Alberta Electricity Profile'!$D$49</f>
        <v>1.1949846027745648</v>
      </c>
      <c r="T68" s="236">
        <f t="shared" si="5"/>
        <v>347.92166666666662</v>
      </c>
      <c r="U68" s="236">
        <f t="shared" ca="1" si="12"/>
        <v>397.79116719591002</v>
      </c>
      <c r="V68" s="237">
        <f t="shared" ca="1" si="13"/>
        <v>6.3749861527019371</v>
      </c>
      <c r="W68" s="237">
        <f t="shared" ca="1" si="14"/>
        <v>12749.972305403875</v>
      </c>
    </row>
    <row r="69" spans="1:23">
      <c r="A69" s="183"/>
      <c r="B69" s="124">
        <f t="shared" si="6"/>
        <v>49</v>
      </c>
      <c r="C69" s="115">
        <f t="shared" ca="1" si="7"/>
        <v>31199.375</v>
      </c>
      <c r="D69" s="48">
        <f t="shared" ca="1" si="0"/>
        <v>0.89834549513176631</v>
      </c>
      <c r="E69" s="120">
        <f t="shared" ca="1" si="8"/>
        <v>1560</v>
      </c>
      <c r="F69" s="116">
        <f t="shared" ca="1" si="1"/>
        <v>1.56</v>
      </c>
      <c r="G69" s="118">
        <f ca="1">C69/Summary!C$23</f>
        <v>0.44506954350927247</v>
      </c>
      <c r="H69" s="119">
        <f ca="1">H68+('Dev Plan (Wind)'!C68/Summary!C$23)*Summary!C$27</f>
        <v>15315.139233528065</v>
      </c>
      <c r="I69" s="119">
        <f t="shared" si="9"/>
        <v>2436.1166666666677</v>
      </c>
      <c r="J69" s="119">
        <f t="shared" si="10"/>
        <v>14612.044999999998</v>
      </c>
      <c r="K69" s="119">
        <f t="shared" si="11"/>
        <v>17048.161666666667</v>
      </c>
      <c r="L69" s="122">
        <f ca="1">C68*Summary!C$16*Summary!C$17*24*375*1000*C$11</f>
        <v>0</v>
      </c>
      <c r="M69" s="122">
        <f t="shared" ca="1" si="2"/>
        <v>15603750000</v>
      </c>
      <c r="N69" s="120">
        <f t="shared" ca="1" si="3"/>
        <v>1560</v>
      </c>
      <c r="O69" s="48">
        <f t="shared" ca="1" si="4"/>
        <v>6.286701882173702</v>
      </c>
      <c r="P69" s="115">
        <f ca="1">C69*Summary!$C$16</f>
        <v>155996.875</v>
      </c>
      <c r="Q69" s="115">
        <f ca="1">P69*Summary!$C$17</f>
        <v>62398.75</v>
      </c>
      <c r="R69" s="48">
        <f ca="1">Q69/'Alberta Electricity Profile'!$C$33</f>
        <v>4.1869925518352007</v>
      </c>
      <c r="S69" s="235">
        <f ca="1">P69/'Alberta Electricity Profile'!$D$49</f>
        <v>1.1949846027745648</v>
      </c>
      <c r="T69" s="236">
        <f t="shared" si="5"/>
        <v>347.92166666666662</v>
      </c>
      <c r="U69" s="236">
        <f t="shared" ca="1" si="12"/>
        <v>397.79116719591002</v>
      </c>
      <c r="V69" s="237">
        <f t="shared" ca="1" si="13"/>
        <v>6.3749861527019371</v>
      </c>
      <c r="W69" s="237">
        <f t="shared" ca="1" si="14"/>
        <v>12749.972305403875</v>
      </c>
    </row>
    <row r="70" spans="1:23">
      <c r="A70" s="183"/>
      <c r="B70" s="124">
        <f t="shared" si="6"/>
        <v>50</v>
      </c>
      <c r="C70" s="115">
        <f t="shared" ca="1" si="7"/>
        <v>31199.375</v>
      </c>
      <c r="D70" s="48">
        <f t="shared" ca="1" si="0"/>
        <v>0.90324529376194695</v>
      </c>
      <c r="E70" s="120">
        <f t="shared" ca="1" si="8"/>
        <v>1560</v>
      </c>
      <c r="F70" s="116">
        <f t="shared" ca="1" si="1"/>
        <v>1.56</v>
      </c>
      <c r="G70" s="118">
        <f ca="1">C70/Summary!C$23</f>
        <v>0.44506954350927247</v>
      </c>
      <c r="H70" s="119">
        <f ca="1">H69+('Dev Plan (Wind)'!C69/Summary!C$23)*Summary!C$27</f>
        <v>15712.930400723975</v>
      </c>
      <c r="I70" s="119">
        <f t="shared" si="9"/>
        <v>2485.8333333333344</v>
      </c>
      <c r="J70" s="119">
        <f t="shared" si="10"/>
        <v>14910.249999999998</v>
      </c>
      <c r="K70" s="119">
        <f t="shared" si="11"/>
        <v>17396.083333333332</v>
      </c>
      <c r="L70" s="122">
        <f ca="1">C69*Summary!C$16*Summary!C$17*24*375*1000*C$11</f>
        <v>0</v>
      </c>
      <c r="M70" s="122">
        <f t="shared" ca="1" si="2"/>
        <v>15603750000</v>
      </c>
      <c r="N70" s="120">
        <f t="shared" ca="1" si="3"/>
        <v>1560</v>
      </c>
      <c r="O70" s="48">
        <f t="shared" ca="1" si="4"/>
        <v>6.3209911099124243</v>
      </c>
      <c r="P70" s="115">
        <f ca="1">C70*Summary!$C$16</f>
        <v>155996.875</v>
      </c>
      <c r="Q70" s="115">
        <f ca="1">P70*Summary!$C$17</f>
        <v>62398.75</v>
      </c>
      <c r="R70" s="48">
        <f ca="1">Q70/'Alberta Electricity Profile'!$C$33</f>
        <v>4.1869925518352007</v>
      </c>
      <c r="S70" s="235">
        <f ca="1">P70/'Alberta Electricity Profile'!$D$49</f>
        <v>1.1949846027745648</v>
      </c>
      <c r="T70" s="236">
        <f t="shared" si="5"/>
        <v>347.92166666666662</v>
      </c>
      <c r="U70" s="236">
        <f t="shared" ca="1" si="12"/>
        <v>397.79116719591002</v>
      </c>
      <c r="V70" s="237">
        <f t="shared" ca="1" si="13"/>
        <v>6.3749861527019371</v>
      </c>
      <c r="W70" s="237">
        <f t="shared" ca="1" si="14"/>
        <v>12749.972305403875</v>
      </c>
    </row>
    <row r="71" spans="1:23">
      <c r="A71" s="183"/>
      <c r="B71" s="124">
        <f t="shared" si="6"/>
        <v>51</v>
      </c>
      <c r="C71" s="115">
        <f t="shared" ca="1" si="7"/>
        <v>31199.375</v>
      </c>
      <c r="D71" s="48">
        <f t="shared" ca="1" si="0"/>
        <v>0.90795294342623822</v>
      </c>
      <c r="E71" s="120">
        <f t="shared" ca="1" si="8"/>
        <v>1560</v>
      </c>
      <c r="F71" s="116">
        <f t="shared" ca="1" si="1"/>
        <v>1.56</v>
      </c>
      <c r="G71" s="118">
        <f ca="1">C71/Summary!C$23</f>
        <v>0.44506954350927247</v>
      </c>
      <c r="H71" s="119">
        <f ca="1">H70+('Dev Plan (Wind)'!C70/Summary!C$23)*Summary!C$27</f>
        <v>16110.721567919885</v>
      </c>
      <c r="I71" s="119">
        <f t="shared" si="9"/>
        <v>2535.5500000000011</v>
      </c>
      <c r="J71" s="119">
        <f t="shared" si="10"/>
        <v>15208.454999999998</v>
      </c>
      <c r="K71" s="119">
        <f t="shared" si="11"/>
        <v>17744.004999999997</v>
      </c>
      <c r="L71" s="122">
        <f ca="1">C70*Summary!C$16*Summary!C$17*24*375*1000*C$11</f>
        <v>0</v>
      </c>
      <c r="M71" s="122">
        <f t="shared" ca="1" si="2"/>
        <v>15603750000</v>
      </c>
      <c r="N71" s="120">
        <f t="shared" ca="1" si="3"/>
        <v>1560</v>
      </c>
      <c r="O71" s="48">
        <f t="shared" ca="1" si="4"/>
        <v>6.3539356620535496</v>
      </c>
      <c r="P71" s="115">
        <f ca="1">C71*Summary!$C$16</f>
        <v>155996.875</v>
      </c>
      <c r="Q71" s="115">
        <f ca="1">P71*Summary!$C$17</f>
        <v>62398.75</v>
      </c>
      <c r="R71" s="48">
        <f ca="1">Q71/'Alberta Electricity Profile'!$C$33</f>
        <v>4.1869925518352007</v>
      </c>
      <c r="S71" s="235">
        <f ca="1">P71/'Alberta Electricity Profile'!$D$49</f>
        <v>1.1949846027745648</v>
      </c>
      <c r="T71" s="236">
        <f t="shared" si="5"/>
        <v>347.92166666666662</v>
      </c>
      <c r="U71" s="236">
        <f t="shared" ca="1" si="12"/>
        <v>397.79116719591002</v>
      </c>
      <c r="V71" s="237">
        <f t="shared" ca="1" si="13"/>
        <v>6.3749861527019371</v>
      </c>
      <c r="W71" s="237">
        <f t="shared" ca="1" si="14"/>
        <v>12749.972305403875</v>
      </c>
    </row>
    <row r="72" spans="1:23">
      <c r="A72" s="183"/>
      <c r="B72" s="124">
        <f t="shared" si="6"/>
        <v>52</v>
      </c>
      <c r="C72" s="115">
        <f t="shared" ca="1" si="7"/>
        <v>31199.375</v>
      </c>
      <c r="D72" s="48">
        <f t="shared" ca="1" si="0"/>
        <v>0.9124795296419026</v>
      </c>
      <c r="E72" s="120">
        <f t="shared" ca="1" si="8"/>
        <v>1560</v>
      </c>
      <c r="F72" s="116">
        <f t="shared" ca="1" si="1"/>
        <v>1.56</v>
      </c>
      <c r="G72" s="118">
        <f ca="1">C72/Summary!C$23</f>
        <v>0.44506954350927247</v>
      </c>
      <c r="H72" s="119">
        <f ca="1">H71+('Dev Plan (Wind)'!C71/Summary!C$23)*Summary!C$27</f>
        <v>16508.512735115793</v>
      </c>
      <c r="I72" s="119">
        <f t="shared" si="9"/>
        <v>2585.2666666666678</v>
      </c>
      <c r="J72" s="119">
        <f t="shared" si="10"/>
        <v>15506.659999999998</v>
      </c>
      <c r="K72" s="119">
        <f t="shared" si="11"/>
        <v>18091.926666666666</v>
      </c>
      <c r="L72" s="122">
        <f ca="1">C71*Summary!C$16*Summary!C$17*24*375*1000*C$11</f>
        <v>0</v>
      </c>
      <c r="M72" s="122">
        <f t="shared" ca="1" si="2"/>
        <v>15603750000</v>
      </c>
      <c r="N72" s="120">
        <f t="shared" ca="1" si="3"/>
        <v>1560</v>
      </c>
      <c r="O72" s="48">
        <f t="shared" ca="1" si="4"/>
        <v>6.3856131160354002</v>
      </c>
      <c r="P72" s="115">
        <f ca="1">C72*Summary!$C$16</f>
        <v>155996.875</v>
      </c>
      <c r="Q72" s="115">
        <f ca="1">P72*Summary!$C$17</f>
        <v>62398.75</v>
      </c>
      <c r="R72" s="48">
        <f ca="1">Q72/'Alberta Electricity Profile'!$C$33</f>
        <v>4.1869925518352007</v>
      </c>
      <c r="S72" s="235">
        <f ca="1">P72/'Alberta Electricity Profile'!$D$49</f>
        <v>1.1949846027745648</v>
      </c>
      <c r="T72" s="236">
        <f t="shared" si="5"/>
        <v>347.92166666666662</v>
      </c>
      <c r="U72" s="236">
        <f t="shared" ca="1" si="12"/>
        <v>397.7911671959082</v>
      </c>
      <c r="V72" s="237">
        <f t="shared" ca="1" si="13"/>
        <v>6.3749861527019087</v>
      </c>
      <c r="W72" s="237">
        <f t="shared" ca="1" si="14"/>
        <v>12749.972305403817</v>
      </c>
    </row>
    <row r="73" spans="1:23">
      <c r="A73" s="183"/>
      <c r="B73" s="124">
        <f t="shared" si="6"/>
        <v>53</v>
      </c>
      <c r="C73" s="115">
        <f t="shared" ca="1" si="7"/>
        <v>31199.375</v>
      </c>
      <c r="D73" s="48">
        <f t="shared" ca="1" si="0"/>
        <v>0.91683530128339108</v>
      </c>
      <c r="E73" s="120">
        <f t="shared" ca="1" si="8"/>
        <v>1560</v>
      </c>
      <c r="F73" s="116">
        <f t="shared" ca="1" si="1"/>
        <v>1.56</v>
      </c>
      <c r="G73" s="118">
        <f ca="1">C73/Summary!C$23</f>
        <v>0.44506954350927247</v>
      </c>
      <c r="H73" s="119">
        <f ca="1">H72+('Dev Plan (Wind)'!C72/Summary!C$23)*Summary!C$27</f>
        <v>16906.303902311702</v>
      </c>
      <c r="I73" s="119">
        <f t="shared" si="9"/>
        <v>2634.9833333333345</v>
      </c>
      <c r="J73" s="119">
        <f t="shared" si="10"/>
        <v>15804.864999999998</v>
      </c>
      <c r="K73" s="119">
        <f t="shared" si="11"/>
        <v>18439.848333333332</v>
      </c>
      <c r="L73" s="122">
        <f ca="1">C72*Summary!C$16*Summary!C$17*24*375*1000*C$11</f>
        <v>0</v>
      </c>
      <c r="M73" s="122">
        <f t="shared" ca="1" si="2"/>
        <v>15603750000</v>
      </c>
      <c r="N73" s="120">
        <f t="shared" ca="1" si="3"/>
        <v>1560</v>
      </c>
      <c r="O73" s="48">
        <f t="shared" ca="1" si="4"/>
        <v>6.4160951943952949</v>
      </c>
      <c r="P73" s="115">
        <f ca="1">C73*Summary!$C$16</f>
        <v>155996.875</v>
      </c>
      <c r="Q73" s="115">
        <f ca="1">P73*Summary!$C$17</f>
        <v>62398.75</v>
      </c>
      <c r="R73" s="48">
        <f ca="1">Q73/'Alberta Electricity Profile'!$C$33</f>
        <v>4.1869925518352007</v>
      </c>
      <c r="S73" s="235">
        <f ca="1">P73/'Alberta Electricity Profile'!$D$49</f>
        <v>1.1949846027745648</v>
      </c>
      <c r="T73" s="236">
        <f t="shared" si="5"/>
        <v>347.92166666666662</v>
      </c>
      <c r="U73" s="236">
        <f t="shared" ca="1" si="12"/>
        <v>397.7911671959082</v>
      </c>
      <c r="V73" s="237">
        <f t="shared" ca="1" si="13"/>
        <v>6.3749861527019087</v>
      </c>
      <c r="W73" s="237">
        <f t="shared" ca="1" si="14"/>
        <v>12749.972305403817</v>
      </c>
    </row>
    <row r="74" spans="1:23">
      <c r="A74" s="183"/>
      <c r="B74" s="124">
        <f t="shared" si="6"/>
        <v>54</v>
      </c>
      <c r="C74" s="115">
        <f t="shared" ca="1" si="7"/>
        <v>31199.375</v>
      </c>
      <c r="D74" s="48">
        <f t="shared" ca="1" si="0"/>
        <v>0.92102974804926874</v>
      </c>
      <c r="E74" s="120">
        <f t="shared" ca="1" si="8"/>
        <v>1560</v>
      </c>
      <c r="F74" s="116">
        <f t="shared" ca="1" si="1"/>
        <v>1.56</v>
      </c>
      <c r="G74" s="118">
        <f ca="1">C74/Summary!C$23</f>
        <v>0.44506954350927247</v>
      </c>
      <c r="H74" s="119">
        <f ca="1">H73+('Dev Plan (Wind)'!C73/Summary!C$23)*Summary!C$27</f>
        <v>17304.09506950761</v>
      </c>
      <c r="I74" s="119">
        <f t="shared" si="9"/>
        <v>2684.7000000000012</v>
      </c>
      <c r="J74" s="119">
        <f t="shared" si="10"/>
        <v>16103.069999999998</v>
      </c>
      <c r="K74" s="119">
        <f t="shared" si="11"/>
        <v>18787.77</v>
      </c>
      <c r="L74" s="122">
        <f ca="1">C73*Summary!C$16*Summary!C$17*24*375*1000*C$11</f>
        <v>0</v>
      </c>
      <c r="M74" s="122">
        <f t="shared" ca="1" si="2"/>
        <v>15603750000</v>
      </c>
      <c r="N74" s="120">
        <f t="shared" ca="1" si="3"/>
        <v>1560</v>
      </c>
      <c r="O74" s="48">
        <f t="shared" ca="1" si="4"/>
        <v>6.4454483068900075</v>
      </c>
      <c r="P74" s="115">
        <f ca="1">C74*Summary!$C$16</f>
        <v>155996.875</v>
      </c>
      <c r="Q74" s="115">
        <f ca="1">P74*Summary!$C$17</f>
        <v>62398.75</v>
      </c>
      <c r="R74" s="48">
        <f ca="1">Q74/'Alberta Electricity Profile'!$C$33</f>
        <v>4.1869925518352007</v>
      </c>
      <c r="S74" s="235">
        <f ca="1">P74/'Alberta Electricity Profile'!$D$49</f>
        <v>1.1949846027745648</v>
      </c>
      <c r="T74" s="236">
        <f t="shared" si="5"/>
        <v>347.92166666666662</v>
      </c>
      <c r="U74" s="236">
        <f t="shared" ca="1" si="12"/>
        <v>397.7911671959082</v>
      </c>
      <c r="V74" s="237">
        <f t="shared" ca="1" si="13"/>
        <v>6.3749861527019087</v>
      </c>
      <c r="W74" s="237">
        <f t="shared" ca="1" si="14"/>
        <v>12749.972305403817</v>
      </c>
    </row>
    <row r="75" spans="1:23">
      <c r="A75" s="183"/>
      <c r="B75" s="124">
        <f t="shared" si="6"/>
        <v>55</v>
      </c>
      <c r="C75" s="115">
        <f t="shared" ca="1" si="7"/>
        <v>31199.375</v>
      </c>
      <c r="D75" s="48">
        <f t="shared" ca="1" si="0"/>
        <v>0.92507166947820552</v>
      </c>
      <c r="E75" s="120">
        <f t="shared" ca="1" si="8"/>
        <v>1560</v>
      </c>
      <c r="F75" s="116">
        <f t="shared" ca="1" si="1"/>
        <v>1.56</v>
      </c>
      <c r="G75" s="118">
        <f ca="1">C75/Summary!C$23</f>
        <v>0.44506954350927247</v>
      </c>
      <c r="H75" s="119">
        <f ca="1">H74+('Dev Plan (Wind)'!C74/Summary!C$23)*Summary!C$27</f>
        <v>17701.886236703518</v>
      </c>
      <c r="I75" s="119">
        <f t="shared" si="9"/>
        <v>2734.4166666666679</v>
      </c>
      <c r="J75" s="119">
        <f t="shared" si="10"/>
        <v>16401.274999999998</v>
      </c>
      <c r="K75" s="119">
        <f t="shared" si="11"/>
        <v>19135.691666666666</v>
      </c>
      <c r="L75" s="122">
        <f ca="1">C74*Summary!C$16*Summary!C$17*24*375*1000*C$11</f>
        <v>0</v>
      </c>
      <c r="M75" s="122">
        <f t="shared" ca="1" si="2"/>
        <v>15603750000</v>
      </c>
      <c r="N75" s="120">
        <f t="shared" ca="1" si="3"/>
        <v>1560</v>
      </c>
      <c r="O75" s="48">
        <f t="shared" ca="1" si="4"/>
        <v>6.4737340334758215</v>
      </c>
      <c r="P75" s="115">
        <f ca="1">C75*Summary!$C$16</f>
        <v>155996.875</v>
      </c>
      <c r="Q75" s="115">
        <f ca="1">P75*Summary!$C$17</f>
        <v>62398.75</v>
      </c>
      <c r="R75" s="48">
        <f ca="1">Q75/'Alberta Electricity Profile'!$C$33</f>
        <v>4.1869925518352007</v>
      </c>
      <c r="S75" s="235">
        <f ca="1">P75/'Alberta Electricity Profile'!$D$49</f>
        <v>1.1949846027745648</v>
      </c>
      <c r="T75" s="236">
        <f t="shared" si="5"/>
        <v>347.92166666666662</v>
      </c>
      <c r="U75" s="236">
        <f t="shared" ca="1" si="12"/>
        <v>397.7911671959082</v>
      </c>
      <c r="V75" s="237">
        <f t="shared" ca="1" si="13"/>
        <v>6.3749861527019087</v>
      </c>
      <c r="W75" s="237">
        <f t="shared" ca="1" si="14"/>
        <v>12749.972305403817</v>
      </c>
    </row>
    <row r="76" spans="1:23">
      <c r="A76" s="183"/>
      <c r="B76" s="124">
        <f t="shared" si="6"/>
        <v>56</v>
      </c>
      <c r="C76" s="115">
        <f t="shared" ca="1" si="7"/>
        <v>31199.375</v>
      </c>
      <c r="D76" s="48">
        <f t="shared" ca="1" si="0"/>
        <v>0.92896923657039443</v>
      </c>
      <c r="E76" s="120">
        <f t="shared" ca="1" si="8"/>
        <v>1560</v>
      </c>
      <c r="F76" s="116">
        <f t="shared" ca="1" si="1"/>
        <v>1.56</v>
      </c>
      <c r="G76" s="118">
        <f ca="1">C76/Summary!C$23</f>
        <v>0.44506954350927247</v>
      </c>
      <c r="H76" s="119">
        <f ca="1">H75+('Dev Plan (Wind)'!C75/Summary!C$23)*Summary!C$27</f>
        <v>18099.677403899426</v>
      </c>
      <c r="I76" s="119">
        <f t="shared" si="9"/>
        <v>2784.1333333333346</v>
      </c>
      <c r="J76" s="119">
        <f t="shared" si="10"/>
        <v>16699.48</v>
      </c>
      <c r="K76" s="119">
        <f t="shared" si="11"/>
        <v>19483.613333333335</v>
      </c>
      <c r="L76" s="122">
        <f ca="1">C75*Summary!C$16*Summary!C$17*24*375*1000*C$11</f>
        <v>0</v>
      </c>
      <c r="M76" s="122">
        <f t="shared" ca="1" si="2"/>
        <v>15603750000</v>
      </c>
      <c r="N76" s="120">
        <f t="shared" ca="1" si="3"/>
        <v>1560</v>
      </c>
      <c r="O76" s="48">
        <f t="shared" ca="1" si="4"/>
        <v>6.5010095555407137</v>
      </c>
      <c r="P76" s="115">
        <f ca="1">C76*Summary!$C$16</f>
        <v>155996.875</v>
      </c>
      <c r="Q76" s="115">
        <f ca="1">P76*Summary!$C$17</f>
        <v>62398.75</v>
      </c>
      <c r="R76" s="48">
        <f ca="1">Q76/'Alberta Electricity Profile'!$C$33</f>
        <v>4.1869925518352007</v>
      </c>
      <c r="S76" s="235">
        <f ca="1">P76/'Alberta Electricity Profile'!$D$49</f>
        <v>1.1949846027745648</v>
      </c>
      <c r="T76" s="236">
        <f t="shared" si="5"/>
        <v>347.92166666666662</v>
      </c>
      <c r="U76" s="236">
        <f t="shared" ca="1" si="12"/>
        <v>397.7911671959082</v>
      </c>
      <c r="V76" s="237">
        <f t="shared" ca="1" si="13"/>
        <v>6.3749861527019087</v>
      </c>
      <c r="W76" s="237">
        <f t="shared" ca="1" si="14"/>
        <v>12749.972305403817</v>
      </c>
    </row>
    <row r="77" spans="1:23">
      <c r="A77" s="183"/>
      <c r="B77" s="124">
        <f t="shared" si="6"/>
        <v>57</v>
      </c>
      <c r="C77" s="115">
        <f t="shared" ca="1" si="7"/>
        <v>31199.375</v>
      </c>
      <c r="D77" s="48">
        <f t="shared" ca="1" si="0"/>
        <v>0.93273004692250661</v>
      </c>
      <c r="E77" s="120">
        <f t="shared" ca="1" si="8"/>
        <v>1560</v>
      </c>
      <c r="F77" s="116">
        <f t="shared" ca="1" si="1"/>
        <v>1.56</v>
      </c>
      <c r="G77" s="118">
        <f ca="1">C77/Summary!C$23</f>
        <v>0.44506954350927247</v>
      </c>
      <c r="H77" s="119">
        <f ca="1">H76+('Dev Plan (Wind)'!C76/Summary!C$23)*Summary!C$27</f>
        <v>18497.468571095334</v>
      </c>
      <c r="I77" s="119">
        <f t="shared" si="9"/>
        <v>2833.8500000000013</v>
      </c>
      <c r="J77" s="119">
        <f t="shared" si="10"/>
        <v>16997.685000000001</v>
      </c>
      <c r="K77" s="119">
        <f t="shared" si="11"/>
        <v>19831.535000000003</v>
      </c>
      <c r="L77" s="122">
        <f ca="1">C76*Summary!C$16*Summary!C$17*24*375*1000*C$11</f>
        <v>0</v>
      </c>
      <c r="M77" s="122">
        <f t="shared" ca="1" si="2"/>
        <v>15603750000</v>
      </c>
      <c r="N77" s="120">
        <f t="shared" ca="1" si="3"/>
        <v>1560</v>
      </c>
      <c r="O77" s="48">
        <f t="shared" ca="1" si="4"/>
        <v>6.5273280417436794</v>
      </c>
      <c r="P77" s="115">
        <f ca="1">C77*Summary!$C$16</f>
        <v>155996.875</v>
      </c>
      <c r="Q77" s="115">
        <f ca="1">P77*Summary!$C$17</f>
        <v>62398.75</v>
      </c>
      <c r="R77" s="48">
        <f ca="1">Q77/'Alberta Electricity Profile'!$C$33</f>
        <v>4.1869925518352007</v>
      </c>
      <c r="S77" s="235">
        <f ca="1">P77/'Alberta Electricity Profile'!$D$49</f>
        <v>1.1949846027745648</v>
      </c>
      <c r="T77" s="236">
        <f t="shared" si="5"/>
        <v>347.92166666666662</v>
      </c>
      <c r="U77" s="236">
        <f t="shared" ca="1" si="12"/>
        <v>397.7911671959082</v>
      </c>
      <c r="V77" s="237">
        <f t="shared" ca="1" si="13"/>
        <v>6.3749861527019087</v>
      </c>
      <c r="W77" s="237">
        <f t="shared" ca="1" si="14"/>
        <v>12749.972305403817</v>
      </c>
    </row>
    <row r="78" spans="1:23">
      <c r="A78" s="183"/>
      <c r="B78" s="124">
        <f t="shared" si="6"/>
        <v>58</v>
      </c>
      <c r="C78" s="115">
        <f t="shared" ca="1" si="7"/>
        <v>31199.375</v>
      </c>
      <c r="D78" s="48">
        <f t="shared" ca="1" si="0"/>
        <v>0.93636117415902864</v>
      </c>
      <c r="E78" s="120">
        <f t="shared" ca="1" si="8"/>
        <v>1560</v>
      </c>
      <c r="F78" s="116">
        <f t="shared" ca="1" si="1"/>
        <v>1.56</v>
      </c>
      <c r="G78" s="118">
        <f ca="1">C78/Summary!C$23</f>
        <v>0.44506954350927247</v>
      </c>
      <c r="H78" s="119">
        <f ca="1">H77+('Dev Plan (Wind)'!C77/Summary!C$23)*Summary!C$27</f>
        <v>18895.259738291243</v>
      </c>
      <c r="I78" s="119">
        <f t="shared" si="9"/>
        <v>2883.566666666668</v>
      </c>
      <c r="J78" s="119">
        <f t="shared" si="10"/>
        <v>17295.890000000003</v>
      </c>
      <c r="K78" s="119">
        <f t="shared" si="11"/>
        <v>20179.456666666672</v>
      </c>
      <c r="L78" s="122">
        <f ca="1">C77*Summary!C$16*Summary!C$17*24*375*1000*C$11</f>
        <v>0</v>
      </c>
      <c r="M78" s="122">
        <f t="shared" ca="1" si="2"/>
        <v>15603750000</v>
      </c>
      <c r="N78" s="120">
        <f t="shared" ca="1" si="3"/>
        <v>1560</v>
      </c>
      <c r="O78" s="48">
        <f t="shared" ca="1" si="4"/>
        <v>6.5527389939396468</v>
      </c>
      <c r="P78" s="115">
        <f ca="1">C78*Summary!$C$16</f>
        <v>155996.875</v>
      </c>
      <c r="Q78" s="115">
        <f ca="1">P78*Summary!$C$17</f>
        <v>62398.75</v>
      </c>
      <c r="R78" s="48">
        <f ca="1">Q78/'Alberta Electricity Profile'!$C$33</f>
        <v>4.1869925518352007</v>
      </c>
      <c r="S78" s="235">
        <f ca="1">P78/'Alberta Electricity Profile'!$D$49</f>
        <v>1.1949846027745648</v>
      </c>
      <c r="T78" s="236">
        <f t="shared" si="5"/>
        <v>347.92166666666662</v>
      </c>
      <c r="U78" s="236">
        <f t="shared" ca="1" si="12"/>
        <v>397.7911671959082</v>
      </c>
      <c r="V78" s="237">
        <f t="shared" ca="1" si="13"/>
        <v>6.3749861527019087</v>
      </c>
      <c r="W78" s="237">
        <f t="shared" ca="1" si="14"/>
        <v>12749.972305403817</v>
      </c>
    </row>
    <row r="79" spans="1:23">
      <c r="A79" s="183"/>
      <c r="B79" s="124">
        <f t="shared" si="6"/>
        <v>59</v>
      </c>
      <c r="C79" s="115">
        <f t="shared" ca="1" si="7"/>
        <v>31199.375</v>
      </c>
      <c r="D79" s="48">
        <f t="shared" ca="1" si="0"/>
        <v>0.93986921233668552</v>
      </c>
      <c r="E79" s="120">
        <f t="shared" ca="1" si="8"/>
        <v>1560</v>
      </c>
      <c r="F79" s="116">
        <f t="shared" ca="1" si="1"/>
        <v>1.56</v>
      </c>
      <c r="G79" s="118">
        <f ca="1">C79/Summary!C$23</f>
        <v>0.44506954350927247</v>
      </c>
      <c r="H79" s="119">
        <f ca="1">H78+('Dev Plan (Wind)'!C78/Summary!C$23)*Summary!C$27</f>
        <v>19293.050905487151</v>
      </c>
      <c r="I79" s="119">
        <f t="shared" si="9"/>
        <v>2933.2833333333347</v>
      </c>
      <c r="J79" s="119">
        <f t="shared" si="10"/>
        <v>17594.095000000005</v>
      </c>
      <c r="K79" s="119">
        <f t="shared" si="11"/>
        <v>20527.378333333341</v>
      </c>
      <c r="L79" s="122">
        <f ca="1">C78*Summary!C$16*Summary!C$17*24*375*1000*C$11</f>
        <v>0</v>
      </c>
      <c r="M79" s="122">
        <f t="shared" ca="1" si="2"/>
        <v>15603750000</v>
      </c>
      <c r="N79" s="120">
        <f t="shared" ca="1" si="3"/>
        <v>1560</v>
      </c>
      <c r="O79" s="48">
        <f t="shared" ca="1" si="4"/>
        <v>6.5772885579255815</v>
      </c>
      <c r="P79" s="115">
        <f ca="1">C79*Summary!$C$16</f>
        <v>155996.875</v>
      </c>
      <c r="Q79" s="115">
        <f ca="1">P79*Summary!$C$17</f>
        <v>62398.75</v>
      </c>
      <c r="R79" s="48">
        <f ca="1">Q79/'Alberta Electricity Profile'!$C$33</f>
        <v>4.1869925518352007</v>
      </c>
      <c r="S79" s="235">
        <f ca="1">P79/'Alberta Electricity Profile'!$D$49</f>
        <v>1.1949846027745648</v>
      </c>
      <c r="T79" s="236">
        <f t="shared" si="5"/>
        <v>347.92166666666662</v>
      </c>
      <c r="U79" s="236">
        <f t="shared" ca="1" si="12"/>
        <v>397.7911671959082</v>
      </c>
      <c r="V79" s="237">
        <f t="shared" ca="1" si="13"/>
        <v>6.3749861527019087</v>
      </c>
      <c r="W79" s="237">
        <f t="shared" ca="1" si="14"/>
        <v>12749.972305403817</v>
      </c>
    </row>
    <row r="80" spans="1:23" ht="15.75" customHeight="1" thickBot="1">
      <c r="A80" s="183"/>
      <c r="B80" s="165">
        <f t="shared" si="6"/>
        <v>60</v>
      </c>
      <c r="C80" s="166">
        <f t="shared" ca="1" si="7"/>
        <v>31199.375</v>
      </c>
      <c r="D80" s="56">
        <f t="shared" ca="1" si="0"/>
        <v>0.94326031590842063</v>
      </c>
      <c r="E80" s="167">
        <f t="shared" ca="1" si="8"/>
        <v>1560</v>
      </c>
      <c r="F80" s="168">
        <f t="shared" ca="1" si="1"/>
        <v>1.56</v>
      </c>
      <c r="G80" s="169">
        <f ca="1">C80/Summary!C$23</f>
        <v>0.44506954350927247</v>
      </c>
      <c r="H80" s="170">
        <f ca="1">H79+('Dev Plan (Wind)'!C79/Summary!C$23)*Summary!C$27</f>
        <v>19690.842072683059</v>
      </c>
      <c r="I80" s="170">
        <f t="shared" si="9"/>
        <v>2983.0000000000014</v>
      </c>
      <c r="J80" s="170">
        <f t="shared" si="10"/>
        <v>17892.300000000007</v>
      </c>
      <c r="K80" s="170">
        <f t="shared" si="11"/>
        <v>20875.300000000007</v>
      </c>
      <c r="L80" s="171">
        <f ca="1">C79*Summary!C$16*Summary!C$17*24*375*1000*C$11</f>
        <v>0</v>
      </c>
      <c r="M80" s="171">
        <f t="shared" ca="1" si="2"/>
        <v>15603750000</v>
      </c>
      <c r="N80" s="120">
        <f t="shared" ca="1" si="3"/>
        <v>1560</v>
      </c>
      <c r="O80" s="56">
        <f t="shared" ca="1" si="4"/>
        <v>6.6010198031119849</v>
      </c>
      <c r="P80" s="166">
        <f ca="1">C80*Summary!$C$16</f>
        <v>155996.875</v>
      </c>
      <c r="Q80" s="166">
        <f ca="1">P80*Summary!$C$17</f>
        <v>62398.75</v>
      </c>
      <c r="R80" s="56">
        <f ca="1">Q80/'Alberta Electricity Profile'!$C$33</f>
        <v>4.1869925518352007</v>
      </c>
      <c r="S80" s="235">
        <f ca="1">P80/'Alberta Electricity Profile'!$D$49</f>
        <v>1.1949846027745648</v>
      </c>
      <c r="T80" s="236">
        <f t="shared" si="5"/>
        <v>347.92166666666662</v>
      </c>
      <c r="U80" s="236">
        <f t="shared" ca="1" si="12"/>
        <v>397.7911671959082</v>
      </c>
      <c r="V80" s="237">
        <f t="shared" ca="1" si="13"/>
        <v>6.3749861527019087</v>
      </c>
      <c r="W80" s="237">
        <f t="shared" ca="1" si="14"/>
        <v>12749.972305403817</v>
      </c>
    </row>
    <row r="81" spans="1:23">
      <c r="A81" s="183"/>
      <c r="B81" s="124">
        <f t="shared" si="6"/>
        <v>61</v>
      </c>
      <c r="C81" s="115">
        <f t="shared" ca="1" si="7"/>
        <v>31199.375</v>
      </c>
      <c r="D81" s="48">
        <f t="shared" ca="1" si="0"/>
        <v>0.94654023575649215</v>
      </c>
      <c r="E81" s="120">
        <f t="shared" ca="1" si="8"/>
        <v>1560</v>
      </c>
      <c r="F81" s="116">
        <f t="shared" ca="1" si="1"/>
        <v>1.56</v>
      </c>
      <c r="G81" s="118">
        <f ca="1">C81/Summary!C$23</f>
        <v>0.44506954350927247</v>
      </c>
      <c r="H81" s="119">
        <f ca="1">H80+('Dev Plan (Wind)'!C80/Summary!C$23)*Summary!C$27</f>
        <v>20088.633239878967</v>
      </c>
      <c r="I81" s="119">
        <f t="shared" si="9"/>
        <v>3032.7166666666681</v>
      </c>
      <c r="J81" s="119">
        <f t="shared" si="10"/>
        <v>18190.505000000008</v>
      </c>
      <c r="K81" s="119">
        <f t="shared" si="11"/>
        <v>21223.221666666675</v>
      </c>
      <c r="L81" s="122">
        <f ca="1">C80*Summary!C$16*Summary!C$17*24*375*1000*C$11</f>
        <v>0</v>
      </c>
      <c r="M81" s="122">
        <f t="shared" ca="1" si="2"/>
        <v>15603750000</v>
      </c>
      <c r="N81" s="120">
        <f t="shared" ca="1" si="3"/>
        <v>1560</v>
      </c>
      <c r="O81" s="48">
        <f t="shared" ca="1" si="4"/>
        <v>6.623972974685719</v>
      </c>
      <c r="P81" s="115">
        <f ca="1">C81*Summary!$C$16</f>
        <v>155996.875</v>
      </c>
      <c r="Q81" s="115">
        <f ca="1">P81*Summary!$C$17</f>
        <v>62398.75</v>
      </c>
      <c r="R81" s="48">
        <f ca="1">Q81/'Alberta Electricity Profile'!$C$33</f>
        <v>4.1869925518352007</v>
      </c>
      <c r="S81" s="235">
        <f ca="1">P81/'Alberta Electricity Profile'!$D$49</f>
        <v>1.1949846027745648</v>
      </c>
      <c r="T81" s="236">
        <f t="shared" si="5"/>
        <v>347.92166666666662</v>
      </c>
      <c r="U81" s="236">
        <f t="shared" ca="1" si="12"/>
        <v>397.7911671959082</v>
      </c>
      <c r="V81" s="237">
        <f t="shared" ca="1" si="13"/>
        <v>6.3749861527019087</v>
      </c>
      <c r="W81" s="237">
        <f t="shared" ca="1" si="14"/>
        <v>12749.972305403817</v>
      </c>
    </row>
    <row r="82" spans="1:23">
      <c r="A82" s="183"/>
      <c r="B82" s="124">
        <f t="shared" si="6"/>
        <v>62</v>
      </c>
      <c r="C82" s="115">
        <f t="shared" ca="1" si="7"/>
        <v>31199.375</v>
      </c>
      <c r="D82" s="48">
        <f t="shared" ca="1" si="0"/>
        <v>0.94971435173849683</v>
      </c>
      <c r="E82" s="120">
        <f t="shared" ca="1" si="8"/>
        <v>1560</v>
      </c>
      <c r="F82" s="116">
        <f t="shared" ca="1" si="1"/>
        <v>1.56</v>
      </c>
      <c r="G82" s="118">
        <f ca="1">C82/Summary!C$23</f>
        <v>0.44506954350927247</v>
      </c>
      <c r="H82" s="119">
        <f ca="1">H81+('Dev Plan (Wind)'!C81/Summary!C$23)*Summary!C$27</f>
        <v>20486.424407074875</v>
      </c>
      <c r="I82" s="119">
        <f t="shared" si="9"/>
        <v>3082.4333333333348</v>
      </c>
      <c r="J82" s="119">
        <f t="shared" si="10"/>
        <v>18488.71000000001</v>
      </c>
      <c r="K82" s="119">
        <f t="shared" si="11"/>
        <v>21571.143333333344</v>
      </c>
      <c r="L82" s="122">
        <f ca="1">C81*Summary!C$16*Summary!C$17*24*375*1000*C$11</f>
        <v>0</v>
      </c>
      <c r="M82" s="122">
        <f t="shared" ca="1" si="2"/>
        <v>15603750000</v>
      </c>
      <c r="N82" s="120">
        <f t="shared" ca="1" si="3"/>
        <v>1560</v>
      </c>
      <c r="O82" s="48">
        <f t="shared" ca="1" si="4"/>
        <v>6.646185721369978</v>
      </c>
      <c r="P82" s="115">
        <f ca="1">C82*Summary!$C$16</f>
        <v>155996.875</v>
      </c>
      <c r="Q82" s="115">
        <f ca="1">P82*Summary!$C$17</f>
        <v>62398.75</v>
      </c>
      <c r="R82" s="48">
        <f ca="1">Q82/'Alberta Electricity Profile'!$C$33</f>
        <v>4.1869925518352007</v>
      </c>
      <c r="S82" s="235">
        <f ca="1">P82/'Alberta Electricity Profile'!$D$49</f>
        <v>1.1949846027745648</v>
      </c>
      <c r="T82" s="236">
        <f t="shared" si="5"/>
        <v>347.92166666666662</v>
      </c>
      <c r="U82" s="236">
        <f t="shared" ca="1" si="12"/>
        <v>397.7911671959082</v>
      </c>
      <c r="V82" s="237">
        <f t="shared" ca="1" si="13"/>
        <v>6.3749861527019087</v>
      </c>
      <c r="W82" s="237">
        <f t="shared" ca="1" si="14"/>
        <v>12749.972305403817</v>
      </c>
    </row>
    <row r="83" spans="1:23">
      <c r="A83" s="183"/>
      <c r="B83" s="164">
        <f t="shared" si="6"/>
        <v>63</v>
      </c>
      <c r="C83" s="115">
        <f t="shared" ca="1" si="7"/>
        <v>31199.375</v>
      </c>
      <c r="D83" s="48">
        <f t="shared" ca="1" si="0"/>
        <v>0.95278770213377129</v>
      </c>
      <c r="E83" s="120">
        <f t="shared" ca="1" si="8"/>
        <v>1560</v>
      </c>
      <c r="F83" s="116">
        <f t="shared" ca="1" si="1"/>
        <v>1.56</v>
      </c>
      <c r="G83" s="118">
        <f ca="1">C83/Summary!C$23</f>
        <v>0.44506954350927247</v>
      </c>
      <c r="H83" s="119">
        <f ca="1">H82+('Dev Plan (Wind)'!C82/Summary!C$23)*Summary!C$27</f>
        <v>20884.215574270784</v>
      </c>
      <c r="I83" s="119">
        <f t="shared" si="9"/>
        <v>3132.1500000000015</v>
      </c>
      <c r="J83" s="119">
        <f t="shared" si="10"/>
        <v>18786.915000000012</v>
      </c>
      <c r="K83" s="119">
        <f t="shared" si="11"/>
        <v>21919.065000000013</v>
      </c>
      <c r="L83" s="122">
        <f ca="1">C82*Summary!C$16*Summary!C$17*24*375*1000*C$11</f>
        <v>0</v>
      </c>
      <c r="M83" s="122">
        <f t="shared" ca="1" si="2"/>
        <v>15603750000</v>
      </c>
      <c r="N83" s="120">
        <f t="shared" ca="1" si="3"/>
        <v>1560</v>
      </c>
      <c r="O83" s="48">
        <f t="shared" ca="1" si="4"/>
        <v>6.6676933014928323</v>
      </c>
      <c r="P83" s="115">
        <f ca="1">C83*Summary!$C$16</f>
        <v>155996.875</v>
      </c>
      <c r="Q83" s="115">
        <f ca="1">P83*Summary!$C$17</f>
        <v>62398.75</v>
      </c>
      <c r="R83" s="48">
        <f ca="1">Q83/'Alberta Electricity Profile'!$C$33</f>
        <v>4.1869925518352007</v>
      </c>
      <c r="S83" s="235">
        <f ca="1">P83/'Alberta Electricity Profile'!$D$49</f>
        <v>1.1949846027745648</v>
      </c>
      <c r="T83" s="236">
        <f t="shared" si="5"/>
        <v>347.92166666666662</v>
      </c>
      <c r="U83" s="236">
        <f t="shared" ca="1" si="12"/>
        <v>397.7911671959082</v>
      </c>
      <c r="V83" s="237">
        <f t="shared" ca="1" si="13"/>
        <v>6.3749861527019087</v>
      </c>
      <c r="W83" s="237">
        <f t="shared" ca="1" si="14"/>
        <v>12749.972305403817</v>
      </c>
    </row>
    <row r="84" spans="1:23">
      <c r="A84" s="183"/>
      <c r="B84" s="124">
        <f t="shared" si="6"/>
        <v>64</v>
      </c>
      <c r="C84" s="115">
        <f t="shared" ca="1" si="7"/>
        <v>31199.375</v>
      </c>
      <c r="D84" s="48">
        <f t="shared" ca="1" si="0"/>
        <v>0.95576501032919337</v>
      </c>
      <c r="E84" s="120">
        <f t="shared" ca="1" si="8"/>
        <v>1560</v>
      </c>
      <c r="F84" s="116">
        <f t="shared" ca="1" si="1"/>
        <v>1.56</v>
      </c>
      <c r="G84" s="118">
        <f ca="1">C84/Summary!C$23</f>
        <v>0.44506954350927247</v>
      </c>
      <c r="H84" s="119">
        <f ca="1">H83+('Dev Plan (Wind)'!C83/Summary!C$23)*Summary!C$27</f>
        <v>21282.006741466692</v>
      </c>
      <c r="I84" s="119">
        <f t="shared" si="9"/>
        <v>3181.8666666666682</v>
      </c>
      <c r="J84" s="119">
        <f t="shared" si="10"/>
        <v>19085.120000000014</v>
      </c>
      <c r="K84" s="119">
        <f t="shared" si="11"/>
        <v>22266.986666666682</v>
      </c>
      <c r="L84" s="122">
        <f ca="1">C83*Summary!C$16*Summary!C$17*24*375*1000*C$11</f>
        <v>0</v>
      </c>
      <c r="M84" s="122">
        <f t="shared" ca="1" si="2"/>
        <v>15603750000</v>
      </c>
      <c r="N84" s="120">
        <f t="shared" ca="1" si="3"/>
        <v>1560</v>
      </c>
      <c r="O84" s="48">
        <f t="shared" ca="1" si="4"/>
        <v>6.6885287697368465</v>
      </c>
      <c r="P84" s="115">
        <f ca="1">C84*Summary!$C$16</f>
        <v>155996.875</v>
      </c>
      <c r="Q84" s="115">
        <f ca="1">P84*Summary!$C$17</f>
        <v>62398.75</v>
      </c>
      <c r="R84" s="48">
        <f ca="1">Q84/'Alberta Electricity Profile'!$C$33</f>
        <v>4.1869925518352007</v>
      </c>
      <c r="S84" s="235">
        <f ca="1">P84/'Alberta Electricity Profile'!$D$49</f>
        <v>1.1949846027745648</v>
      </c>
      <c r="T84" s="236">
        <f t="shared" si="5"/>
        <v>347.92166666666662</v>
      </c>
      <c r="U84" s="236">
        <f t="shared" ca="1" si="12"/>
        <v>397.7911671959082</v>
      </c>
      <c r="V84" s="237">
        <f t="shared" ca="1" si="13"/>
        <v>6.3749861527019087</v>
      </c>
      <c r="W84" s="237">
        <f t="shared" ca="1" si="14"/>
        <v>12749.972305403817</v>
      </c>
    </row>
    <row r="85" spans="1:23">
      <c r="A85" s="183"/>
      <c r="B85" s="124">
        <f t="shared" si="6"/>
        <v>65</v>
      </c>
      <c r="C85" s="115">
        <f t="shared" ca="1" si="7"/>
        <v>31199.375</v>
      </c>
      <c r="D85" s="48">
        <f t="shared" ca="1" si="0"/>
        <v>0.95865070904167937</v>
      </c>
      <c r="E85" s="120">
        <f t="shared" ca="1" si="8"/>
        <v>1560</v>
      </c>
      <c r="F85" s="116">
        <f t="shared" ca="1" si="1"/>
        <v>1.56</v>
      </c>
      <c r="G85" s="118">
        <f ca="1">C85/Summary!C$23</f>
        <v>0.44506954350927247</v>
      </c>
      <c r="H85" s="119">
        <f ca="1">H84+('Dev Plan (Wind)'!C84/Summary!C$23)*Summary!C$27</f>
        <v>21679.7979086626</v>
      </c>
      <c r="I85" s="119">
        <f t="shared" si="9"/>
        <v>3231.5833333333348</v>
      </c>
      <c r="J85" s="119">
        <f t="shared" si="10"/>
        <v>19383.325000000015</v>
      </c>
      <c r="K85" s="119">
        <f t="shared" si="11"/>
        <v>22614.908333333351</v>
      </c>
      <c r="L85" s="122">
        <f ca="1">C84*Summary!C$16*Summary!C$17*24*375*1000*C$11</f>
        <v>0</v>
      </c>
      <c r="M85" s="122">
        <f t="shared" ca="1" si="2"/>
        <v>15603750000</v>
      </c>
      <c r="N85" s="120">
        <f t="shared" ca="1" si="3"/>
        <v>1560</v>
      </c>
      <c r="O85" s="48">
        <f t="shared" ca="1" si="4"/>
        <v>6.7087231466502768</v>
      </c>
      <c r="P85" s="115">
        <f ca="1">C85*Summary!$C$16</f>
        <v>155996.875</v>
      </c>
      <c r="Q85" s="115">
        <f ca="1">P85*Summary!$C$17</f>
        <v>62398.75</v>
      </c>
      <c r="R85" s="48">
        <f ca="1">Q85/'Alberta Electricity Profile'!$C$33</f>
        <v>4.1869925518352007</v>
      </c>
      <c r="S85" s="235">
        <f ca="1">P85/'Alberta Electricity Profile'!$D$49</f>
        <v>1.1949846027745648</v>
      </c>
      <c r="T85" s="236">
        <f t="shared" si="5"/>
        <v>347.92166666666662</v>
      </c>
      <c r="U85" s="236">
        <f t="shared" ca="1" si="12"/>
        <v>397.7911671959082</v>
      </c>
      <c r="V85" s="237">
        <f t="shared" ca="1" si="13"/>
        <v>6.3749861527019087</v>
      </c>
      <c r="W85" s="237">
        <f t="shared" ca="1" si="14"/>
        <v>12749.972305403817</v>
      </c>
    </row>
    <row r="86" spans="1:23">
      <c r="A86" s="183"/>
      <c r="B86" s="124">
        <f t="shared" si="6"/>
        <v>66</v>
      </c>
      <c r="C86" s="115">
        <f t="shared" ca="1" si="7"/>
        <v>31199.375</v>
      </c>
      <c r="D86" s="48">
        <f t="shared" ca="1" si="0"/>
        <v>0.96144896233863553</v>
      </c>
      <c r="E86" s="120">
        <f t="shared" ca="1" si="8"/>
        <v>1560</v>
      </c>
      <c r="F86" s="116">
        <f t="shared" ca="1" si="1"/>
        <v>1.56</v>
      </c>
      <c r="G86" s="118">
        <f ca="1">C86/Summary!C$23</f>
        <v>0.44506954350927247</v>
      </c>
      <c r="H86" s="119">
        <f ca="1">H85+('Dev Plan (Wind)'!C85/Summary!C$23)*Summary!C$27</f>
        <v>22077.589075858508</v>
      </c>
      <c r="I86" s="119">
        <f t="shared" si="9"/>
        <v>3281.3000000000015</v>
      </c>
      <c r="J86" s="119">
        <f t="shared" si="10"/>
        <v>19681.530000000017</v>
      </c>
      <c r="K86" s="119">
        <f t="shared" si="11"/>
        <v>22962.83000000002</v>
      </c>
      <c r="L86" s="122">
        <f ca="1">C85*Summary!C$16*Summary!C$17*24*375*1000*C$11</f>
        <v>0</v>
      </c>
      <c r="M86" s="122">
        <f t="shared" ca="1" si="2"/>
        <v>15603750000</v>
      </c>
      <c r="N86" s="120">
        <f t="shared" ca="1" si="3"/>
        <v>1560</v>
      </c>
      <c r="O86" s="48">
        <f t="shared" ca="1" si="4"/>
        <v>6.7283055727481482</v>
      </c>
      <c r="P86" s="115">
        <f ca="1">C86*Summary!$C$16</f>
        <v>155996.875</v>
      </c>
      <c r="Q86" s="115">
        <f ca="1">P86*Summary!$C$17</f>
        <v>62398.75</v>
      </c>
      <c r="R86" s="48">
        <f ca="1">Q86/'Alberta Electricity Profile'!$C$33</f>
        <v>4.1869925518352007</v>
      </c>
      <c r="S86" s="235">
        <f ca="1">P86/'Alberta Electricity Profile'!$D$49</f>
        <v>1.1949846027745648</v>
      </c>
      <c r="T86" s="236">
        <f t="shared" si="5"/>
        <v>347.92166666666662</v>
      </c>
      <c r="U86" s="236">
        <f t="shared" ca="1" si="12"/>
        <v>397.7911671959082</v>
      </c>
      <c r="V86" s="237">
        <f t="shared" ca="1" si="13"/>
        <v>6.3749861527019087</v>
      </c>
      <c r="W86" s="237">
        <f t="shared" ca="1" si="14"/>
        <v>12749.972305403817</v>
      </c>
    </row>
    <row r="87" spans="1:23">
      <c r="A87" s="183"/>
      <c r="B87" s="124">
        <f t="shared" si="6"/>
        <v>67</v>
      </c>
      <c r="C87" s="115">
        <f t="shared" ca="1" si="7"/>
        <v>31199.375</v>
      </c>
      <c r="D87" s="48">
        <f t="shared" ca="1" si="0"/>
        <v>0.96416368568642885</v>
      </c>
      <c r="E87" s="120">
        <f t="shared" ca="1" si="8"/>
        <v>1560</v>
      </c>
      <c r="F87" s="116">
        <f t="shared" ca="1" si="1"/>
        <v>1.56</v>
      </c>
      <c r="G87" s="118">
        <f ca="1">C87/Summary!C$23</f>
        <v>0.44506954350927247</v>
      </c>
      <c r="H87" s="119">
        <f ca="1">H86+('Dev Plan (Wind)'!C86/Summary!C$23)*Summary!C$27</f>
        <v>22475.380243054416</v>
      </c>
      <c r="I87" s="119">
        <f t="shared" si="9"/>
        <v>3331.0166666666682</v>
      </c>
      <c r="J87" s="119">
        <f t="shared" si="10"/>
        <v>19979.735000000019</v>
      </c>
      <c r="K87" s="119">
        <f t="shared" si="11"/>
        <v>23310.751666666685</v>
      </c>
      <c r="L87" s="122">
        <f ca="1">C86*Summary!C$16*Summary!C$17*24*375*1000*C$11</f>
        <v>0</v>
      </c>
      <c r="M87" s="122">
        <f t="shared" ca="1" si="2"/>
        <v>15603750000</v>
      </c>
      <c r="N87" s="120">
        <f t="shared" ca="1" si="3"/>
        <v>1560</v>
      </c>
      <c r="O87" s="48">
        <f t="shared" ca="1" si="4"/>
        <v>6.7473034488132466</v>
      </c>
      <c r="P87" s="115">
        <f ca="1">C87*Summary!$C$16</f>
        <v>155996.875</v>
      </c>
      <c r="Q87" s="115">
        <f ca="1">P87*Summary!$C$17</f>
        <v>62398.75</v>
      </c>
      <c r="R87" s="48">
        <f ca="1">Q87/'Alberta Electricity Profile'!$C$33</f>
        <v>4.1869925518352007</v>
      </c>
      <c r="S87" s="235">
        <f ca="1">P87/'Alberta Electricity Profile'!$D$49</f>
        <v>1.1949846027745648</v>
      </c>
      <c r="T87" s="236">
        <f t="shared" si="5"/>
        <v>347.92166666666662</v>
      </c>
      <c r="U87" s="236">
        <f t="shared" ca="1" si="12"/>
        <v>397.7911671959082</v>
      </c>
      <c r="V87" s="237">
        <f t="shared" ca="1" si="13"/>
        <v>6.3749861527019087</v>
      </c>
      <c r="W87" s="237">
        <f t="shared" ca="1" si="14"/>
        <v>12749.972305403817</v>
      </c>
    </row>
    <row r="88" spans="1:23">
      <c r="A88" s="183"/>
      <c r="B88" s="124">
        <f t="shared" si="6"/>
        <v>68</v>
      </c>
      <c r="C88" s="115">
        <f t="shared" ca="1" si="7"/>
        <v>31199.375</v>
      </c>
      <c r="D88" s="48">
        <f t="shared" ca="1" si="0"/>
        <v>0.96679856422987531</v>
      </c>
      <c r="E88" s="120">
        <f t="shared" ca="1" si="8"/>
        <v>1560</v>
      </c>
      <c r="F88" s="116">
        <f t="shared" ca="1" si="1"/>
        <v>1.56</v>
      </c>
      <c r="G88" s="118">
        <f ca="1">C88/Summary!C$23</f>
        <v>0.44506954350927247</v>
      </c>
      <c r="H88" s="119">
        <f ca="1">H87+('Dev Plan (Wind)'!C87/Summary!C$23)*Summary!C$27</f>
        <v>22873.171410250325</v>
      </c>
      <c r="I88" s="119">
        <f t="shared" si="9"/>
        <v>3380.7333333333349</v>
      </c>
      <c r="J88" s="119">
        <f t="shared" si="10"/>
        <v>20277.940000000021</v>
      </c>
      <c r="K88" s="119">
        <f t="shared" si="11"/>
        <v>23658.673333333354</v>
      </c>
      <c r="L88" s="122">
        <f ca="1">C87*Summary!C$16*Summary!C$17*24*375*1000*C$11</f>
        <v>0</v>
      </c>
      <c r="M88" s="122">
        <f t="shared" ca="1" si="2"/>
        <v>15603750000</v>
      </c>
      <c r="N88" s="120">
        <f t="shared" ca="1" si="3"/>
        <v>1560</v>
      </c>
      <c r="O88" s="48">
        <f t="shared" ca="1" si="4"/>
        <v>6.7657425638176081</v>
      </c>
      <c r="P88" s="115">
        <f ca="1">C88*Summary!$C$16</f>
        <v>155996.875</v>
      </c>
      <c r="Q88" s="115">
        <f ca="1">P88*Summary!$C$17</f>
        <v>62398.75</v>
      </c>
      <c r="R88" s="48">
        <f ca="1">Q88/'Alberta Electricity Profile'!$C$33</f>
        <v>4.1869925518352007</v>
      </c>
      <c r="S88" s="235">
        <f ca="1">P88/'Alberta Electricity Profile'!$D$49</f>
        <v>1.1949846027745648</v>
      </c>
      <c r="T88" s="236">
        <f t="shared" si="5"/>
        <v>347.92166666666662</v>
      </c>
      <c r="U88" s="236">
        <f t="shared" ca="1" si="12"/>
        <v>397.7911671959082</v>
      </c>
      <c r="V88" s="237">
        <f t="shared" ca="1" si="13"/>
        <v>6.3749861527019087</v>
      </c>
      <c r="W88" s="237">
        <f t="shared" ca="1" si="14"/>
        <v>12749.972305403817</v>
      </c>
    </row>
    <row r="89" spans="1:23">
      <c r="A89" s="183"/>
      <c r="B89" s="124">
        <f t="shared" si="6"/>
        <v>69</v>
      </c>
      <c r="C89" s="115">
        <f t="shared" ca="1" si="7"/>
        <v>31199.375</v>
      </c>
      <c r="D89" s="48">
        <f t="shared" ca="1" si="0"/>
        <v>0.96935706948220735</v>
      </c>
      <c r="E89" s="120">
        <f t="shared" ca="1" si="8"/>
        <v>1560</v>
      </c>
      <c r="F89" s="116">
        <f t="shared" ca="1" si="1"/>
        <v>1.56</v>
      </c>
      <c r="G89" s="118">
        <f ca="1">C89/Summary!C$23</f>
        <v>0.44506954350927247</v>
      </c>
      <c r="H89" s="119">
        <f ca="1">H88+('Dev Plan (Wind)'!C88/Summary!C$23)*Summary!C$27</f>
        <v>23270.962577446233</v>
      </c>
      <c r="I89" s="119">
        <f t="shared" si="9"/>
        <v>3430.4500000000016</v>
      </c>
      <c r="J89" s="119">
        <f t="shared" si="10"/>
        <v>20576.145000000022</v>
      </c>
      <c r="K89" s="119">
        <f t="shared" si="11"/>
        <v>24006.595000000023</v>
      </c>
      <c r="L89" s="122">
        <f ca="1">C88*Summary!C$16*Summary!C$17*24*375*1000*C$11</f>
        <v>0</v>
      </c>
      <c r="M89" s="122">
        <f t="shared" ca="1" si="2"/>
        <v>15603750000</v>
      </c>
      <c r="N89" s="120">
        <f t="shared" ca="1" si="3"/>
        <v>1560</v>
      </c>
      <c r="O89" s="48">
        <f t="shared" ca="1" si="4"/>
        <v>6.7836472117203925</v>
      </c>
      <c r="P89" s="115">
        <f ca="1">C89*Summary!$C$16</f>
        <v>155996.875</v>
      </c>
      <c r="Q89" s="115">
        <f ca="1">P89*Summary!$C$17</f>
        <v>62398.75</v>
      </c>
      <c r="R89" s="48">
        <f ca="1">Q89/'Alberta Electricity Profile'!$C$33</f>
        <v>4.1869925518352007</v>
      </c>
      <c r="S89" s="235">
        <f ca="1">P89/'Alberta Electricity Profile'!$D$49</f>
        <v>1.1949846027745648</v>
      </c>
      <c r="T89" s="236">
        <f t="shared" si="5"/>
        <v>347.92166666666662</v>
      </c>
      <c r="U89" s="236">
        <f t="shared" ca="1" si="12"/>
        <v>397.7911671959082</v>
      </c>
      <c r="V89" s="237">
        <f t="shared" ca="1" si="13"/>
        <v>6.3749861527019087</v>
      </c>
      <c r="W89" s="237">
        <f t="shared" ca="1" si="14"/>
        <v>12749.972305403817</v>
      </c>
    </row>
    <row r="90" spans="1:23">
      <c r="A90" s="183"/>
      <c r="B90" s="124">
        <f t="shared" si="6"/>
        <v>70</v>
      </c>
      <c r="C90" s="115">
        <f t="shared" ca="1" si="7"/>
        <v>31199.375</v>
      </c>
      <c r="D90" s="48">
        <f t="shared" ca="1" si="0"/>
        <v>0.9718424745844727</v>
      </c>
      <c r="E90" s="120">
        <f t="shared" ca="1" si="8"/>
        <v>1560</v>
      </c>
      <c r="F90" s="116">
        <f t="shared" ca="1" si="1"/>
        <v>1.56</v>
      </c>
      <c r="G90" s="118">
        <f ca="1">C90/Summary!C$23</f>
        <v>0.44506954350927247</v>
      </c>
      <c r="H90" s="119">
        <f ca="1">H89+('Dev Plan (Wind)'!C89/Summary!C$23)*Summary!C$27</f>
        <v>23668.753744642141</v>
      </c>
      <c r="I90" s="119">
        <f t="shared" si="9"/>
        <v>3480.1666666666683</v>
      </c>
      <c r="J90" s="119">
        <f t="shared" si="10"/>
        <v>20874.350000000024</v>
      </c>
      <c r="K90" s="119">
        <f t="shared" si="11"/>
        <v>24354.516666666692</v>
      </c>
      <c r="L90" s="122">
        <f ca="1">C89*Summary!C$16*Summary!C$17*24*375*1000*C$11</f>
        <v>0</v>
      </c>
      <c r="M90" s="122">
        <f t="shared" ca="1" si="2"/>
        <v>15603750000</v>
      </c>
      <c r="N90" s="120">
        <f t="shared" ca="1" si="3"/>
        <v>1560</v>
      </c>
      <c r="O90" s="48">
        <f t="shared" ca="1" si="4"/>
        <v>6.8010402982545273</v>
      </c>
      <c r="P90" s="115">
        <f ca="1">C90*Summary!$C$16</f>
        <v>155996.875</v>
      </c>
      <c r="Q90" s="115">
        <f ca="1">P90*Summary!$C$17</f>
        <v>62398.75</v>
      </c>
      <c r="R90" s="48">
        <f ca="1">Q90/'Alberta Electricity Profile'!$C$33</f>
        <v>4.1869925518352007</v>
      </c>
      <c r="S90" s="235">
        <f ca="1">P90/'Alberta Electricity Profile'!$D$49</f>
        <v>1.1949846027745648</v>
      </c>
      <c r="T90" s="236">
        <f t="shared" si="5"/>
        <v>347.92166666666662</v>
      </c>
      <c r="U90" s="236">
        <f t="shared" ca="1" si="12"/>
        <v>397.7911671959082</v>
      </c>
      <c r="V90" s="237">
        <f t="shared" ca="1" si="13"/>
        <v>6.3749861527019087</v>
      </c>
      <c r="W90" s="237">
        <f t="shared" ca="1" si="14"/>
        <v>12749.972305403817</v>
      </c>
    </row>
    <row r="91" spans="1:23">
      <c r="A91" s="183"/>
      <c r="B91" s="124">
        <f t="shared" si="6"/>
        <v>71</v>
      </c>
      <c r="C91" s="115">
        <f t="shared" ca="1" si="7"/>
        <v>31199.375</v>
      </c>
      <c r="D91" s="48">
        <f t="shared" ca="1" si="0"/>
        <v>0.97425786827540661</v>
      </c>
      <c r="E91" s="120">
        <f t="shared" ca="1" si="8"/>
        <v>1560</v>
      </c>
      <c r="F91" s="116">
        <f t="shared" ca="1" si="1"/>
        <v>1.56</v>
      </c>
      <c r="G91" s="118">
        <f ca="1">C91/Summary!C$23</f>
        <v>0.44506954350927247</v>
      </c>
      <c r="H91" s="119">
        <f ca="1">H90+('Dev Plan (Wind)'!C90/Summary!C$23)*Summary!C$27</f>
        <v>24066.544911838049</v>
      </c>
      <c r="I91" s="119">
        <f t="shared" si="9"/>
        <v>3529.883333333335</v>
      </c>
      <c r="J91" s="119">
        <f t="shared" si="10"/>
        <v>21172.555000000026</v>
      </c>
      <c r="K91" s="119">
        <f t="shared" si="11"/>
        <v>24702.438333333361</v>
      </c>
      <c r="L91" s="122">
        <f ca="1">C90*Summary!C$16*Summary!C$17*24*375*1000*C$11</f>
        <v>0</v>
      </c>
      <c r="M91" s="122">
        <f t="shared" ca="1" si="2"/>
        <v>15603750000</v>
      </c>
      <c r="N91" s="120">
        <f t="shared" ca="1" si="3"/>
        <v>1560</v>
      </c>
      <c r="O91" s="48">
        <f t="shared" ca="1" si="4"/>
        <v>6.8179434386891078</v>
      </c>
      <c r="P91" s="115">
        <f ca="1">C91*Summary!$C$16</f>
        <v>155996.875</v>
      </c>
      <c r="Q91" s="115">
        <f ca="1">P91*Summary!$C$17</f>
        <v>62398.75</v>
      </c>
      <c r="R91" s="48">
        <f ca="1">Q91/'Alberta Electricity Profile'!$C$33</f>
        <v>4.1869925518352007</v>
      </c>
      <c r="S91" s="235">
        <f ca="1">P91/'Alberta Electricity Profile'!$D$49</f>
        <v>1.1949846027745648</v>
      </c>
      <c r="T91" s="236">
        <f t="shared" si="5"/>
        <v>347.92166666666662</v>
      </c>
      <c r="U91" s="236">
        <f t="shared" ca="1" si="12"/>
        <v>397.7911671959082</v>
      </c>
      <c r="V91" s="237">
        <f t="shared" ca="1" si="13"/>
        <v>6.3749861527019087</v>
      </c>
      <c r="W91" s="237">
        <f t="shared" ca="1" si="14"/>
        <v>12749.972305403817</v>
      </c>
    </row>
    <row r="92" spans="1:23">
      <c r="A92" s="183"/>
      <c r="B92" s="124">
        <f t="shared" si="6"/>
        <v>72</v>
      </c>
      <c r="C92" s="115">
        <f t="shared" ca="1" si="7"/>
        <v>31199.375</v>
      </c>
      <c r="D92" s="48">
        <f t="shared" ca="1" si="0"/>
        <v>0.97660616769714803</v>
      </c>
      <c r="E92" s="120">
        <f t="shared" ca="1" si="8"/>
        <v>1560</v>
      </c>
      <c r="F92" s="116">
        <f t="shared" ca="1" si="1"/>
        <v>1.56</v>
      </c>
      <c r="G92" s="118">
        <f ca="1">C92/Summary!C$23</f>
        <v>0.44506954350927247</v>
      </c>
      <c r="H92" s="119">
        <f ca="1">H91+('Dev Plan (Wind)'!C91/Summary!C$23)*Summary!C$27</f>
        <v>24464.336079033958</v>
      </c>
      <c r="I92" s="119">
        <f t="shared" si="9"/>
        <v>3579.6000000000017</v>
      </c>
      <c r="J92" s="119">
        <f t="shared" si="10"/>
        <v>21470.760000000028</v>
      </c>
      <c r="K92" s="119">
        <f t="shared" si="11"/>
        <v>25050.36000000003</v>
      </c>
      <c r="L92" s="122">
        <f ca="1">C91*Summary!C$16*Summary!C$17*24*375*1000*C$11</f>
        <v>0</v>
      </c>
      <c r="M92" s="122">
        <f t="shared" ca="1" si="2"/>
        <v>15603750000</v>
      </c>
      <c r="N92" s="120">
        <f t="shared" ca="1" si="3"/>
        <v>1560</v>
      </c>
      <c r="O92" s="48">
        <f t="shared" ca="1" si="4"/>
        <v>6.834377047444951</v>
      </c>
      <c r="P92" s="115">
        <f ca="1">C92*Summary!$C$16</f>
        <v>155996.875</v>
      </c>
      <c r="Q92" s="115">
        <f ca="1">P92*Summary!$C$17</f>
        <v>62398.75</v>
      </c>
      <c r="R92" s="48">
        <f ca="1">Q92/'Alberta Electricity Profile'!$C$33</f>
        <v>4.1869925518352007</v>
      </c>
      <c r="S92" s="235">
        <f ca="1">P92/'Alberta Electricity Profile'!$D$49</f>
        <v>1.1949846027745648</v>
      </c>
      <c r="T92" s="236">
        <f t="shared" si="5"/>
        <v>347.92166666666662</v>
      </c>
      <c r="U92" s="236">
        <f t="shared" ca="1" si="12"/>
        <v>397.7911671959082</v>
      </c>
      <c r="V92" s="237">
        <f t="shared" ca="1" si="13"/>
        <v>6.3749861527019087</v>
      </c>
      <c r="W92" s="237">
        <f t="shared" ca="1" si="14"/>
        <v>12749.972305403817</v>
      </c>
    </row>
    <row r="93" spans="1:23">
      <c r="A93" s="183"/>
      <c r="B93" s="124">
        <f t="shared" si="6"/>
        <v>73</v>
      </c>
      <c r="C93" s="115">
        <f t="shared" ca="1" si="7"/>
        <v>31199.375</v>
      </c>
      <c r="D93" s="48">
        <f t="shared" ca="1" si="0"/>
        <v>0.97889013014843074</v>
      </c>
      <c r="E93" s="120">
        <f t="shared" ca="1" si="8"/>
        <v>1560</v>
      </c>
      <c r="F93" s="116">
        <f t="shared" ca="1" si="1"/>
        <v>1.56</v>
      </c>
      <c r="G93" s="118">
        <f ca="1">C93/Summary!C$23</f>
        <v>0.44506954350927247</v>
      </c>
      <c r="H93" s="119">
        <f ca="1">H92+('Dev Plan (Wind)'!C92/Summary!C$23)*Summary!C$27</f>
        <v>24862.127246229866</v>
      </c>
      <c r="I93" s="119">
        <f t="shared" si="9"/>
        <v>3629.3166666666684</v>
      </c>
      <c r="J93" s="119">
        <f t="shared" si="10"/>
        <v>21768.965000000029</v>
      </c>
      <c r="K93" s="119">
        <f t="shared" si="11"/>
        <v>25398.281666666699</v>
      </c>
      <c r="L93" s="122">
        <f ca="1">C92*Summary!C$16*Summary!C$17*24*375*1000*C$11</f>
        <v>0</v>
      </c>
      <c r="M93" s="122">
        <f t="shared" ca="1" si="2"/>
        <v>15603750000</v>
      </c>
      <c r="N93" s="120">
        <f t="shared" ca="1" si="3"/>
        <v>1560</v>
      </c>
      <c r="O93" s="48">
        <f t="shared" ca="1" si="4"/>
        <v>6.8503604203444688</v>
      </c>
      <c r="P93" s="115">
        <f ca="1">C93*Summary!$C$16</f>
        <v>155996.875</v>
      </c>
      <c r="Q93" s="115">
        <f ca="1">P93*Summary!$C$17</f>
        <v>62398.75</v>
      </c>
      <c r="R93" s="48">
        <f ca="1">Q93/'Alberta Electricity Profile'!$C$33</f>
        <v>4.1869925518352007</v>
      </c>
      <c r="S93" s="235">
        <f ca="1">P93/'Alberta Electricity Profile'!$D$49</f>
        <v>1.1949846027745648</v>
      </c>
      <c r="T93" s="236">
        <f t="shared" si="5"/>
        <v>347.92166666666662</v>
      </c>
      <c r="U93" s="236">
        <f t="shared" ca="1" si="12"/>
        <v>397.7911671959082</v>
      </c>
      <c r="V93" s="237">
        <f t="shared" ca="1" si="13"/>
        <v>6.3749861527019087</v>
      </c>
      <c r="W93" s="237">
        <f t="shared" ca="1" si="14"/>
        <v>12749.972305403817</v>
      </c>
    </row>
    <row r="94" spans="1:23">
      <c r="A94" s="183"/>
      <c r="B94" s="124">
        <f t="shared" si="6"/>
        <v>74</v>
      </c>
      <c r="C94" s="115">
        <f t="shared" ca="1" si="7"/>
        <v>31199.375</v>
      </c>
      <c r="D94" s="48">
        <f t="shared" ca="1" si="0"/>
        <v>0.98111236388481382</v>
      </c>
      <c r="E94" s="120">
        <f t="shared" ca="1" si="8"/>
        <v>1560</v>
      </c>
      <c r="F94" s="116">
        <f t="shared" ca="1" si="1"/>
        <v>1.56</v>
      </c>
      <c r="G94" s="118">
        <f ca="1">C94/Summary!C$23</f>
        <v>0.44506954350927247</v>
      </c>
      <c r="H94" s="119">
        <f ca="1">H93+('Dev Plan (Wind)'!C93/Summary!C$23)*Summary!C$27</f>
        <v>25259.918413425774</v>
      </c>
      <c r="I94" s="119">
        <f t="shared" si="9"/>
        <v>3679.0333333333351</v>
      </c>
      <c r="J94" s="119">
        <f t="shared" si="10"/>
        <v>22067.170000000031</v>
      </c>
      <c r="K94" s="119">
        <f t="shared" si="11"/>
        <v>25746.203333333367</v>
      </c>
      <c r="L94" s="122">
        <f ca="1">C93*Summary!C$16*Summary!C$17*24*375*1000*C$11</f>
        <v>0</v>
      </c>
      <c r="M94" s="122">
        <f t="shared" ca="1" si="2"/>
        <v>15603750000</v>
      </c>
      <c r="N94" s="120">
        <f t="shared" ca="1" si="3"/>
        <v>1560</v>
      </c>
      <c r="O94" s="48">
        <f t="shared" ca="1" si="4"/>
        <v>6.8659118101926486</v>
      </c>
      <c r="P94" s="115">
        <f ca="1">C94*Summary!$C$16</f>
        <v>155996.875</v>
      </c>
      <c r="Q94" s="115">
        <f ca="1">P94*Summary!$C$17</f>
        <v>62398.75</v>
      </c>
      <c r="R94" s="48">
        <f ca="1">Q94/'Alberta Electricity Profile'!$C$33</f>
        <v>4.1869925518352007</v>
      </c>
      <c r="S94" s="235">
        <f ca="1">P94/'Alberta Electricity Profile'!$D$49</f>
        <v>1.1949846027745648</v>
      </c>
      <c r="T94" s="236">
        <f t="shared" si="5"/>
        <v>347.92166666666662</v>
      </c>
      <c r="U94" s="236">
        <f t="shared" ca="1" si="12"/>
        <v>397.7911671959082</v>
      </c>
      <c r="V94" s="237">
        <f t="shared" ca="1" si="13"/>
        <v>6.3749861527019087</v>
      </c>
      <c r="W94" s="237">
        <f t="shared" ca="1" si="14"/>
        <v>12749.972305403817</v>
      </c>
    </row>
    <row r="95" spans="1:23">
      <c r="A95" s="183"/>
      <c r="B95" s="124">
        <f t="shared" si="6"/>
        <v>75</v>
      </c>
      <c r="C95" s="115">
        <f t="shared" ca="1" si="7"/>
        <v>31199.375</v>
      </c>
      <c r="D95" s="48">
        <f t="shared" ca="1" si="0"/>
        <v>0.98327533805489342</v>
      </c>
      <c r="E95" s="120">
        <f t="shared" ca="1" si="8"/>
        <v>1560</v>
      </c>
      <c r="F95" s="116">
        <f t="shared" ca="1" si="1"/>
        <v>1.56</v>
      </c>
      <c r="G95" s="118">
        <f ca="1">C95/Summary!C$23</f>
        <v>0.44506954350927247</v>
      </c>
      <c r="H95" s="119">
        <f ca="1">H94+('Dev Plan (Wind)'!C94/Summary!C$23)*Summary!C$27</f>
        <v>25657.709580621682</v>
      </c>
      <c r="I95" s="119">
        <f t="shared" si="9"/>
        <v>3728.7500000000018</v>
      </c>
      <c r="J95" s="119">
        <f t="shared" si="10"/>
        <v>22365.375000000033</v>
      </c>
      <c r="K95" s="119">
        <f t="shared" si="11"/>
        <v>26094.125000000036</v>
      </c>
      <c r="L95" s="122">
        <f ca="1">C94*Summary!C$16*Summary!C$17*24*375*1000*C$11</f>
        <v>0</v>
      </c>
      <c r="M95" s="122">
        <f t="shared" ca="1" si="2"/>
        <v>15603750000</v>
      </c>
      <c r="N95" s="120">
        <f t="shared" ca="1" si="3"/>
        <v>1560</v>
      </c>
      <c r="O95" s="48">
        <f t="shared" ca="1" si="4"/>
        <v>6.8810484963115437</v>
      </c>
      <c r="P95" s="115">
        <f ca="1">C95*Summary!$C$16</f>
        <v>155996.875</v>
      </c>
      <c r="Q95" s="115">
        <f ca="1">P95*Summary!$C$17</f>
        <v>62398.75</v>
      </c>
      <c r="R95" s="48">
        <f ca="1">Q95/'Alberta Electricity Profile'!$C$33</f>
        <v>4.1869925518352007</v>
      </c>
      <c r="S95" s="235">
        <f ca="1">P95/'Alberta Electricity Profile'!$D$49</f>
        <v>1.1949846027745648</v>
      </c>
      <c r="T95" s="236">
        <f t="shared" si="5"/>
        <v>347.92166666666662</v>
      </c>
      <c r="U95" s="236">
        <f t="shared" ca="1" si="12"/>
        <v>397.7911671959082</v>
      </c>
      <c r="V95" s="237">
        <f t="shared" ca="1" si="13"/>
        <v>6.3749861527019087</v>
      </c>
      <c r="W95" s="237">
        <f t="shared" ca="1" si="14"/>
        <v>12749.972305403817</v>
      </c>
    </row>
    <row r="96" spans="1:23">
      <c r="A96" s="183"/>
      <c r="B96" s="124">
        <f t="shared" si="6"/>
        <v>76</v>
      </c>
      <c r="C96" s="115">
        <f t="shared" ca="1" si="7"/>
        <v>31199.375</v>
      </c>
      <c r="D96" s="48">
        <f t="shared" ca="1" si="0"/>
        <v>0.98538139185207629</v>
      </c>
      <c r="E96" s="120">
        <f t="shared" ca="1" si="8"/>
        <v>1560</v>
      </c>
      <c r="F96" s="116">
        <f t="shared" ca="1" si="1"/>
        <v>1.56</v>
      </c>
      <c r="G96" s="118">
        <f ca="1">C96/Summary!C$23</f>
        <v>0.44506954350927247</v>
      </c>
      <c r="H96" s="119">
        <f ca="1">H95+('Dev Plan (Wind)'!C95/Summary!C$23)*Summary!C$27</f>
        <v>26055.50074781759</v>
      </c>
      <c r="I96" s="119">
        <f t="shared" si="9"/>
        <v>3778.4666666666685</v>
      </c>
      <c r="J96" s="119">
        <f t="shared" si="10"/>
        <v>22663.580000000034</v>
      </c>
      <c r="K96" s="119">
        <f t="shared" si="11"/>
        <v>26442.046666666702</v>
      </c>
      <c r="L96" s="122">
        <f ca="1">C95*Summary!C$16*Summary!C$17*24*375*1000*C$11</f>
        <v>0</v>
      </c>
      <c r="M96" s="122">
        <f t="shared" ca="1" si="2"/>
        <v>15603750000</v>
      </c>
      <c r="N96" s="120">
        <f t="shared" ca="1" si="3"/>
        <v>1560</v>
      </c>
      <c r="O96" s="48">
        <f t="shared" ca="1" si="4"/>
        <v>6.895786848585205</v>
      </c>
      <c r="P96" s="115">
        <f ca="1">C96*Summary!$C$16</f>
        <v>155996.875</v>
      </c>
      <c r="Q96" s="115">
        <f ca="1">P96*Summary!$C$17</f>
        <v>62398.75</v>
      </c>
      <c r="R96" s="48">
        <f ca="1">Q96/'Alberta Electricity Profile'!$C$33</f>
        <v>4.1869925518352007</v>
      </c>
      <c r="S96" s="235">
        <f ca="1">P96/'Alberta Electricity Profile'!$D$49</f>
        <v>1.1949846027745648</v>
      </c>
      <c r="T96" s="236">
        <f t="shared" si="5"/>
        <v>347.92166666666662</v>
      </c>
      <c r="U96" s="236">
        <f t="shared" ca="1" si="12"/>
        <v>397.7911671959082</v>
      </c>
      <c r="V96" s="237">
        <f t="shared" ca="1" si="13"/>
        <v>6.3749861527019087</v>
      </c>
      <c r="W96" s="237">
        <f t="shared" ca="1" si="14"/>
        <v>12749.972305403817</v>
      </c>
    </row>
    <row r="97" spans="1:23">
      <c r="A97" s="183"/>
      <c r="B97" s="124">
        <f t="shared" si="6"/>
        <v>77</v>
      </c>
      <c r="C97" s="115">
        <f t="shared" ca="1" si="7"/>
        <v>31199.375</v>
      </c>
      <c r="D97" s="48">
        <f t="shared" ca="1" si="0"/>
        <v>0.98743274295322836</v>
      </c>
      <c r="E97" s="120">
        <f t="shared" ca="1" si="8"/>
        <v>1560</v>
      </c>
      <c r="F97" s="116">
        <f t="shared" ca="1" si="1"/>
        <v>1.56</v>
      </c>
      <c r="G97" s="118">
        <f ca="1">C97/Summary!C$23</f>
        <v>0.44506954350927247</v>
      </c>
      <c r="H97" s="119">
        <f ca="1">H96+('Dev Plan (Wind)'!C96/Summary!C$23)*Summary!C$27</f>
        <v>26453.291915013499</v>
      </c>
      <c r="I97" s="119">
        <f t="shared" si="9"/>
        <v>3828.1833333333352</v>
      </c>
      <c r="J97" s="119">
        <f t="shared" si="10"/>
        <v>22961.785000000036</v>
      </c>
      <c r="K97" s="119">
        <f t="shared" si="11"/>
        <v>26789.968333333371</v>
      </c>
      <c r="L97" s="122">
        <f ca="1">C96*Summary!C$16*Summary!C$17*24*375*1000*C$11</f>
        <v>0</v>
      </c>
      <c r="M97" s="122">
        <f t="shared" ca="1" si="2"/>
        <v>15603750000</v>
      </c>
      <c r="N97" s="120">
        <f t="shared" ca="1" si="3"/>
        <v>1560</v>
      </c>
      <c r="O97" s="48">
        <f t="shared" ca="1" si="4"/>
        <v>6.9101423865140958</v>
      </c>
      <c r="P97" s="115">
        <f ca="1">C97*Summary!$C$16</f>
        <v>155996.875</v>
      </c>
      <c r="Q97" s="115">
        <f ca="1">P97*Summary!$C$17</f>
        <v>62398.75</v>
      </c>
      <c r="R97" s="48">
        <f ca="1">Q97/'Alberta Electricity Profile'!$C$33</f>
        <v>4.1869925518352007</v>
      </c>
      <c r="S97" s="235">
        <f ca="1">P97/'Alberta Electricity Profile'!$D$49</f>
        <v>1.1949846027745648</v>
      </c>
      <c r="T97" s="236">
        <f t="shared" si="5"/>
        <v>347.92166666666662</v>
      </c>
      <c r="U97" s="236">
        <f t="shared" ca="1" si="12"/>
        <v>397.7911671959082</v>
      </c>
      <c r="V97" s="237">
        <f t="shared" ca="1" si="13"/>
        <v>6.3749861527019087</v>
      </c>
      <c r="W97" s="237">
        <f t="shared" ca="1" si="14"/>
        <v>12749.972305403817</v>
      </c>
    </row>
    <row r="98" spans="1:23">
      <c r="A98" s="183"/>
      <c r="B98" s="124">
        <f t="shared" si="6"/>
        <v>78</v>
      </c>
      <c r="C98" s="115">
        <f t="shared" ca="1" si="7"/>
        <v>31199.375</v>
      </c>
      <c r="D98" s="48">
        <f t="shared" ca="1" si="0"/>
        <v>0.98943149530819707</v>
      </c>
      <c r="E98" s="120">
        <f t="shared" ca="1" si="8"/>
        <v>1560</v>
      </c>
      <c r="F98" s="116">
        <f t="shared" ca="1" si="1"/>
        <v>1.56</v>
      </c>
      <c r="G98" s="118">
        <f ca="1">C98/Summary!C$23</f>
        <v>0.44506954350927247</v>
      </c>
      <c r="H98" s="119">
        <f ca="1">H97+('Dev Plan (Wind)'!C97/Summary!C$23)*Summary!C$27</f>
        <v>26851.083082209407</v>
      </c>
      <c r="I98" s="119">
        <f t="shared" si="9"/>
        <v>3877.9000000000019</v>
      </c>
      <c r="J98" s="119">
        <f t="shared" si="10"/>
        <v>23259.990000000038</v>
      </c>
      <c r="K98" s="119">
        <f t="shared" si="11"/>
        <v>27137.890000000039</v>
      </c>
      <c r="L98" s="122">
        <f ca="1">C97*Summary!C$16*Summary!C$17*24*375*1000*C$11</f>
        <v>0</v>
      </c>
      <c r="M98" s="122">
        <f t="shared" ca="1" si="2"/>
        <v>15603750000</v>
      </c>
      <c r="N98" s="120">
        <f t="shared" ca="1" si="3"/>
        <v>1560</v>
      </c>
      <c r="O98" s="48">
        <f t="shared" ca="1" si="4"/>
        <v>6.9241298337268606</v>
      </c>
      <c r="P98" s="115">
        <f ca="1">C98*Summary!$C$16</f>
        <v>155996.875</v>
      </c>
      <c r="Q98" s="115">
        <f ca="1">P98*Summary!$C$17</f>
        <v>62398.75</v>
      </c>
      <c r="R98" s="48">
        <f ca="1">Q98/'Alberta Electricity Profile'!$C$33</f>
        <v>4.1869925518352007</v>
      </c>
      <c r="S98" s="235">
        <f ca="1">P98/'Alberta Electricity Profile'!$D$49</f>
        <v>1.1949846027745648</v>
      </c>
      <c r="T98" s="236">
        <f t="shared" si="5"/>
        <v>347.92166666666662</v>
      </c>
      <c r="U98" s="236">
        <f t="shared" ca="1" si="12"/>
        <v>397.7911671959082</v>
      </c>
      <c r="V98" s="237">
        <f t="shared" ca="1" si="13"/>
        <v>6.3749861527019087</v>
      </c>
      <c r="W98" s="237">
        <f t="shared" ca="1" si="14"/>
        <v>12749.972305403817</v>
      </c>
    </row>
    <row r="99" spans="1:23">
      <c r="A99" s="183"/>
      <c r="B99" s="124">
        <f t="shared" si="6"/>
        <v>79</v>
      </c>
      <c r="C99" s="115">
        <f t="shared" ca="1" si="7"/>
        <v>31199.375</v>
      </c>
      <c r="D99" s="48">
        <f t="shared" ca="1" si="0"/>
        <v>0.99137964633772346</v>
      </c>
      <c r="E99" s="120">
        <f t="shared" ca="1" si="8"/>
        <v>1560</v>
      </c>
      <c r="F99" s="116">
        <f t="shared" ca="1" si="1"/>
        <v>1.56</v>
      </c>
      <c r="G99" s="118">
        <f ca="1">C99/Summary!C$23</f>
        <v>0.44506954350927247</v>
      </c>
      <c r="H99" s="119">
        <f ca="1">H98+('Dev Plan (Wind)'!C98/Summary!C$23)*Summary!C$27</f>
        <v>27248.874249405315</v>
      </c>
      <c r="I99" s="119">
        <f t="shared" si="9"/>
        <v>3927.6166666666686</v>
      </c>
      <c r="J99" s="119">
        <f t="shared" si="10"/>
        <v>23558.19500000004</v>
      </c>
      <c r="K99" s="119">
        <f t="shared" si="11"/>
        <v>27485.811666666708</v>
      </c>
      <c r="L99" s="122">
        <f ca="1">C98*Summary!C$16*Summary!C$17*24*375*1000*C$11</f>
        <v>0</v>
      </c>
      <c r="M99" s="122">
        <f t="shared" ca="1" si="2"/>
        <v>15603750000</v>
      </c>
      <c r="N99" s="120">
        <f t="shared" ca="1" si="3"/>
        <v>1560</v>
      </c>
      <c r="O99" s="48">
        <f t="shared" ca="1" si="4"/>
        <v>6.9377631683519612</v>
      </c>
      <c r="P99" s="115">
        <f ca="1">C99*Summary!$C$16</f>
        <v>155996.875</v>
      </c>
      <c r="Q99" s="115">
        <f ca="1">P99*Summary!$C$17</f>
        <v>62398.75</v>
      </c>
      <c r="R99" s="48">
        <f ca="1">Q99/'Alberta Electricity Profile'!$C$33</f>
        <v>4.1869925518352007</v>
      </c>
      <c r="S99" s="235">
        <f ca="1">P99/'Alberta Electricity Profile'!$D$49</f>
        <v>1.1949846027745648</v>
      </c>
      <c r="T99" s="236">
        <f t="shared" si="5"/>
        <v>347.92166666666662</v>
      </c>
      <c r="U99" s="236">
        <f t="shared" ca="1" si="12"/>
        <v>397.7911671959082</v>
      </c>
      <c r="V99" s="237">
        <f t="shared" ca="1" si="13"/>
        <v>6.3749861527019087</v>
      </c>
      <c r="W99" s="237">
        <f t="shared" ca="1" si="14"/>
        <v>12749.972305403817</v>
      </c>
    </row>
    <row r="100" spans="1:23">
      <c r="A100" s="183"/>
      <c r="B100" s="124">
        <f t="shared" si="6"/>
        <v>80</v>
      </c>
      <c r="C100" s="115">
        <f t="shared" ca="1" si="7"/>
        <v>31199.375</v>
      </c>
      <c r="D100" s="48">
        <f t="shared" ca="1" si="0"/>
        <v>0.99327909359151167</v>
      </c>
      <c r="E100" s="120">
        <f t="shared" ca="1" si="8"/>
        <v>1560</v>
      </c>
      <c r="F100" s="116">
        <f t="shared" ca="1" si="1"/>
        <v>1.56</v>
      </c>
      <c r="G100" s="118">
        <f ca="1">C100/Summary!C$23</f>
        <v>0.44506954350927247</v>
      </c>
      <c r="H100" s="119">
        <f ca="1">H99+('Dev Plan (Wind)'!C99/Summary!C$23)*Summary!C$27</f>
        <v>27646.665416601223</v>
      </c>
      <c r="I100" s="119">
        <f t="shared" si="9"/>
        <v>3977.3333333333353</v>
      </c>
      <c r="J100" s="119">
        <f t="shared" si="10"/>
        <v>23856.400000000041</v>
      </c>
      <c r="K100" s="119">
        <f t="shared" si="11"/>
        <v>27833.733333333377</v>
      </c>
      <c r="L100" s="122">
        <f ca="1">C99*Summary!C$16*Summary!C$17*24*375*1000*C$11</f>
        <v>0</v>
      </c>
      <c r="M100" s="122">
        <f t="shared" ca="1" si="2"/>
        <v>15603750000</v>
      </c>
      <c r="N100" s="120">
        <f t="shared" ca="1" si="3"/>
        <v>1560</v>
      </c>
      <c r="O100" s="48">
        <f t="shared" ca="1" si="4"/>
        <v>6.9510556696114341</v>
      </c>
      <c r="P100" s="115">
        <f ca="1">C100*Summary!$C$16</f>
        <v>155996.875</v>
      </c>
      <c r="Q100" s="115">
        <f ca="1">P100*Summary!$C$17</f>
        <v>62398.75</v>
      </c>
      <c r="R100" s="48">
        <f ca="1">Q100/'Alberta Electricity Profile'!$C$33</f>
        <v>4.1869925518352007</v>
      </c>
      <c r="S100" s="235">
        <f ca="1">P100/'Alberta Electricity Profile'!$D$49</f>
        <v>1.1949846027745648</v>
      </c>
      <c r="T100" s="236">
        <f t="shared" si="5"/>
        <v>347.92166666666662</v>
      </c>
      <c r="U100" s="236">
        <f t="shared" ca="1" si="12"/>
        <v>397.7911671959082</v>
      </c>
      <c r="V100" s="237">
        <f t="shared" ca="1" si="13"/>
        <v>6.3749861527019087</v>
      </c>
      <c r="W100" s="237">
        <f t="shared" ca="1" si="14"/>
        <v>12749.972305403817</v>
      </c>
    </row>
    <row r="101" spans="1:23">
      <c r="A101" s="183"/>
      <c r="B101" s="124">
        <f t="shared" si="6"/>
        <v>81</v>
      </c>
      <c r="C101" s="115">
        <f t="shared" ca="1" si="7"/>
        <v>31199.375</v>
      </c>
      <c r="D101" s="48">
        <f t="shared" ca="1" si="0"/>
        <v>0.99513164091310768</v>
      </c>
      <c r="E101" s="120">
        <f t="shared" ca="1" si="8"/>
        <v>1560</v>
      </c>
      <c r="F101" s="116">
        <f t="shared" ca="1" si="1"/>
        <v>1.56</v>
      </c>
      <c r="G101" s="118">
        <f ca="1">C101/Summary!C$23</f>
        <v>0.44506954350927247</v>
      </c>
      <c r="H101" s="119">
        <f ca="1">H100+('Dev Plan (Wind)'!C100/Summary!C$23)*Summary!C$27</f>
        <v>28044.456583797131</v>
      </c>
      <c r="I101" s="119">
        <f t="shared" si="9"/>
        <v>4027.050000000002</v>
      </c>
      <c r="J101" s="119">
        <f t="shared" si="10"/>
        <v>24154.605000000043</v>
      </c>
      <c r="K101" s="119">
        <f t="shared" si="11"/>
        <v>28181.655000000046</v>
      </c>
      <c r="L101" s="122">
        <f ca="1">C100*Summary!C$16*Summary!C$17*24*375*1000*C$11</f>
        <v>0</v>
      </c>
      <c r="M101" s="122">
        <f t="shared" ca="1" si="2"/>
        <v>15603750000</v>
      </c>
      <c r="N101" s="120">
        <f t="shared" ca="1" si="3"/>
        <v>1560</v>
      </c>
      <c r="O101" s="48">
        <f t="shared" ca="1" si="4"/>
        <v>6.9640199609632649</v>
      </c>
      <c r="P101" s="115">
        <f ca="1">C101*Summary!$C$16</f>
        <v>155996.875</v>
      </c>
      <c r="Q101" s="115">
        <f ca="1">P101*Summary!$C$17</f>
        <v>62398.75</v>
      </c>
      <c r="R101" s="48">
        <f ca="1">Q101/'Alberta Electricity Profile'!$C$33</f>
        <v>4.1869925518352007</v>
      </c>
      <c r="S101" s="235">
        <f ca="1">P101/'Alberta Electricity Profile'!$D$49</f>
        <v>1.1949846027745648</v>
      </c>
      <c r="T101" s="236">
        <f t="shared" si="5"/>
        <v>347.92166666666662</v>
      </c>
      <c r="U101" s="236">
        <f t="shared" ca="1" si="12"/>
        <v>397.7911671959082</v>
      </c>
      <c r="V101" s="237">
        <f t="shared" ca="1" si="13"/>
        <v>6.3749861527019087</v>
      </c>
      <c r="W101" s="237">
        <f t="shared" ca="1" si="14"/>
        <v>12749.972305403817</v>
      </c>
    </row>
    <row r="102" spans="1:23">
      <c r="A102" s="183"/>
      <c r="B102" s="124">
        <f t="shared" si="6"/>
        <v>82</v>
      </c>
      <c r="C102" s="115">
        <f t="shared" ca="1" si="7"/>
        <v>31199.375</v>
      </c>
      <c r="D102" s="48">
        <f t="shared" ca="1" si="0"/>
        <v>0.99693900415368908</v>
      </c>
      <c r="E102" s="120">
        <f t="shared" ca="1" si="8"/>
        <v>1560</v>
      </c>
      <c r="F102" s="116">
        <f t="shared" ca="1" si="1"/>
        <v>1.56</v>
      </c>
      <c r="G102" s="118">
        <f ca="1">C102/Summary!C$23</f>
        <v>0.44506954350927247</v>
      </c>
      <c r="H102" s="119">
        <f ca="1">H101+('Dev Plan (Wind)'!C101/Summary!C$23)*Summary!C$27</f>
        <v>28442.24775099304</v>
      </c>
      <c r="I102" s="119">
        <f t="shared" si="9"/>
        <v>4076.7666666666687</v>
      </c>
      <c r="J102" s="119">
        <f t="shared" si="10"/>
        <v>24452.810000000045</v>
      </c>
      <c r="K102" s="119">
        <f t="shared" si="11"/>
        <v>28529.576666666715</v>
      </c>
      <c r="L102" s="122">
        <f ca="1">C101*Summary!C$16*Summary!C$17*24*375*1000*C$11</f>
        <v>0</v>
      </c>
      <c r="M102" s="122">
        <f t="shared" ca="1" si="2"/>
        <v>15603750000</v>
      </c>
      <c r="N102" s="120">
        <f t="shared" ca="1" si="3"/>
        <v>1560</v>
      </c>
      <c r="O102" s="48">
        <f t="shared" ca="1" si="4"/>
        <v>6.9766680500870031</v>
      </c>
      <c r="P102" s="115">
        <f ca="1">C102*Summary!$C$16</f>
        <v>155996.875</v>
      </c>
      <c r="Q102" s="115">
        <f ca="1">P102*Summary!$C$17</f>
        <v>62398.75</v>
      </c>
      <c r="R102" s="48">
        <f ca="1">Q102/'Alberta Electricity Profile'!$C$33</f>
        <v>4.1869925518352007</v>
      </c>
      <c r="S102" s="235">
        <f ca="1">P102/'Alberta Electricity Profile'!$D$49</f>
        <v>1.1949846027745648</v>
      </c>
      <c r="T102" s="236">
        <f t="shared" si="5"/>
        <v>347.92166666666662</v>
      </c>
      <c r="U102" s="236">
        <f t="shared" ca="1" si="12"/>
        <v>397.7911671959082</v>
      </c>
      <c r="V102" s="237">
        <f t="shared" ca="1" si="13"/>
        <v>6.3749861527019087</v>
      </c>
      <c r="W102" s="237">
        <f t="shared" ca="1" si="14"/>
        <v>12749.972305403817</v>
      </c>
    </row>
    <row r="103" spans="1:23">
      <c r="A103" s="183"/>
      <c r="B103" s="124">
        <f t="shared" si="6"/>
        <v>83</v>
      </c>
      <c r="C103" s="115">
        <f t="shared" ca="1" si="7"/>
        <v>31199.375</v>
      </c>
      <c r="D103" s="48">
        <f t="shared" ca="1" si="0"/>
        <v>0.99870281647281078</v>
      </c>
      <c r="E103" s="120">
        <f t="shared" ca="1" si="8"/>
        <v>1560</v>
      </c>
      <c r="F103" s="116">
        <f t="shared" ca="1" si="1"/>
        <v>1.56</v>
      </c>
      <c r="G103" s="118">
        <f ca="1">C103/Summary!C$23</f>
        <v>0.44506954350927247</v>
      </c>
      <c r="H103" s="119">
        <f ca="1">H102+('Dev Plan (Wind)'!C102/Summary!C$23)*Summary!C$27</f>
        <v>28840.038918188948</v>
      </c>
      <c r="I103" s="119">
        <f t="shared" si="9"/>
        <v>4126.4833333333354</v>
      </c>
      <c r="J103" s="119">
        <f t="shared" si="10"/>
        <v>24751.015000000047</v>
      </c>
      <c r="K103" s="119">
        <f t="shared" si="11"/>
        <v>28877.49833333338</v>
      </c>
      <c r="L103" s="122">
        <f ca="1">C102*Summary!C$16*Summary!C$17*24*375*1000*C$11</f>
        <v>0</v>
      </c>
      <c r="M103" s="122">
        <f t="shared" ca="1" si="2"/>
        <v>15603750000</v>
      </c>
      <c r="N103" s="120">
        <f t="shared" ca="1" si="3"/>
        <v>1560</v>
      </c>
      <c r="O103" s="48">
        <f t="shared" ca="1" si="4"/>
        <v>6.9890113659788442</v>
      </c>
      <c r="P103" s="115">
        <f ca="1">C103*Summary!$C$16</f>
        <v>155996.875</v>
      </c>
      <c r="Q103" s="115">
        <f ca="1">P103*Summary!$C$17</f>
        <v>62398.75</v>
      </c>
      <c r="R103" s="48">
        <f ca="1">Q103/'Alberta Electricity Profile'!$C$33</f>
        <v>4.1869925518352007</v>
      </c>
      <c r="S103" s="235">
        <f ca="1">P103/'Alberta Electricity Profile'!$D$49</f>
        <v>1.1949846027745648</v>
      </c>
      <c r="T103" s="236">
        <f t="shared" si="5"/>
        <v>347.92166666666662</v>
      </c>
      <c r="U103" s="236">
        <f t="shared" ca="1" si="12"/>
        <v>397.7911671959082</v>
      </c>
      <c r="V103" s="237">
        <f t="shared" ca="1" si="13"/>
        <v>6.3749861527019087</v>
      </c>
      <c r="W103" s="237">
        <f t="shared" ca="1" si="14"/>
        <v>12749.972305403817</v>
      </c>
    </row>
    <row r="104" spans="1:23">
      <c r="A104" s="183"/>
      <c r="B104" s="164">
        <f t="shared" si="6"/>
        <v>84</v>
      </c>
      <c r="C104" s="115">
        <f t="shared" ca="1" si="7"/>
        <v>31199.375</v>
      </c>
      <c r="D104" s="48">
        <f t="shared" ca="1" si="0"/>
        <v>1.0004246332605249</v>
      </c>
      <c r="E104" s="120">
        <f t="shared" ca="1" si="8"/>
        <v>1560</v>
      </c>
      <c r="F104" s="116">
        <f t="shared" ca="1" si="1"/>
        <v>1.56</v>
      </c>
      <c r="G104" s="118">
        <f ca="1">C104/Summary!C$23</f>
        <v>0.44506954350927247</v>
      </c>
      <c r="H104" s="119">
        <f ca="1">H103+('Dev Plan (Wind)'!C103/Summary!C$23)*Summary!C$27</f>
        <v>29237.830085384856</v>
      </c>
      <c r="I104" s="119">
        <f t="shared" si="9"/>
        <v>4176.2000000000016</v>
      </c>
      <c r="J104" s="119">
        <f t="shared" si="10"/>
        <v>25049.220000000048</v>
      </c>
      <c r="K104" s="119">
        <f t="shared" si="11"/>
        <v>29225.420000000049</v>
      </c>
      <c r="L104" s="122">
        <f ca="1">C103*Summary!C$16*Summary!C$17*24*375*1000*C$11</f>
        <v>0</v>
      </c>
      <c r="M104" s="122">
        <f t="shared" ca="1" si="2"/>
        <v>15603750000</v>
      </c>
      <c r="N104" s="120">
        <f t="shared" ca="1" si="3"/>
        <v>1560</v>
      </c>
      <c r="O104" s="48">
        <f t="shared" ca="1" si="4"/>
        <v>7.0010607933970705</v>
      </c>
      <c r="P104" s="115">
        <f ca="1">C104*Summary!$C$16</f>
        <v>155996.875</v>
      </c>
      <c r="Q104" s="115">
        <f ca="1">P104*Summary!$C$17</f>
        <v>62398.75</v>
      </c>
      <c r="R104" s="48">
        <f ca="1">Q104/'Alberta Electricity Profile'!$C$33</f>
        <v>4.1869925518352007</v>
      </c>
      <c r="S104" s="235">
        <f ca="1">P104/'Alberta Electricity Profile'!$D$49</f>
        <v>1.1949846027745648</v>
      </c>
      <c r="T104" s="236">
        <f t="shared" si="5"/>
        <v>347.92166666666662</v>
      </c>
      <c r="U104" s="236">
        <f t="shared" ca="1" si="12"/>
        <v>397.7911671959082</v>
      </c>
      <c r="V104" s="237">
        <f t="shared" ca="1" si="13"/>
        <v>6.3749861527019087</v>
      </c>
      <c r="W104" s="237">
        <f t="shared" ca="1" si="14"/>
        <v>12749.972305403817</v>
      </c>
    </row>
    <row r="105" spans="1:23">
      <c r="A105" s="183"/>
      <c r="B105" s="124">
        <f t="shared" si="6"/>
        <v>85</v>
      </c>
      <c r="C105" s="115">
        <f t="shared" ca="1" si="7"/>
        <v>31199.375</v>
      </c>
      <c r="D105" s="48">
        <f t="shared" ca="1" si="0"/>
        <v>1.0021059367120573</v>
      </c>
      <c r="E105" s="120">
        <f t="shared" ca="1" si="8"/>
        <v>1560</v>
      </c>
      <c r="F105" s="116">
        <f t="shared" ca="1" si="1"/>
        <v>1.56</v>
      </c>
      <c r="G105" s="118">
        <f ca="1">C105/Summary!C$23</f>
        <v>0.44506954350927247</v>
      </c>
      <c r="H105" s="119">
        <f ca="1">H104+('Dev Plan (Wind)'!C104/Summary!C$23)*Summary!C$27</f>
        <v>29635.621252580764</v>
      </c>
      <c r="I105" s="119">
        <f t="shared" si="9"/>
        <v>4225.9166666666679</v>
      </c>
      <c r="J105" s="119">
        <f t="shared" si="10"/>
        <v>25347.42500000005</v>
      </c>
      <c r="K105" s="119">
        <f t="shared" si="11"/>
        <v>29573.341666666718</v>
      </c>
      <c r="L105" s="122">
        <f ca="1">C104*Summary!C$16*Summary!C$17*24*375*1000*C$11</f>
        <v>0</v>
      </c>
      <c r="M105" s="122">
        <f t="shared" ca="1" si="2"/>
        <v>15603750000</v>
      </c>
      <c r="N105" s="120">
        <f t="shared" ca="1" si="3"/>
        <v>1560</v>
      </c>
      <c r="O105" s="48">
        <f t="shared" ca="1" si="4"/>
        <v>7.0128267048760442</v>
      </c>
      <c r="P105" s="115">
        <f ca="1">C105*Summary!$C$16</f>
        <v>155996.875</v>
      </c>
      <c r="Q105" s="115">
        <f ca="1">P105*Summary!$C$17</f>
        <v>62398.75</v>
      </c>
      <c r="R105" s="48">
        <f ca="1">Q105/'Alberta Electricity Profile'!$C$33</f>
        <v>4.1869925518352007</v>
      </c>
      <c r="S105" s="235">
        <f ca="1">P105/'Alberta Electricity Profile'!$D$49</f>
        <v>1.1949846027745648</v>
      </c>
      <c r="T105" s="236">
        <f t="shared" si="5"/>
        <v>347.92166666666662</v>
      </c>
      <c r="U105" s="236">
        <f t="shared" ca="1" si="12"/>
        <v>397.7911671959082</v>
      </c>
      <c r="V105" s="237">
        <f t="shared" ca="1" si="13"/>
        <v>6.3749861527019087</v>
      </c>
      <c r="W105" s="237">
        <f t="shared" ca="1" si="14"/>
        <v>12749.972305403817</v>
      </c>
    </row>
    <row r="106" spans="1:23">
      <c r="A106" s="183"/>
      <c r="B106" s="124">
        <f t="shared" si="6"/>
        <v>86</v>
      </c>
      <c r="C106" s="115">
        <f t="shared" ca="1" si="7"/>
        <v>31199.375</v>
      </c>
      <c r="D106" s="48">
        <f t="shared" ca="1" si="0"/>
        <v>1.0037481400833215</v>
      </c>
      <c r="E106" s="120">
        <f t="shared" ca="1" si="8"/>
        <v>1560</v>
      </c>
      <c r="F106" s="116">
        <f t="shared" ca="1" si="1"/>
        <v>1.56</v>
      </c>
      <c r="G106" s="118">
        <f ca="1">C106/Summary!C$23</f>
        <v>0.44506954350927247</v>
      </c>
      <c r="H106" s="119">
        <f ca="1">H105+('Dev Plan (Wind)'!C105/Summary!C$23)*Summary!C$27</f>
        <v>30033.412419776672</v>
      </c>
      <c r="I106" s="119">
        <f t="shared" si="9"/>
        <v>4275.6333333333341</v>
      </c>
      <c r="J106" s="119">
        <f t="shared" si="10"/>
        <v>25645.630000000052</v>
      </c>
      <c r="K106" s="119">
        <f t="shared" si="11"/>
        <v>29921.263333333387</v>
      </c>
      <c r="L106" s="122">
        <f ca="1">C105*Summary!C$16*Summary!C$17*24*375*1000*C$11</f>
        <v>0</v>
      </c>
      <c r="M106" s="122">
        <f t="shared" ca="1" si="2"/>
        <v>15603750000</v>
      </c>
      <c r="N106" s="120">
        <f t="shared" ca="1" si="3"/>
        <v>1560</v>
      </c>
      <c r="O106" s="48">
        <f t="shared" ca="1" si="4"/>
        <v>7.0243189905066696</v>
      </c>
      <c r="P106" s="115">
        <f ca="1">C106*Summary!$C$16</f>
        <v>155996.875</v>
      </c>
      <c r="Q106" s="115">
        <f ca="1">P106*Summary!$C$17</f>
        <v>62398.75</v>
      </c>
      <c r="R106" s="48">
        <f ca="1">Q106/'Alberta Electricity Profile'!$C$33</f>
        <v>4.1869925518352007</v>
      </c>
      <c r="S106" s="235">
        <f ca="1">P106/'Alberta Electricity Profile'!$D$49</f>
        <v>1.1949846027745648</v>
      </c>
      <c r="T106" s="236">
        <f t="shared" si="5"/>
        <v>347.92166666666662</v>
      </c>
      <c r="U106" s="236">
        <f t="shared" ca="1" si="12"/>
        <v>397.7911671959082</v>
      </c>
      <c r="V106" s="237">
        <f t="shared" ca="1" si="13"/>
        <v>6.3749861527019087</v>
      </c>
      <c r="W106" s="237">
        <f t="shared" ca="1" si="14"/>
        <v>12749.972305403817</v>
      </c>
    </row>
    <row r="107" spans="1:23">
      <c r="A107" s="183"/>
      <c r="B107" s="124">
        <f t="shared" si="6"/>
        <v>87</v>
      </c>
      <c r="C107" s="115">
        <f t="shared" ca="1" si="7"/>
        <v>31199.375</v>
      </c>
      <c r="D107" s="48">
        <f t="shared" ca="1" si="0"/>
        <v>1.0053525916529475</v>
      </c>
      <c r="E107" s="120">
        <f t="shared" ca="1" si="8"/>
        <v>1560</v>
      </c>
      <c r="F107" s="116">
        <f t="shared" ca="1" si="1"/>
        <v>1.56</v>
      </c>
      <c r="G107" s="118">
        <f ca="1">C107/Summary!C$23</f>
        <v>0.44506954350927247</v>
      </c>
      <c r="H107" s="119">
        <f ca="1">H106+('Dev Plan (Wind)'!C106/Summary!C$23)*Summary!C$27</f>
        <v>30431.203586972581</v>
      </c>
      <c r="I107" s="119">
        <f t="shared" si="9"/>
        <v>4325.3500000000004</v>
      </c>
      <c r="J107" s="119">
        <f t="shared" si="10"/>
        <v>25943.835000000054</v>
      </c>
      <c r="K107" s="119">
        <f t="shared" si="11"/>
        <v>30269.185000000056</v>
      </c>
      <c r="L107" s="122">
        <f ca="1">C106*Summary!C$16*Summary!C$17*24*375*1000*C$11</f>
        <v>0</v>
      </c>
      <c r="M107" s="122">
        <f t="shared" ca="1" si="2"/>
        <v>15603750000</v>
      </c>
      <c r="N107" s="120">
        <f t="shared" ca="1" si="3"/>
        <v>1560</v>
      </c>
      <c r="O107" s="48">
        <f t="shared" ca="1" si="4"/>
        <v>7.035547085663028</v>
      </c>
      <c r="P107" s="115">
        <f ca="1">C107*Summary!$C$16</f>
        <v>155996.875</v>
      </c>
      <c r="Q107" s="115">
        <f ca="1">P107*Summary!$C$17</f>
        <v>62398.75</v>
      </c>
      <c r="R107" s="48">
        <f ca="1">Q107/'Alberta Electricity Profile'!$C$33</f>
        <v>4.1869925518352007</v>
      </c>
      <c r="S107" s="235">
        <f ca="1">P107/'Alberta Electricity Profile'!$D$49</f>
        <v>1.1949846027745648</v>
      </c>
      <c r="T107" s="236">
        <f t="shared" si="5"/>
        <v>347.92166666666662</v>
      </c>
      <c r="U107" s="236">
        <f t="shared" ca="1" si="12"/>
        <v>397.7911671959082</v>
      </c>
      <c r="V107" s="237">
        <f t="shared" ca="1" si="13"/>
        <v>6.3749861527019087</v>
      </c>
      <c r="W107" s="237">
        <f t="shared" ca="1" si="14"/>
        <v>12749.972305403817</v>
      </c>
    </row>
    <row r="108" spans="1:23">
      <c r="A108" s="183"/>
      <c r="B108" s="124">
        <f t="shared" si="6"/>
        <v>88</v>
      </c>
      <c r="C108" s="115">
        <f t="shared" ca="1" si="7"/>
        <v>31199.375</v>
      </c>
      <c r="D108" s="48">
        <f t="shared" ca="1" si="0"/>
        <v>1.006920578414173</v>
      </c>
      <c r="E108" s="120">
        <f t="shared" ca="1" si="8"/>
        <v>1560</v>
      </c>
      <c r="F108" s="116">
        <f t="shared" ca="1" si="1"/>
        <v>1.56</v>
      </c>
      <c r="G108" s="118">
        <f ca="1">C108/Summary!C$23</f>
        <v>0.44506954350927247</v>
      </c>
      <c r="H108" s="119">
        <f ca="1">H107+('Dev Plan (Wind)'!C107/Summary!C$23)*Summary!C$27</f>
        <v>30828.994754168489</v>
      </c>
      <c r="I108" s="119">
        <f t="shared" si="9"/>
        <v>4375.0666666666666</v>
      </c>
      <c r="J108" s="119">
        <f t="shared" si="10"/>
        <v>26242.040000000055</v>
      </c>
      <c r="K108" s="119">
        <f t="shared" si="11"/>
        <v>30617.106666666721</v>
      </c>
      <c r="L108" s="122">
        <f ca="1">C107*Summary!C$16*Summary!C$17*24*375*1000*C$11</f>
        <v>0</v>
      </c>
      <c r="M108" s="122">
        <f t="shared" ca="1" si="2"/>
        <v>15603750000</v>
      </c>
      <c r="N108" s="120">
        <f t="shared" ca="1" si="3"/>
        <v>1560</v>
      </c>
      <c r="O108" s="48">
        <f t="shared" ca="1" si="4"/>
        <v>7.0465199968385601</v>
      </c>
      <c r="P108" s="115">
        <f ca="1">C108*Summary!$C$16</f>
        <v>155996.875</v>
      </c>
      <c r="Q108" s="115">
        <f ca="1">P108*Summary!$C$17</f>
        <v>62398.75</v>
      </c>
      <c r="R108" s="48">
        <f ca="1">Q108/'Alberta Electricity Profile'!$C$33</f>
        <v>4.1869925518352007</v>
      </c>
      <c r="S108" s="235">
        <f ca="1">P108/'Alberta Electricity Profile'!$D$49</f>
        <v>1.1949846027745648</v>
      </c>
      <c r="T108" s="236">
        <f t="shared" si="5"/>
        <v>347.92166666666662</v>
      </c>
      <c r="U108" s="236">
        <f t="shared" ca="1" si="12"/>
        <v>397.7911671959082</v>
      </c>
      <c r="V108" s="237">
        <f t="shared" ca="1" si="13"/>
        <v>6.3749861527019087</v>
      </c>
      <c r="W108" s="237">
        <f t="shared" ca="1" si="14"/>
        <v>12749.972305403817</v>
      </c>
    </row>
    <row r="109" spans="1:23">
      <c r="A109" s="183"/>
      <c r="B109" s="124">
        <f t="shared" si="6"/>
        <v>89</v>
      </c>
      <c r="C109" s="115">
        <f t="shared" ca="1" si="7"/>
        <v>31199.375</v>
      </c>
      <c r="D109" s="48">
        <f t="shared" ca="1" si="0"/>
        <v>1.0084533295178428</v>
      </c>
      <c r="E109" s="120">
        <f t="shared" ca="1" si="8"/>
        <v>1560</v>
      </c>
      <c r="F109" s="116">
        <f t="shared" ca="1" si="1"/>
        <v>1.56</v>
      </c>
      <c r="G109" s="118">
        <f ca="1">C109/Summary!C$23</f>
        <v>0.44506954350927247</v>
      </c>
      <c r="H109" s="119">
        <f ca="1">H108+('Dev Plan (Wind)'!C108/Summary!C$23)*Summary!C$27</f>
        <v>31226.785921364397</v>
      </c>
      <c r="I109" s="119">
        <f t="shared" si="9"/>
        <v>4424.7833333333328</v>
      </c>
      <c r="J109" s="119">
        <f t="shared" si="10"/>
        <v>26540.245000000057</v>
      </c>
      <c r="K109" s="119">
        <f t="shared" si="11"/>
        <v>30965.02833333339</v>
      </c>
      <c r="L109" s="122">
        <f ca="1">C108*Summary!C$16*Summary!C$17*24*375*1000*C$11</f>
        <v>0</v>
      </c>
      <c r="M109" s="122">
        <f t="shared" ca="1" si="2"/>
        <v>15603750000</v>
      </c>
      <c r="N109" s="120">
        <f t="shared" ca="1" si="3"/>
        <v>1560</v>
      </c>
      <c r="O109" s="48">
        <f t="shared" ca="1" si="4"/>
        <v>7.0572463257404845</v>
      </c>
      <c r="P109" s="115">
        <f ca="1">C109*Summary!$C$16</f>
        <v>155996.875</v>
      </c>
      <c r="Q109" s="115">
        <f ca="1">P109*Summary!$C$17</f>
        <v>62398.75</v>
      </c>
      <c r="R109" s="48">
        <f ca="1">Q109/'Alberta Electricity Profile'!$C$33</f>
        <v>4.1869925518352007</v>
      </c>
      <c r="S109" s="235">
        <f ca="1">P109/'Alberta Electricity Profile'!$D$49</f>
        <v>1.1949846027745648</v>
      </c>
      <c r="T109" s="236">
        <f t="shared" si="5"/>
        <v>347.92166666666662</v>
      </c>
      <c r="U109" s="236">
        <f t="shared" ca="1" si="12"/>
        <v>397.7911671959082</v>
      </c>
      <c r="V109" s="237">
        <f t="shared" ca="1" si="13"/>
        <v>6.3749861527019087</v>
      </c>
      <c r="W109" s="237">
        <f t="shared" ca="1" si="14"/>
        <v>12749.972305403817</v>
      </c>
    </row>
    <row r="110" spans="1:23">
      <c r="A110" s="183"/>
      <c r="B110" s="124">
        <f t="shared" si="6"/>
        <v>90</v>
      </c>
      <c r="C110" s="115">
        <f t="shared" ca="1" si="7"/>
        <v>31199.375</v>
      </c>
      <c r="D110" s="48">
        <f t="shared" ca="1" si="0"/>
        <v>1.0099520194858755</v>
      </c>
      <c r="E110" s="120">
        <f t="shared" ca="1" si="8"/>
        <v>1560</v>
      </c>
      <c r="F110" s="116">
        <f t="shared" ca="1" si="1"/>
        <v>1.56</v>
      </c>
      <c r="G110" s="118">
        <f ca="1">C110/Summary!C$23</f>
        <v>0.44506954350927247</v>
      </c>
      <c r="H110" s="119">
        <f ca="1">H109+('Dev Plan (Wind)'!C109/Summary!C$23)*Summary!C$27</f>
        <v>31624.577088560305</v>
      </c>
      <c r="I110" s="119">
        <f t="shared" si="9"/>
        <v>4474.4999999999991</v>
      </c>
      <c r="J110" s="119">
        <f t="shared" si="10"/>
        <v>26838.450000000059</v>
      </c>
      <c r="K110" s="119">
        <f t="shared" si="11"/>
        <v>31312.950000000059</v>
      </c>
      <c r="L110" s="122">
        <f ca="1">C109*Summary!C$16*Summary!C$17*24*375*1000*C$11</f>
        <v>0</v>
      </c>
      <c r="M110" s="122">
        <f t="shared" ca="1" si="2"/>
        <v>15603750000</v>
      </c>
      <c r="N110" s="120">
        <f t="shared" ca="1" si="3"/>
        <v>1560</v>
      </c>
      <c r="O110" s="48">
        <f t="shared" ca="1" si="4"/>
        <v>7.0677342917779216</v>
      </c>
      <c r="P110" s="115">
        <f ca="1">C110*Summary!$C$16</f>
        <v>155996.875</v>
      </c>
      <c r="Q110" s="115">
        <f ca="1">P110*Summary!$C$17</f>
        <v>62398.75</v>
      </c>
      <c r="R110" s="48">
        <f ca="1">Q110/'Alberta Electricity Profile'!$C$33</f>
        <v>4.1869925518352007</v>
      </c>
      <c r="S110" s="235">
        <f ca="1">P110/'Alberta Electricity Profile'!$D$49</f>
        <v>1.1949846027745648</v>
      </c>
      <c r="T110" s="236">
        <f t="shared" si="5"/>
        <v>347.92166666666662</v>
      </c>
      <c r="U110" s="236">
        <f t="shared" ca="1" si="12"/>
        <v>397.7911671959082</v>
      </c>
      <c r="V110" s="237">
        <f t="shared" ca="1" si="13"/>
        <v>6.3749861527019087</v>
      </c>
      <c r="W110" s="237">
        <f t="shared" ca="1" si="14"/>
        <v>12749.972305403817</v>
      </c>
    </row>
    <row r="111" spans="1:23">
      <c r="A111" s="183"/>
      <c r="B111" s="124">
        <f t="shared" si="6"/>
        <v>91</v>
      </c>
      <c r="C111" s="115">
        <f t="shared" ca="1" si="7"/>
        <v>31199.375</v>
      </c>
      <c r="D111" s="48">
        <f t="shared" ca="1" si="0"/>
        <v>1.0114177712128527</v>
      </c>
      <c r="E111" s="120">
        <f t="shared" ca="1" si="8"/>
        <v>1560</v>
      </c>
      <c r="F111" s="116">
        <f t="shared" ca="1" si="1"/>
        <v>1.56</v>
      </c>
      <c r="G111" s="118">
        <f ca="1">C111/Summary!C$23</f>
        <v>0.44506954350927247</v>
      </c>
      <c r="H111" s="119">
        <f ca="1">H110+('Dev Plan (Wind)'!C110/Summary!C$23)*Summary!C$27</f>
        <v>32022.368255756213</v>
      </c>
      <c r="I111" s="119">
        <f t="shared" si="9"/>
        <v>4524.2166666666653</v>
      </c>
      <c r="J111" s="119">
        <f t="shared" si="10"/>
        <v>27136.655000000061</v>
      </c>
      <c r="K111" s="119">
        <f t="shared" si="11"/>
        <v>31660.871666666724</v>
      </c>
      <c r="L111" s="122">
        <f ca="1">C110*Summary!C$16*Summary!C$17*24*375*1000*C$11</f>
        <v>0</v>
      </c>
      <c r="M111" s="122">
        <f t="shared" ca="1" si="2"/>
        <v>15603750000</v>
      </c>
      <c r="N111" s="120">
        <f t="shared" ca="1" si="3"/>
        <v>1560</v>
      </c>
      <c r="O111" s="48">
        <f t="shared" ca="1" si="4"/>
        <v>7.077991753067284</v>
      </c>
      <c r="P111" s="115">
        <f ca="1">C111*Summary!$C$16</f>
        <v>155996.875</v>
      </c>
      <c r="Q111" s="115">
        <f ca="1">P111*Summary!$C$17</f>
        <v>62398.75</v>
      </c>
      <c r="R111" s="48">
        <f ca="1">Q111/'Alberta Electricity Profile'!$C$33</f>
        <v>4.1869925518352007</v>
      </c>
      <c r="S111" s="235">
        <f ca="1">P111/'Alberta Electricity Profile'!$D$49</f>
        <v>1.1949846027745648</v>
      </c>
      <c r="T111" s="236">
        <f t="shared" si="5"/>
        <v>347.92166666666662</v>
      </c>
      <c r="U111" s="236">
        <f t="shared" ca="1" si="12"/>
        <v>397.7911671959082</v>
      </c>
      <c r="V111" s="237">
        <f t="shared" ca="1" si="13"/>
        <v>6.3749861527019087</v>
      </c>
      <c r="W111" s="237">
        <f t="shared" ca="1" si="14"/>
        <v>12749.972305403817</v>
      </c>
    </row>
    <row r="112" spans="1:23">
      <c r="A112" s="183"/>
      <c r="B112" s="124">
        <f t="shared" si="6"/>
        <v>92</v>
      </c>
      <c r="C112" s="115">
        <f ca="1">C111+E112-N112</f>
        <v>31199.375</v>
      </c>
      <c r="D112" s="48">
        <f t="shared" ca="1" si="0"/>
        <v>1.0128516587718519</v>
      </c>
      <c r="E112" s="120">
        <f t="shared" ca="1" si="8"/>
        <v>1560</v>
      </c>
      <c r="F112" s="116">
        <f t="shared" ca="1" si="1"/>
        <v>1.56</v>
      </c>
      <c r="G112" s="118">
        <f ca="1">C112/Summary!C$23</f>
        <v>0.44506954350927247</v>
      </c>
      <c r="H112" s="119">
        <f ca="1">H111+('Dev Plan (Wind)'!C111/Summary!C$23)*Summary!C$27</f>
        <v>32420.159422952122</v>
      </c>
      <c r="I112" s="119">
        <f t="shared" si="9"/>
        <v>4573.9333333333316</v>
      </c>
      <c r="J112" s="119">
        <f t="shared" si="10"/>
        <v>27434.860000000062</v>
      </c>
      <c r="K112" s="119">
        <f t="shared" si="11"/>
        <v>32008.793333333393</v>
      </c>
      <c r="L112" s="122">
        <f ca="1">C111*Summary!C$16*Summary!C$17*24*375*1000*C$11</f>
        <v>0</v>
      </c>
      <c r="M112" s="122">
        <f t="shared" ca="1" si="2"/>
        <v>15603750000</v>
      </c>
      <c r="N112" s="120">
        <f t="shared" ca="1" si="3"/>
        <v>1560</v>
      </c>
      <c r="O112" s="48">
        <f t="shared" ca="1" si="4"/>
        <v>7.088026226067746</v>
      </c>
      <c r="P112" s="115">
        <f ca="1">C112*Summary!$C$16</f>
        <v>155996.875</v>
      </c>
      <c r="Q112" s="115">
        <f ca="1">P112*Summary!$C$17</f>
        <v>62398.75</v>
      </c>
      <c r="R112" s="48">
        <f ca="1">Q112/'Alberta Electricity Profile'!$C$33</f>
        <v>4.1869925518352007</v>
      </c>
      <c r="S112" s="235">
        <f ca="1">P112/'Alberta Electricity Profile'!$D$49</f>
        <v>1.1949846027745648</v>
      </c>
      <c r="T112" s="236">
        <f t="shared" si="5"/>
        <v>347.92166666666662</v>
      </c>
      <c r="U112" s="236">
        <f t="shared" ca="1" si="12"/>
        <v>397.7911671959082</v>
      </c>
      <c r="V112" s="237">
        <f t="shared" ca="1" si="13"/>
        <v>6.3749861527019087</v>
      </c>
      <c r="W112" s="237">
        <f t="shared" ca="1" si="14"/>
        <v>12749.972305403817</v>
      </c>
    </row>
    <row r="113" spans="1:23">
      <c r="A113" s="183"/>
      <c r="B113" s="124">
        <f t="shared" si="6"/>
        <v>93</v>
      </c>
      <c r="C113" s="115">
        <f t="shared" ca="1" si="7"/>
        <v>31199.375</v>
      </c>
      <c r="D113" s="48">
        <f t="shared" ca="1" si="0"/>
        <v>1.0142547100392598</v>
      </c>
      <c r="E113" s="120">
        <f t="shared" ca="1" si="8"/>
        <v>1560</v>
      </c>
      <c r="F113" s="116">
        <f t="shared" ca="1" si="1"/>
        <v>1.56</v>
      </c>
      <c r="G113" s="118">
        <f ca="1">C113/Summary!C$23</f>
        <v>0.44506954350927247</v>
      </c>
      <c r="H113" s="119">
        <f ca="1">H112+('Dev Plan (Wind)'!C112/Summary!C$23)*Summary!C$27</f>
        <v>32817.95059014803</v>
      </c>
      <c r="I113" s="119">
        <f t="shared" si="9"/>
        <v>4623.6499999999978</v>
      </c>
      <c r="J113" s="119">
        <f t="shared" si="10"/>
        <v>27733.065000000064</v>
      </c>
      <c r="K113" s="119">
        <f t="shared" si="11"/>
        <v>32356.715000000062</v>
      </c>
      <c r="L113" s="122">
        <f ca="1">C112*Summary!C$16*Summary!C$17*24*375*1000*C$11</f>
        <v>0</v>
      </c>
      <c r="M113" s="122">
        <f t="shared" ca="1" si="2"/>
        <v>15603750000</v>
      </c>
      <c r="N113" s="120">
        <f t="shared" ca="1" si="3"/>
        <v>1560</v>
      </c>
      <c r="O113" s="48">
        <f t="shared" ca="1" si="4"/>
        <v>7.0978449039499196</v>
      </c>
      <c r="P113" s="115">
        <f ca="1">C113*Summary!$C$16</f>
        <v>155996.875</v>
      </c>
      <c r="Q113" s="115">
        <f ca="1">P113*Summary!$C$17</f>
        <v>62398.75</v>
      </c>
      <c r="R113" s="48">
        <f ca="1">Q113/'Alberta Electricity Profile'!$C$33</f>
        <v>4.1869925518352007</v>
      </c>
      <c r="S113" s="235">
        <f ca="1">P113/'Alberta Electricity Profile'!$D$49</f>
        <v>1.1949846027745648</v>
      </c>
      <c r="T113" s="236">
        <f t="shared" si="5"/>
        <v>347.92166666666662</v>
      </c>
      <c r="U113" s="236">
        <f t="shared" ca="1" si="12"/>
        <v>397.7911671959082</v>
      </c>
      <c r="V113" s="237">
        <f t="shared" ca="1" si="13"/>
        <v>6.3749861527019087</v>
      </c>
      <c r="W113" s="237">
        <f t="shared" ca="1" si="14"/>
        <v>12749.972305403817</v>
      </c>
    </row>
    <row r="114" spans="1:23">
      <c r="A114" s="183"/>
      <c r="B114" s="124">
        <f t="shared" si="6"/>
        <v>94</v>
      </c>
      <c r="C114" s="115">
        <f t="shared" ca="1" si="7"/>
        <v>31199.375</v>
      </c>
      <c r="D114" s="48">
        <f t="shared" ca="1" si="0"/>
        <v>1.0156279091520419</v>
      </c>
      <c r="E114" s="120">
        <f t="shared" ca="1" si="8"/>
        <v>1560</v>
      </c>
      <c r="F114" s="116">
        <f t="shared" ca="1" si="1"/>
        <v>1.56</v>
      </c>
      <c r="G114" s="118">
        <f ca="1">C114/Summary!C$23</f>
        <v>0.44506954350927247</v>
      </c>
      <c r="H114" s="119">
        <f ca="1">H113+('Dev Plan (Wind)'!C113/Summary!C$23)*Summary!C$27</f>
        <v>33215.741757343938</v>
      </c>
      <c r="I114" s="119">
        <f t="shared" si="9"/>
        <v>4673.3666666666641</v>
      </c>
      <c r="J114" s="119">
        <f t="shared" si="10"/>
        <v>28031.270000000066</v>
      </c>
      <c r="K114" s="119">
        <f t="shared" si="11"/>
        <v>32704.636666666731</v>
      </c>
      <c r="L114" s="122">
        <f ca="1">C113*Summary!C$16*Summary!C$17*24*375*1000*C$11</f>
        <v>0</v>
      </c>
      <c r="M114" s="122">
        <f t="shared" ca="1" si="2"/>
        <v>15603750000</v>
      </c>
      <c r="N114" s="120">
        <f t="shared" ca="1" si="3"/>
        <v>1560</v>
      </c>
      <c r="O114" s="48">
        <f t="shared" ca="1" si="4"/>
        <v>7.1074546737920468</v>
      </c>
      <c r="P114" s="115">
        <f ca="1">C114*Summary!$C$16</f>
        <v>155996.875</v>
      </c>
      <c r="Q114" s="115">
        <f ca="1">P114*Summary!$C$17</f>
        <v>62398.75</v>
      </c>
      <c r="R114" s="48">
        <f ca="1">Q114/'Alberta Electricity Profile'!$C$33</f>
        <v>4.1869925518352007</v>
      </c>
      <c r="S114" s="235">
        <f ca="1">P114/'Alberta Electricity Profile'!$D$49</f>
        <v>1.1949846027745648</v>
      </c>
      <c r="T114" s="236">
        <f t="shared" si="5"/>
        <v>347.92166666666662</v>
      </c>
      <c r="U114" s="236">
        <f t="shared" ca="1" si="12"/>
        <v>397.7911671959082</v>
      </c>
      <c r="V114" s="237">
        <f t="shared" ca="1" si="13"/>
        <v>6.3749861527019087</v>
      </c>
      <c r="W114" s="237">
        <f t="shared" ca="1" si="14"/>
        <v>12749.972305403817</v>
      </c>
    </row>
    <row r="115" spans="1:23">
      <c r="A115" s="183"/>
      <c r="B115" s="124">
        <f t="shared" si="6"/>
        <v>95</v>
      </c>
      <c r="C115" s="115">
        <f t="shared" ca="1" si="7"/>
        <v>31199.375</v>
      </c>
      <c r="D115" s="48">
        <f t="shared" ca="1" si="0"/>
        <v>1.0169721988098182</v>
      </c>
      <c r="E115" s="120">
        <f t="shared" ca="1" si="8"/>
        <v>1560</v>
      </c>
      <c r="F115" s="116">
        <f t="shared" ca="1" si="1"/>
        <v>1.56</v>
      </c>
      <c r="G115" s="118">
        <f ca="1">C115/Summary!C$23</f>
        <v>0.44506954350927247</v>
      </c>
      <c r="H115" s="119">
        <f ca="1">H114+('Dev Plan (Wind)'!C114/Summary!C$23)*Summary!C$27</f>
        <v>33613.532924539846</v>
      </c>
      <c r="I115" s="119">
        <f t="shared" si="9"/>
        <v>4723.0833333333303</v>
      </c>
      <c r="J115" s="119">
        <f t="shared" si="10"/>
        <v>28329.475000000068</v>
      </c>
      <c r="K115" s="119">
        <f t="shared" si="11"/>
        <v>33052.5583333334</v>
      </c>
      <c r="L115" s="122">
        <f ca="1">C114*Summary!C$16*Summary!C$17*24*375*1000*C$11</f>
        <v>0</v>
      </c>
      <c r="M115" s="122">
        <f t="shared" ca="1" si="2"/>
        <v>15603750000</v>
      </c>
      <c r="N115" s="120">
        <f t="shared" ca="1" si="3"/>
        <v>1560</v>
      </c>
      <c r="O115" s="48">
        <f t="shared" ca="1" si="4"/>
        <v>7.1168621326901285</v>
      </c>
      <c r="P115" s="115">
        <f ca="1">C115*Summary!$C$16</f>
        <v>155996.875</v>
      </c>
      <c r="Q115" s="115">
        <f ca="1">P115*Summary!$C$17</f>
        <v>62398.75</v>
      </c>
      <c r="R115" s="48">
        <f ca="1">Q115/'Alberta Electricity Profile'!$C$33</f>
        <v>4.1869925518352007</v>
      </c>
      <c r="S115" s="235">
        <f ca="1">P115/'Alberta Electricity Profile'!$D$49</f>
        <v>1.1949846027745648</v>
      </c>
      <c r="T115" s="236">
        <f t="shared" si="5"/>
        <v>347.92166666666662</v>
      </c>
      <c r="U115" s="236">
        <f t="shared" ca="1" si="12"/>
        <v>397.7911671959082</v>
      </c>
      <c r="V115" s="237">
        <f t="shared" ca="1" si="13"/>
        <v>6.3749861527019087</v>
      </c>
      <c r="W115" s="237">
        <f t="shared" ca="1" si="14"/>
        <v>12749.972305403817</v>
      </c>
    </row>
    <row r="116" spans="1:23">
      <c r="A116" s="183"/>
      <c r="B116" s="124">
        <f t="shared" si="6"/>
        <v>96</v>
      </c>
      <c r="C116" s="115">
        <f t="shared" ca="1" si="7"/>
        <v>31199.375</v>
      </c>
      <c r="D116" s="48">
        <f t="shared" ca="1" si="0"/>
        <v>1.0182884824330574</v>
      </c>
      <c r="E116" s="120">
        <f t="shared" ca="1" si="8"/>
        <v>1560</v>
      </c>
      <c r="F116" s="116">
        <f t="shared" ca="1" si="1"/>
        <v>1.56</v>
      </c>
      <c r="G116" s="118">
        <f ca="1">C116/Summary!C$23</f>
        <v>0.44506954350927247</v>
      </c>
      <c r="H116" s="119">
        <f ca="1">H115+('Dev Plan (Wind)'!C115/Summary!C$23)*Summary!C$27</f>
        <v>34011.324091735754</v>
      </c>
      <c r="I116" s="119">
        <f t="shared" si="9"/>
        <v>4772.7999999999965</v>
      </c>
      <c r="J116" s="119">
        <f t="shared" si="10"/>
        <v>28627.680000000069</v>
      </c>
      <c r="K116" s="119">
        <f t="shared" si="11"/>
        <v>33400.480000000069</v>
      </c>
      <c r="L116" s="122">
        <f ca="1">C115*Summary!C$16*Summary!C$17*24*375*1000*C$11</f>
        <v>0</v>
      </c>
      <c r="M116" s="122">
        <f t="shared" ca="1" si="2"/>
        <v>15603750000</v>
      </c>
      <c r="N116" s="120">
        <f t="shared" ca="1" si="3"/>
        <v>1560</v>
      </c>
      <c r="O116" s="48">
        <f t="shared" ca="1" si="4"/>
        <v>7.1260736028611671</v>
      </c>
      <c r="P116" s="115">
        <f ca="1">C116*Summary!$C$16</f>
        <v>155996.875</v>
      </c>
      <c r="Q116" s="115">
        <f ca="1">P116*Summary!$C$17</f>
        <v>62398.75</v>
      </c>
      <c r="R116" s="48">
        <f ca="1">Q116/'Alberta Electricity Profile'!$C$33</f>
        <v>4.1869925518352007</v>
      </c>
      <c r="S116" s="235">
        <f ca="1">P116/'Alberta Electricity Profile'!$D$49</f>
        <v>1.1949846027745648</v>
      </c>
      <c r="T116" s="236">
        <f t="shared" si="5"/>
        <v>347.92166666666662</v>
      </c>
      <c r="U116" s="236">
        <f t="shared" ca="1" si="12"/>
        <v>397.7911671959082</v>
      </c>
      <c r="V116" s="237">
        <f t="shared" ca="1" si="13"/>
        <v>6.3749861527019087</v>
      </c>
      <c r="W116" s="237">
        <f t="shared" ca="1" si="14"/>
        <v>12749.972305403817</v>
      </c>
    </row>
    <row r="117" spans="1:23">
      <c r="A117" s="183"/>
      <c r="B117" s="124">
        <f t="shared" si="6"/>
        <v>97</v>
      </c>
      <c r="C117" s="115">
        <f t="shared" ca="1" si="7"/>
        <v>31199.375</v>
      </c>
      <c r="D117" s="48">
        <f t="shared" ca="1" si="0"/>
        <v>1.0195776261877765</v>
      </c>
      <c r="E117" s="120">
        <f t="shared" ca="1" si="8"/>
        <v>1560</v>
      </c>
      <c r="F117" s="116">
        <f t="shared" ca="1" si="1"/>
        <v>1.56</v>
      </c>
      <c r="G117" s="118">
        <f ca="1">C117/Summary!C$23</f>
        <v>0.44506954350927247</v>
      </c>
      <c r="H117" s="119">
        <f ca="1">H116+('Dev Plan (Wind)'!C116/Summary!C$23)*Summary!C$27</f>
        <v>34409.115258931663</v>
      </c>
      <c r="I117" s="119">
        <f t="shared" si="9"/>
        <v>4822.5166666666628</v>
      </c>
      <c r="J117" s="119">
        <f t="shared" si="10"/>
        <v>28925.885000000071</v>
      </c>
      <c r="K117" s="119">
        <f t="shared" si="11"/>
        <v>33748.40166666673</v>
      </c>
      <c r="L117" s="122">
        <f ca="1">C116*Summary!C$16*Summary!C$17*24*375*1000*C$11</f>
        <v>0</v>
      </c>
      <c r="M117" s="122">
        <f t="shared" ca="1" si="2"/>
        <v>15603750000</v>
      </c>
      <c r="N117" s="120">
        <f t="shared" ca="1" si="3"/>
        <v>1560</v>
      </c>
      <c r="O117" s="48">
        <f t="shared" ca="1" si="4"/>
        <v>7.1350951458121843</v>
      </c>
      <c r="P117" s="115">
        <f ca="1">C117*Summary!$C$16</f>
        <v>155996.875</v>
      </c>
      <c r="Q117" s="115">
        <f ca="1">P117*Summary!$C$17</f>
        <v>62398.75</v>
      </c>
      <c r="R117" s="48">
        <f ca="1">Q117/'Alberta Electricity Profile'!$C$33</f>
        <v>4.1869925518352007</v>
      </c>
      <c r="S117" s="235">
        <f ca="1">P117/'Alberta Electricity Profile'!$D$49</f>
        <v>1.1949846027745648</v>
      </c>
      <c r="T117" s="236">
        <f t="shared" si="5"/>
        <v>347.92166666666662</v>
      </c>
      <c r="U117" s="236">
        <f t="shared" ca="1" si="12"/>
        <v>397.7911671959082</v>
      </c>
      <c r="V117" s="237">
        <f t="shared" ca="1" si="13"/>
        <v>6.3749861527019087</v>
      </c>
      <c r="W117" s="237">
        <f t="shared" ca="1" si="14"/>
        <v>12749.972305403817</v>
      </c>
    </row>
    <row r="118" spans="1:23">
      <c r="A118" s="183"/>
      <c r="B118" s="124">
        <f t="shared" si="6"/>
        <v>98</v>
      </c>
      <c r="C118" s="115">
        <f t="shared" ca="1" si="7"/>
        <v>31199.375</v>
      </c>
      <c r="D118" s="48">
        <f t="shared" ca="1" si="0"/>
        <v>1.0208404608862764</v>
      </c>
      <c r="E118" s="120">
        <f t="shared" ca="1" si="8"/>
        <v>1560</v>
      </c>
      <c r="F118" s="116">
        <f t="shared" ca="1" si="1"/>
        <v>1.56</v>
      </c>
      <c r="G118" s="118">
        <f ca="1">C118/Summary!C$23</f>
        <v>0.44506954350927247</v>
      </c>
      <c r="H118" s="119">
        <f ca="1">H117+('Dev Plan (Wind)'!C117/Summary!C$23)*Summary!C$27</f>
        <v>34806.906426127571</v>
      </c>
      <c r="I118" s="119">
        <f t="shared" si="9"/>
        <v>4872.233333333329</v>
      </c>
      <c r="J118" s="119">
        <f t="shared" si="10"/>
        <v>29224.090000000073</v>
      </c>
      <c r="K118" s="119">
        <f t="shared" si="11"/>
        <v>34096.323333333399</v>
      </c>
      <c r="L118" s="122">
        <f ca="1">C117*Summary!C$16*Summary!C$17*24*375*1000*C$11</f>
        <v>0</v>
      </c>
      <c r="M118" s="122">
        <f t="shared" ca="1" si="2"/>
        <v>15603750000</v>
      </c>
      <c r="N118" s="120">
        <f t="shared" ca="1" si="3"/>
        <v>1560</v>
      </c>
      <c r="O118" s="48">
        <f t="shared" ca="1" si="4"/>
        <v>7.1439325756417524</v>
      </c>
      <c r="P118" s="115">
        <f ca="1">C118*Summary!$C$16</f>
        <v>155996.875</v>
      </c>
      <c r="Q118" s="115">
        <f ca="1">P118*Summary!$C$17</f>
        <v>62398.75</v>
      </c>
      <c r="R118" s="48">
        <f ca="1">Q118/'Alberta Electricity Profile'!$C$33</f>
        <v>4.1869925518352007</v>
      </c>
      <c r="S118" s="235">
        <f ca="1">P118/'Alberta Electricity Profile'!$D$49</f>
        <v>1.1949846027745648</v>
      </c>
      <c r="T118" s="236">
        <f t="shared" si="5"/>
        <v>347.92166666666662</v>
      </c>
      <c r="U118" s="236">
        <f t="shared" ca="1" si="12"/>
        <v>397.7911671959082</v>
      </c>
      <c r="V118" s="237">
        <f t="shared" ca="1" si="13"/>
        <v>6.3749861527019087</v>
      </c>
      <c r="W118" s="237">
        <f t="shared" ca="1" si="14"/>
        <v>12749.972305403817</v>
      </c>
    </row>
    <row r="119" spans="1:23">
      <c r="A119" s="183"/>
      <c r="B119" s="124">
        <f t="shared" si="6"/>
        <v>99</v>
      </c>
      <c r="C119" s="115">
        <f t="shared" ca="1" si="7"/>
        <v>31199.375</v>
      </c>
      <c r="D119" s="48">
        <f t="shared" ca="1" si="0"/>
        <v>1.0220777837726858</v>
      </c>
      <c r="E119" s="120">
        <f t="shared" ca="1" si="8"/>
        <v>1560</v>
      </c>
      <c r="F119" s="116">
        <f t="shared" ca="1" si="1"/>
        <v>1.56</v>
      </c>
      <c r="G119" s="118">
        <f ca="1">C119/Summary!C$23</f>
        <v>0.44506954350927247</v>
      </c>
      <c r="H119" s="119">
        <f ca="1">H118+('Dev Plan (Wind)'!C118/Summary!C$23)*Summary!C$27</f>
        <v>35204.697593323479</v>
      </c>
      <c r="I119" s="119">
        <f t="shared" si="9"/>
        <v>4921.9499999999953</v>
      </c>
      <c r="J119" s="119">
        <f t="shared" si="10"/>
        <v>29522.295000000075</v>
      </c>
      <c r="K119" s="119">
        <f t="shared" si="11"/>
        <v>34444.245000000068</v>
      </c>
      <c r="L119" s="122">
        <f ca="1">C118*Summary!C$16*Summary!C$17*24*375*1000*C$11</f>
        <v>0</v>
      </c>
      <c r="M119" s="122">
        <f t="shared" ca="1" si="2"/>
        <v>15603750000</v>
      </c>
      <c r="N119" s="120">
        <f t="shared" ca="1" si="3"/>
        <v>1560</v>
      </c>
      <c r="O119" s="48">
        <f t="shared" ca="1" si="4"/>
        <v>7.15259147153537</v>
      </c>
      <c r="P119" s="115">
        <f ca="1">C119*Summary!$C$16</f>
        <v>155996.875</v>
      </c>
      <c r="Q119" s="115">
        <f ca="1">P119*Summary!$C$17</f>
        <v>62398.75</v>
      </c>
      <c r="R119" s="48">
        <f ca="1">Q119/'Alberta Electricity Profile'!$C$33</f>
        <v>4.1869925518352007</v>
      </c>
      <c r="S119" s="235">
        <f ca="1">P119/'Alberta Electricity Profile'!$D$49</f>
        <v>1.1949846027745648</v>
      </c>
      <c r="T119" s="236">
        <f t="shared" si="5"/>
        <v>347.92166666666662</v>
      </c>
      <c r="U119" s="236">
        <f t="shared" ca="1" si="12"/>
        <v>397.7911671959082</v>
      </c>
      <c r="V119" s="237">
        <f t="shared" ca="1" si="13"/>
        <v>6.3749861527019087</v>
      </c>
      <c r="W119" s="237">
        <f t="shared" ca="1" si="14"/>
        <v>12749.972305403817</v>
      </c>
    </row>
    <row r="120" spans="1:23">
      <c r="A120" s="183"/>
      <c r="B120" s="124">
        <f t="shared" si="6"/>
        <v>100</v>
      </c>
      <c r="C120" s="115">
        <f t="shared" ca="1" si="7"/>
        <v>31199.375</v>
      </c>
      <c r="D120" s="48">
        <f t="shared" ca="1" si="0"/>
        <v>1.0232903602013665</v>
      </c>
      <c r="E120" s="120">
        <f t="shared" ca="1" si="8"/>
        <v>1560</v>
      </c>
      <c r="F120" s="116">
        <f t="shared" ca="1" si="1"/>
        <v>1.56</v>
      </c>
      <c r="G120" s="118">
        <f ca="1">C120/Summary!C$23</f>
        <v>0.44506954350927247</v>
      </c>
      <c r="H120" s="119">
        <f ca="1">H119+('Dev Plan (Wind)'!C119/Summary!C$23)*Summary!C$27</f>
        <v>35602.488760519387</v>
      </c>
      <c r="I120" s="119">
        <f t="shared" si="9"/>
        <v>4971.6666666666615</v>
      </c>
      <c r="J120" s="119">
        <f t="shared" si="10"/>
        <v>29820.500000000076</v>
      </c>
      <c r="K120" s="119">
        <f t="shared" si="11"/>
        <v>34792.166666666737</v>
      </c>
      <c r="L120" s="122">
        <f ca="1">C119*Summary!C$16*Summary!C$17*24*375*1000*C$11</f>
        <v>0</v>
      </c>
      <c r="M120" s="122">
        <f t="shared" ca="1" si="2"/>
        <v>15603750000</v>
      </c>
      <c r="N120" s="120">
        <f t="shared" ca="1" si="3"/>
        <v>1560</v>
      </c>
      <c r="O120" s="48">
        <f t="shared" ca="1" si="4"/>
        <v>7.161077189511114</v>
      </c>
      <c r="P120" s="115">
        <f ca="1">C120*Summary!$C$16</f>
        <v>155996.875</v>
      </c>
      <c r="Q120" s="115">
        <f ca="1">P120*Summary!$C$17</f>
        <v>62398.75</v>
      </c>
      <c r="R120" s="48">
        <f ca="1">Q120/'Alberta Electricity Profile'!$C$33</f>
        <v>4.1869925518352007</v>
      </c>
      <c r="S120" s="235">
        <f ca="1">P120/'Alberta Electricity Profile'!$D$49</f>
        <v>1.1949846027745648</v>
      </c>
      <c r="T120" s="236">
        <f t="shared" si="5"/>
        <v>347.92166666666662</v>
      </c>
      <c r="U120" s="236">
        <f t="shared" ca="1" si="12"/>
        <v>397.7911671959082</v>
      </c>
      <c r="V120" s="237">
        <f t="shared" ca="1" si="13"/>
        <v>6.3749861527019087</v>
      </c>
      <c r="W120" s="237">
        <f t="shared" ca="1" si="14"/>
        <v>12749.972305403817</v>
      </c>
    </row>
    <row r="121" spans="1:23">
      <c r="A121" s="183"/>
      <c r="B121" s="164">
        <f t="shared" si="6"/>
        <v>101</v>
      </c>
      <c r="C121" s="115">
        <f t="shared" ca="1" si="7"/>
        <v>31199.375</v>
      </c>
      <c r="D121" s="48">
        <f t="shared" ca="1" si="0"/>
        <v>1.0244789252156183</v>
      </c>
      <c r="E121" s="120">
        <f t="shared" ca="1" si="8"/>
        <v>1560</v>
      </c>
      <c r="F121" s="116">
        <f t="shared" ca="1" si="1"/>
        <v>1.56</v>
      </c>
      <c r="G121" s="118">
        <f ca="1">C121/Summary!C$23</f>
        <v>0.44506954350927247</v>
      </c>
      <c r="H121" s="119">
        <f ca="1">H120+('Dev Plan (Wind)'!C120/Summary!C$23)*Summary!C$27</f>
        <v>36000.279927715295</v>
      </c>
      <c r="I121" s="119">
        <f t="shared" si="9"/>
        <v>5021.3833333333278</v>
      </c>
      <c r="J121" s="119">
        <f t="shared" si="10"/>
        <v>30118.705000000078</v>
      </c>
      <c r="K121" s="119">
        <f t="shared" si="11"/>
        <v>35140.088333333406</v>
      </c>
      <c r="L121" s="122">
        <f ca="1">C120*Summary!C$16*Summary!C$17*24*375*1000*C$11</f>
        <v>0</v>
      </c>
      <c r="M121" s="122">
        <f t="shared" ca="1" si="2"/>
        <v>15603750000</v>
      </c>
      <c r="N121" s="120">
        <f t="shared" ca="1" si="3"/>
        <v>1560</v>
      </c>
      <c r="O121" s="48">
        <f t="shared" ca="1" si="4"/>
        <v>7.1693948734675379</v>
      </c>
      <c r="P121" s="115">
        <f ca="1">C121*Summary!$C$16</f>
        <v>155996.875</v>
      </c>
      <c r="Q121" s="115">
        <f ca="1">P121*Summary!$C$17</f>
        <v>62398.75</v>
      </c>
      <c r="R121" s="48">
        <f ca="1">Q121/'Alberta Electricity Profile'!$C$33</f>
        <v>4.1869925518352007</v>
      </c>
      <c r="S121" s="235">
        <f ca="1">P121/'Alberta Electricity Profile'!$D$49</f>
        <v>1.1949846027745648</v>
      </c>
      <c r="T121" s="236">
        <f t="shared" si="5"/>
        <v>347.92166666666662</v>
      </c>
      <c r="U121" s="236">
        <f t="shared" ca="1" si="12"/>
        <v>397.7911671959082</v>
      </c>
      <c r="V121" s="237">
        <f t="shared" ca="1" si="13"/>
        <v>6.3749861527019087</v>
      </c>
      <c r="W121" s="237">
        <f t="shared" ca="1" si="14"/>
        <v>12749.972305403817</v>
      </c>
    </row>
    <row r="122" spans="1:23">
      <c r="A122" s="183"/>
      <c r="B122" s="124">
        <f t="shared" si="6"/>
        <v>102</v>
      </c>
      <c r="C122" s="115">
        <f t="shared" ca="1" si="7"/>
        <v>31199.375</v>
      </c>
      <c r="D122" s="48">
        <f t="shared" ca="1" si="0"/>
        <v>1.0256441850335121</v>
      </c>
      <c r="E122" s="120">
        <f t="shared" ca="1" si="8"/>
        <v>1560</v>
      </c>
      <c r="F122" s="116">
        <f t="shared" ca="1" si="1"/>
        <v>1.56</v>
      </c>
      <c r="G122" s="118">
        <f ca="1">C122/Summary!C$23</f>
        <v>0.44506954350927247</v>
      </c>
      <c r="H122" s="119">
        <f ca="1">H121+('Dev Plan (Wind)'!C121/Summary!C$23)*Summary!C$27</f>
        <v>36398.071094911204</v>
      </c>
      <c r="I122" s="119">
        <f t="shared" si="9"/>
        <v>5071.099999999994</v>
      </c>
      <c r="J122" s="119">
        <f t="shared" si="10"/>
        <v>30416.91000000008</v>
      </c>
      <c r="K122" s="119">
        <f t="shared" si="11"/>
        <v>35488.010000000075</v>
      </c>
      <c r="L122" s="122">
        <f ca="1">C121*Summary!C$16*Summary!C$17*24*375*1000*C$11</f>
        <v>0</v>
      </c>
      <c r="M122" s="122">
        <f t="shared" ca="1" si="2"/>
        <v>15603750000</v>
      </c>
      <c r="N122" s="120">
        <f t="shared" ca="1" si="3"/>
        <v>1560</v>
      </c>
      <c r="O122" s="48">
        <f t="shared" ca="1" si="4"/>
        <v>7.1775494655816781</v>
      </c>
      <c r="P122" s="115">
        <f ca="1">C122*Summary!$C$16</f>
        <v>155996.875</v>
      </c>
      <c r="Q122" s="115">
        <f ca="1">P122*Summary!$C$17</f>
        <v>62398.75</v>
      </c>
      <c r="R122" s="48">
        <f ca="1">Q122/'Alberta Electricity Profile'!$C$33</f>
        <v>4.1869925518352007</v>
      </c>
      <c r="S122" s="235">
        <f ca="1">P122/'Alberta Electricity Profile'!$D$49</f>
        <v>1.1949846027745648</v>
      </c>
      <c r="T122" s="236">
        <f t="shared" si="5"/>
        <v>347.92166666666662</v>
      </c>
      <c r="U122" s="236">
        <f t="shared" ca="1" si="12"/>
        <v>397.7911671959082</v>
      </c>
      <c r="V122" s="237">
        <f t="shared" ca="1" si="13"/>
        <v>6.3749861527019087</v>
      </c>
      <c r="W122" s="237">
        <f t="shared" ca="1" si="14"/>
        <v>12749.972305403817</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64"/>
  <sheetViews>
    <sheetView tabSelected="1" topLeftCell="C60" workbookViewId="0">
      <selection activeCell="J83" sqref="J83"/>
    </sheetView>
  </sheetViews>
  <sheetFormatPr defaultRowHeight="12.75"/>
  <cols>
    <col min="4" max="4" width="20.140625" bestFit="1" customWidth="1"/>
    <col min="5" max="5" width="19.140625" bestFit="1" customWidth="1"/>
    <col min="6" max="6" width="21.140625" bestFit="1" customWidth="1"/>
    <col min="7" max="7" width="18.5703125" bestFit="1" customWidth="1"/>
    <col min="8" max="8" width="21.140625" bestFit="1" customWidth="1"/>
    <col min="9" max="9" width="20.140625" bestFit="1" customWidth="1"/>
  </cols>
  <sheetData>
    <row r="2" spans="3:9">
      <c r="C2" t="s">
        <v>389</v>
      </c>
    </row>
    <row r="3" spans="3:9" ht="13.5" thickBot="1"/>
    <row r="4" spans="3:9" ht="15.75" thickBot="1">
      <c r="C4" s="43" t="s">
        <v>45</v>
      </c>
      <c r="D4" s="7" t="s">
        <v>368</v>
      </c>
      <c r="E4" s="7" t="s">
        <v>364</v>
      </c>
      <c r="F4" s="7" t="s">
        <v>365</v>
      </c>
      <c r="G4" s="7" t="s">
        <v>47</v>
      </c>
      <c r="H4" s="7" t="s">
        <v>366</v>
      </c>
      <c r="I4" s="7" t="s">
        <v>367</v>
      </c>
    </row>
    <row r="5" spans="3:9" ht="15">
      <c r="C5" s="124">
        <v>1</v>
      </c>
      <c r="D5" s="403">
        <v>0</v>
      </c>
      <c r="E5" s="347">
        <v>0</v>
      </c>
      <c r="F5" s="347">
        <v>0</v>
      </c>
      <c r="G5" s="347">
        <v>0</v>
      </c>
      <c r="H5" s="347">
        <v>0</v>
      </c>
      <c r="I5" s="347">
        <v>0</v>
      </c>
    </row>
    <row r="6" spans="3:9" ht="15">
      <c r="C6" s="124">
        <f t="shared" ref="C6:C64" si="0">C5+1</f>
        <v>2</v>
      </c>
      <c r="D6" s="403">
        <v>4.7651382341917358E-3</v>
      </c>
      <c r="E6" s="347">
        <v>9.5302764683834716E-3</v>
      </c>
      <c r="F6" s="347">
        <v>1.4295414702575206E-2</v>
      </c>
      <c r="G6" s="347">
        <v>1.9060552936766943E-2</v>
      </c>
      <c r="H6" s="347">
        <v>2.3825691170958677E-2</v>
      </c>
      <c r="I6" s="347">
        <v>2.8590829405150411E-2</v>
      </c>
    </row>
    <row r="7" spans="3:9" ht="15">
      <c r="C7" s="124">
        <f t="shared" si="0"/>
        <v>3</v>
      </c>
      <c r="D7" s="403">
        <v>9.5295130079598219E-3</v>
      </c>
      <c r="E7" s="347">
        <v>1.9059026015919644E-2</v>
      </c>
      <c r="F7" s="347">
        <v>2.8588539023879467E-2</v>
      </c>
      <c r="G7" s="347">
        <v>3.8118052031839288E-2</v>
      </c>
      <c r="H7" s="347">
        <v>4.7647565039799111E-2</v>
      </c>
      <c r="I7" s="347">
        <v>5.7177078047758935E-2</v>
      </c>
    </row>
    <row r="8" spans="3:9" ht="15">
      <c r="C8" s="124">
        <f t="shared" si="0"/>
        <v>4</v>
      </c>
      <c r="D8" s="403">
        <v>1.4293696916622002E-2</v>
      </c>
      <c r="E8" s="347">
        <v>2.8587393833244004E-2</v>
      </c>
      <c r="F8" s="347">
        <v>4.2881090749865999E-2</v>
      </c>
      <c r="G8" s="347">
        <v>5.7174787666488008E-2</v>
      </c>
      <c r="H8" s="347">
        <v>7.1468484583110004E-2</v>
      </c>
      <c r="I8" s="347">
        <v>8.5762181499731999E-2</v>
      </c>
    </row>
    <row r="9" spans="3:9" ht="15">
      <c r="C9" s="124">
        <f t="shared" si="0"/>
        <v>5</v>
      </c>
      <c r="D9" s="403">
        <v>1.9057804479241814E-2</v>
      </c>
      <c r="E9" s="347">
        <v>3.8115608958483628E-2</v>
      </c>
      <c r="F9" s="347">
        <v>5.7173413437725439E-2</v>
      </c>
      <c r="G9" s="347">
        <v>7.6231217916967256E-2</v>
      </c>
      <c r="H9" s="347">
        <v>9.5289022396209067E-2</v>
      </c>
      <c r="I9" s="347">
        <v>0.11434682687545088</v>
      </c>
    </row>
    <row r="10" spans="3:9" ht="15">
      <c r="C10" s="124">
        <f t="shared" si="0"/>
        <v>6</v>
      </c>
      <c r="D10" s="403">
        <v>2.3821873868840444E-2</v>
      </c>
      <c r="E10" s="347">
        <v>4.7643747737680889E-2</v>
      </c>
      <c r="F10" s="347">
        <v>7.1465621606521326E-2</v>
      </c>
      <c r="G10" s="347">
        <v>9.5287495475361778E-2</v>
      </c>
      <c r="H10" s="347">
        <v>0.11910936934420222</v>
      </c>
      <c r="I10" s="347">
        <v>0.14293124321304265</v>
      </c>
    </row>
    <row r="11" spans="3:9" ht="15">
      <c r="C11" s="124">
        <f t="shared" si="0"/>
        <v>7</v>
      </c>
      <c r="D11" s="403">
        <v>2.8585921445284108E-2</v>
      </c>
      <c r="E11" s="347">
        <v>5.7171842890568217E-2</v>
      </c>
      <c r="F11" s="347">
        <v>8.5757764335852318E-2</v>
      </c>
      <c r="G11" s="347">
        <v>0.11434368578113643</v>
      </c>
      <c r="H11" s="347">
        <v>0.14292960722642054</v>
      </c>
      <c r="I11" s="347">
        <v>0.17151552867170464</v>
      </c>
    </row>
    <row r="12" spans="3:9" ht="15">
      <c r="C12" s="124">
        <f t="shared" si="0"/>
        <v>8</v>
      </c>
      <c r="D12" s="403">
        <v>3.3349955388505929E-2</v>
      </c>
      <c r="E12" s="347">
        <v>6.6699910777011859E-2</v>
      </c>
      <c r="F12" s="347">
        <v>0.10004986616551778</v>
      </c>
      <c r="G12" s="347">
        <v>0.13339982155402372</v>
      </c>
      <c r="H12" s="347">
        <v>0.16674977694252965</v>
      </c>
      <c r="I12" s="347">
        <v>0.20009973233103556</v>
      </c>
    </row>
    <row r="13" spans="3:9" ht="15">
      <c r="C13" s="124">
        <f t="shared" si="0"/>
        <v>9</v>
      </c>
      <c r="D13" s="403">
        <v>3.8113980242913174E-2</v>
      </c>
      <c r="E13" s="347">
        <v>7.6227960485826349E-2</v>
      </c>
      <c r="F13" s="347">
        <v>0.1143419407287395</v>
      </c>
      <c r="G13" s="347">
        <v>0.1524559209716527</v>
      </c>
      <c r="H13" s="347">
        <v>0.19056990121456585</v>
      </c>
      <c r="I13" s="347">
        <v>0.228683881457479</v>
      </c>
    </row>
    <row r="14" spans="3:9" ht="15">
      <c r="C14" s="124">
        <f t="shared" si="0"/>
        <v>10</v>
      </c>
      <c r="D14" s="403">
        <v>4.2877998735150233E-2</v>
      </c>
      <c r="E14" s="347">
        <v>8.5755997470300466E-2</v>
      </c>
      <c r="F14" s="347">
        <v>0.12863399620545068</v>
      </c>
      <c r="G14" s="347">
        <v>0.17151199494060093</v>
      </c>
      <c r="H14" s="347">
        <v>0.21438999367575115</v>
      </c>
      <c r="I14" s="347">
        <v>0.25726799241090137</v>
      </c>
    </row>
    <row r="15" spans="3:9" ht="15">
      <c r="C15" s="124">
        <f t="shared" si="0"/>
        <v>11</v>
      </c>
      <c r="D15" s="403">
        <v>4.7642012600354403E-2</v>
      </c>
      <c r="E15" s="347">
        <v>9.5284025200708805E-2</v>
      </c>
      <c r="F15" s="347">
        <v>0.14292603780106322</v>
      </c>
      <c r="G15" s="347">
        <v>0.19056805040141761</v>
      </c>
      <c r="H15" s="347">
        <v>0.23821006300177205</v>
      </c>
      <c r="I15" s="347">
        <v>0.28585207560212644</v>
      </c>
    </row>
    <row r="16" spans="3:9" ht="15">
      <c r="C16" s="124">
        <f t="shared" si="0"/>
        <v>12</v>
      </c>
      <c r="D16" s="403">
        <v>5.2406022995283942E-2</v>
      </c>
      <c r="E16" s="347">
        <v>0.10481204599056788</v>
      </c>
      <c r="F16" s="347">
        <v>0.15721806898585183</v>
      </c>
      <c r="G16" s="347">
        <v>0.20962409198113577</v>
      </c>
      <c r="H16" s="347">
        <v>0.2620301149764197</v>
      </c>
      <c r="I16" s="347">
        <v>0.31443613797170367</v>
      </c>
    </row>
    <row r="17" spans="3:9" ht="15">
      <c r="C17" s="124">
        <f t="shared" si="0"/>
        <v>13</v>
      </c>
      <c r="D17" s="403">
        <v>5.7170030720771418E-2</v>
      </c>
      <c r="E17" s="347">
        <v>0.11434006144154284</v>
      </c>
      <c r="F17" s="347">
        <v>0.17151009216231425</v>
      </c>
      <c r="G17" s="347">
        <v>0.22868012288308567</v>
      </c>
      <c r="H17" s="347">
        <v>0.28585015360385713</v>
      </c>
      <c r="I17" s="347">
        <v>0.3430201843246285</v>
      </c>
    </row>
    <row r="18" spans="3:9" ht="15">
      <c r="C18" s="124">
        <f t="shared" si="0"/>
        <v>14</v>
      </c>
      <c r="D18" s="403">
        <v>6.1934036348840149E-2</v>
      </c>
      <c r="E18" s="347">
        <v>0.1238680726976803</v>
      </c>
      <c r="F18" s="347">
        <v>0.18580210904652047</v>
      </c>
      <c r="G18" s="347">
        <v>0.2477361453953606</v>
      </c>
      <c r="H18" s="347">
        <v>0.30967018174420086</v>
      </c>
      <c r="I18" s="347">
        <v>0.37160421809304095</v>
      </c>
    </row>
    <row r="19" spans="3:9" ht="15">
      <c r="C19" s="124">
        <f t="shared" si="0"/>
        <v>15</v>
      </c>
      <c r="D19" s="403">
        <v>6.6698040298973901E-2</v>
      </c>
      <c r="E19" s="347">
        <v>0.1333960805979478</v>
      </c>
      <c r="F19" s="347">
        <v>0.20009412089692175</v>
      </c>
      <c r="G19" s="347">
        <v>0.26679216119589561</v>
      </c>
      <c r="H19" s="347">
        <v>0.33349020149486958</v>
      </c>
      <c r="I19" s="347">
        <v>0.40018824179384349</v>
      </c>
    </row>
    <row r="20" spans="3:9" ht="15">
      <c r="C20" s="124">
        <f t="shared" si="0"/>
        <v>16</v>
      </c>
      <c r="D20" s="403">
        <v>7.1462042885785462E-2</v>
      </c>
      <c r="E20" s="347">
        <v>0.14292408577157092</v>
      </c>
      <c r="F20" s="347">
        <v>0.2143861286573564</v>
      </c>
      <c r="G20" s="347">
        <v>0.28584817154314185</v>
      </c>
      <c r="H20" s="347">
        <v>0.35731021442892735</v>
      </c>
      <c r="I20" s="347">
        <v>0.4287722573147128</v>
      </c>
    </row>
    <row r="21" spans="3:9" ht="15">
      <c r="C21" s="124">
        <f t="shared" si="0"/>
        <v>17</v>
      </c>
      <c r="D21" s="403">
        <v>7.6226044349861105E-2</v>
      </c>
      <c r="E21" s="347">
        <v>0.15245208869972221</v>
      </c>
      <c r="F21" s="347">
        <v>0.22867813304958332</v>
      </c>
      <c r="G21" s="347">
        <v>0.30490417739944442</v>
      </c>
      <c r="H21" s="347">
        <v>0.38113022174930561</v>
      </c>
      <c r="I21" s="347">
        <v>0.45735626609916663</v>
      </c>
    </row>
    <row r="22" spans="3:9" ht="15">
      <c r="C22" s="124">
        <f t="shared" si="0"/>
        <v>18</v>
      </c>
      <c r="D22" s="403">
        <v>8.0990044878323481E-2</v>
      </c>
      <c r="E22" s="347">
        <v>0.16198008975664696</v>
      </c>
      <c r="F22" s="347">
        <v>0.24297013463497044</v>
      </c>
      <c r="G22" s="347">
        <v>0.32396017951329392</v>
      </c>
      <c r="H22" s="347">
        <v>0.40495022439161749</v>
      </c>
      <c r="I22" s="347">
        <v>0.48594026926994088</v>
      </c>
    </row>
    <row r="23" spans="3:9" ht="15">
      <c r="C23" s="124">
        <f t="shared" si="0"/>
        <v>19</v>
      </c>
      <c r="D23" s="403">
        <v>8.5754044618901015E-2</v>
      </c>
      <c r="E23" s="347">
        <v>0.17150808923780203</v>
      </c>
      <c r="F23" s="347">
        <v>0.25726213385670305</v>
      </c>
      <c r="G23" s="347">
        <v>0.34301617847560406</v>
      </c>
      <c r="H23" s="347">
        <v>0.42877022309450519</v>
      </c>
      <c r="I23" s="347">
        <v>0.51452426771340609</v>
      </c>
    </row>
    <row r="24" spans="3:9" ht="15">
      <c r="C24" s="124">
        <f t="shared" si="0"/>
        <v>20</v>
      </c>
      <c r="D24" s="403">
        <v>9.0518043689776409E-2</v>
      </c>
      <c r="E24" s="347">
        <v>0.18103608737955282</v>
      </c>
      <c r="F24" s="347">
        <v>0.27155413106932924</v>
      </c>
      <c r="G24" s="347">
        <v>0.36207217475910564</v>
      </c>
      <c r="H24" s="347">
        <v>0.45259021844888214</v>
      </c>
      <c r="I24" s="347">
        <v>0.54310826213865848</v>
      </c>
    </row>
    <row r="25" spans="3:9" ht="15">
      <c r="C25" s="124">
        <f t="shared" si="0"/>
        <v>21</v>
      </c>
      <c r="D25" s="403">
        <v>9.5282042186621424E-2</v>
      </c>
      <c r="E25" s="347">
        <v>0.19056408437324285</v>
      </c>
      <c r="F25" s="347">
        <v>0.28584612655986424</v>
      </c>
      <c r="G25" s="347">
        <v>0.3811281687464857</v>
      </c>
      <c r="H25" s="347">
        <v>0.4764102109331072</v>
      </c>
      <c r="I25" s="347">
        <v>0.57169225311972849</v>
      </c>
    </row>
    <row r="26" spans="3:9" ht="15">
      <c r="C26" s="124">
        <f t="shared" si="0"/>
        <v>22</v>
      </c>
      <c r="D26" s="403">
        <v>9.9611284179192558E-2</v>
      </c>
      <c r="E26" s="347">
        <v>0.1992242340902185</v>
      </c>
      <c r="F26" s="347">
        <v>0.29883718400124448</v>
      </c>
      <c r="G26" s="347">
        <v>0.39845013391227047</v>
      </c>
      <c r="H26" s="347">
        <v>0.4980630838232965</v>
      </c>
      <c r="I26" s="347">
        <v>0.59767603373432232</v>
      </c>
    </row>
    <row r="27" spans="3:9" ht="15">
      <c r="C27" s="124">
        <f t="shared" si="0"/>
        <v>23</v>
      </c>
      <c r="D27" s="403">
        <v>0.10356407034632273</v>
      </c>
      <c r="E27" s="347">
        <v>0.20713132731006589</v>
      </c>
      <c r="F27" s="347">
        <v>0.31069858427380909</v>
      </c>
      <c r="G27" s="347">
        <v>0.41426584123755228</v>
      </c>
      <c r="H27" s="347">
        <v>0.51783309820129542</v>
      </c>
      <c r="I27" s="347">
        <v>0.62140035516503844</v>
      </c>
    </row>
    <row r="28" spans="3:9" ht="15">
      <c r="C28" s="124">
        <f t="shared" si="0"/>
        <v>24</v>
      </c>
      <c r="D28" s="403">
        <v>0.10718745766619206</v>
      </c>
      <c r="E28" s="347">
        <v>0.21437949609492601</v>
      </c>
      <c r="F28" s="347">
        <v>0.32157153452366</v>
      </c>
      <c r="G28" s="347">
        <v>0.42876357295239392</v>
      </c>
      <c r="H28" s="347">
        <v>0.53595561138112791</v>
      </c>
      <c r="I28" s="347">
        <v>0.64314764980986161</v>
      </c>
    </row>
    <row r="29" spans="3:9" ht="15">
      <c r="C29" s="124">
        <f t="shared" si="0"/>
        <v>25</v>
      </c>
      <c r="D29" s="403">
        <v>0.11052097400047182</v>
      </c>
      <c r="E29" s="347">
        <v>0.22104781137699731</v>
      </c>
      <c r="F29" s="347">
        <v>0.33157464875352277</v>
      </c>
      <c r="G29" s="347">
        <v>0.44210148613004818</v>
      </c>
      <c r="H29" s="347">
        <v>0.55262832350657365</v>
      </c>
      <c r="I29" s="347">
        <v>0.66315516088309889</v>
      </c>
    </row>
    <row r="30" spans="3:9" ht="15">
      <c r="C30" s="124">
        <f t="shared" si="0"/>
        <v>26</v>
      </c>
      <c r="D30" s="403">
        <v>0.11359806600134546</v>
      </c>
      <c r="E30" s="347">
        <v>0.22720317932967848</v>
      </c>
      <c r="F30" s="347">
        <v>0.34080829265801149</v>
      </c>
      <c r="G30" s="347">
        <v>0.45441340598634444</v>
      </c>
      <c r="H30" s="347">
        <v>0.56801851931467739</v>
      </c>
      <c r="I30" s="347">
        <v>0.68162363264301018</v>
      </c>
    </row>
    <row r="31" spans="3:9" ht="15">
      <c r="C31" s="124">
        <f t="shared" si="0"/>
        <v>27</v>
      </c>
      <c r="D31" s="403">
        <v>0.11644722526141366</v>
      </c>
      <c r="E31" s="347">
        <v>0.23290259410067957</v>
      </c>
      <c r="F31" s="347">
        <v>0.34935796293994548</v>
      </c>
      <c r="G31" s="347">
        <v>0.4658133317792113</v>
      </c>
      <c r="H31" s="347">
        <v>0.58226870061847724</v>
      </c>
      <c r="I31" s="347">
        <v>0.69872406945774279</v>
      </c>
    </row>
    <row r="32" spans="3:9" ht="15">
      <c r="C32" s="124">
        <f t="shared" si="0"/>
        <v>28</v>
      </c>
      <c r="D32" s="403">
        <v>0.11909287314576268</v>
      </c>
      <c r="E32" s="347">
        <v>0.23819490781660915</v>
      </c>
      <c r="F32" s="347">
        <v>0.35729694248745558</v>
      </c>
      <c r="G32" s="347">
        <v>0.47639897715830193</v>
      </c>
      <c r="H32" s="347">
        <v>0.5955010118291485</v>
      </c>
      <c r="I32" s="347">
        <v>0.71460304649999462</v>
      </c>
    </row>
    <row r="33" spans="3:9" ht="15">
      <c r="C33" s="124">
        <f t="shared" si="0"/>
        <v>29</v>
      </c>
      <c r="D33" s="403">
        <v>0.12155606255532903</v>
      </c>
      <c r="E33" s="347">
        <v>0.243122234379716</v>
      </c>
      <c r="F33" s="347">
        <v>0.36468840620410298</v>
      </c>
      <c r="G33" s="347">
        <v>0.48625457802848981</v>
      </c>
      <c r="H33" s="347">
        <v>0.60782074985287693</v>
      </c>
      <c r="I33" s="347">
        <v>0.72938692167726349</v>
      </c>
    </row>
    <row r="34" spans="3:9" ht="15">
      <c r="C34" s="164">
        <f t="shared" si="0"/>
        <v>30</v>
      </c>
      <c r="D34" s="403">
        <v>0.12385503933759097</v>
      </c>
      <c r="E34" s="347">
        <v>0.24772107250528244</v>
      </c>
      <c r="F34" s="347">
        <v>0.37158710567297393</v>
      </c>
      <c r="G34" s="347">
        <v>0.49545313884066522</v>
      </c>
      <c r="H34" s="347">
        <v>0.61931917200835684</v>
      </c>
      <c r="I34" s="347">
        <v>0.74318520517604791</v>
      </c>
    </row>
    <row r="35" spans="3:9" ht="15">
      <c r="C35" s="124">
        <f t="shared" si="0"/>
        <v>31</v>
      </c>
      <c r="D35" s="403">
        <v>0.1260056950371263</v>
      </c>
      <c r="E35" s="347">
        <v>0.25202321139694134</v>
      </c>
      <c r="F35" s="347">
        <v>0.37804072775675635</v>
      </c>
      <c r="G35" s="347">
        <v>0.50405824411657119</v>
      </c>
      <c r="H35" s="347">
        <v>0.63007576047638636</v>
      </c>
      <c r="I35" s="347">
        <v>0.75609327683620087</v>
      </c>
    </row>
    <row r="36" spans="3:9" ht="15">
      <c r="C36" s="124">
        <f t="shared" si="0"/>
        <v>32</v>
      </c>
      <c r="D36" s="403">
        <v>0.12802193475544069</v>
      </c>
      <c r="E36" s="347">
        <v>0.25605646660787157</v>
      </c>
      <c r="F36" s="347">
        <v>0.38409099846030237</v>
      </c>
      <c r="G36" s="347">
        <v>0.512125530312733</v>
      </c>
      <c r="H36" s="347">
        <v>0.64016006216516408</v>
      </c>
      <c r="I36" s="347">
        <v>0.76819459401759449</v>
      </c>
    </row>
    <row r="37" spans="3:9" ht="15">
      <c r="C37" s="124">
        <f t="shared" si="0"/>
        <v>33</v>
      </c>
      <c r="D37" s="403">
        <v>0.12991597812719058</v>
      </c>
      <c r="E37" s="347">
        <v>0.25984528210904839</v>
      </c>
      <c r="F37" s="347">
        <v>0.38977458609090621</v>
      </c>
      <c r="G37" s="347">
        <v>0.51970389007276374</v>
      </c>
      <c r="H37" s="347">
        <v>0.64963319405462183</v>
      </c>
      <c r="I37" s="347">
        <v>0.77956249803647937</v>
      </c>
    </row>
    <row r="38" spans="3:9" ht="15">
      <c r="C38" s="124">
        <f t="shared" si="0"/>
        <v>34</v>
      </c>
      <c r="D38" s="403">
        <v>0.13169860718295517</v>
      </c>
      <c r="E38" s="347">
        <v>0.2634112261101561</v>
      </c>
      <c r="F38" s="347">
        <v>0.39512384503735698</v>
      </c>
      <c r="G38" s="347">
        <v>0.52683646396455752</v>
      </c>
      <c r="H38" s="347">
        <v>0.65854908289175873</v>
      </c>
      <c r="I38" s="347">
        <v>0.79026170181895927</v>
      </c>
    </row>
    <row r="39" spans="3:9" ht="15">
      <c r="C39" s="124">
        <f t="shared" si="0"/>
        <v>35</v>
      </c>
      <c r="D39" s="403">
        <v>0.1333793717212475</v>
      </c>
      <c r="E39" s="347">
        <v>0.26677340188262899</v>
      </c>
      <c r="F39" s="347">
        <v>0.40016743204401045</v>
      </c>
      <c r="G39" s="347">
        <v>0.53356146220539158</v>
      </c>
      <c r="H39" s="347">
        <v>0.66695549236677343</v>
      </c>
      <c r="I39" s="347">
        <v>0.80034952252815461</v>
      </c>
    </row>
    <row r="40" spans="3:9" ht="15">
      <c r="C40" s="124">
        <f t="shared" si="0"/>
        <v>36</v>
      </c>
      <c r="D40" s="403">
        <v>0.13496676045185693</v>
      </c>
      <c r="E40" s="347">
        <v>0.26994879011218675</v>
      </c>
      <c r="F40" s="347">
        <v>0.40493081977251655</v>
      </c>
      <c r="G40" s="347">
        <v>0.53991284943284601</v>
      </c>
      <c r="H40" s="347">
        <v>0.67489487909317614</v>
      </c>
      <c r="I40" s="347">
        <v>0.80987690875350571</v>
      </c>
    </row>
    <row r="41" spans="3:9" ht="15">
      <c r="C41" s="124">
        <f t="shared" si="0"/>
        <v>37</v>
      </c>
      <c r="D41" s="403">
        <v>0.13646834438621719</v>
      </c>
      <c r="E41" s="347">
        <v>0.27295253573474137</v>
      </c>
      <c r="F41" s="347">
        <v>0.40943672708326556</v>
      </c>
      <c r="G41" s="347">
        <v>0.54592091843178936</v>
      </c>
      <c r="H41" s="347">
        <v>0.68240510978031388</v>
      </c>
      <c r="I41" s="347">
        <v>0.81888930112883784</v>
      </c>
    </row>
    <row r="42" spans="3:9" ht="15">
      <c r="C42" s="124">
        <f t="shared" si="0"/>
        <v>38</v>
      </c>
      <c r="D42" s="403">
        <v>0.13789089758719009</v>
      </c>
      <c r="E42" s="347">
        <v>0.27579818948242474</v>
      </c>
      <c r="F42" s="347">
        <v>0.41370548137765939</v>
      </c>
      <c r="G42" s="347">
        <v>0.5516127732728936</v>
      </c>
      <c r="H42" s="347">
        <v>0.68952006516812869</v>
      </c>
      <c r="I42" s="347">
        <v>0.82742735706336312</v>
      </c>
    </row>
    <row r="43" spans="3:9" ht="15">
      <c r="C43" s="124">
        <f t="shared" si="0"/>
        <v>39</v>
      </c>
      <c r="D43" s="403">
        <v>0.13924049934195923</v>
      </c>
      <c r="E43" s="347">
        <v>0.27849791226868842</v>
      </c>
      <c r="F43" s="347">
        <v>0.41775532519541758</v>
      </c>
      <c r="G43" s="347">
        <v>0.55701273812214636</v>
      </c>
      <c r="H43" s="347">
        <v>0.69627015104887591</v>
      </c>
      <c r="I43" s="347">
        <v>0.83552756397560501</v>
      </c>
    </row>
    <row r="44" spans="3:9" ht="15">
      <c r="C44" s="124">
        <f t="shared" si="0"/>
        <v>40</v>
      </c>
      <c r="D44" s="403">
        <v>0.14052262100898991</v>
      </c>
      <c r="E44" s="347">
        <v>0.28106264891563892</v>
      </c>
      <c r="F44" s="347">
        <v>0.42160267682228786</v>
      </c>
      <c r="G44" s="347">
        <v>0.56214270472893635</v>
      </c>
      <c r="H44" s="347">
        <v>0.70268273263558578</v>
      </c>
      <c r="I44" s="347">
        <v>0.84322276054223477</v>
      </c>
    </row>
    <row r="45" spans="3:9" ht="15">
      <c r="C45" s="124">
        <f t="shared" si="0"/>
        <v>41</v>
      </c>
      <c r="D45" s="403">
        <v>0.14174220015567765</v>
      </c>
      <c r="E45" s="347">
        <v>0.28350227645786008</v>
      </c>
      <c r="F45" s="347">
        <v>0.42526235276004254</v>
      </c>
      <c r="G45" s="347">
        <v>0.56702242906222455</v>
      </c>
      <c r="H45" s="347">
        <v>0.70878250536440746</v>
      </c>
      <c r="I45" s="347">
        <v>0.8505425816665898</v>
      </c>
    </row>
    <row r="46" spans="3:9" ht="15">
      <c r="C46" s="124">
        <f t="shared" si="0"/>
        <v>42</v>
      </c>
      <c r="D46" s="403">
        <v>0.14290370410490405</v>
      </c>
      <c r="E46" s="347">
        <v>0.28582573125997557</v>
      </c>
      <c r="F46" s="347">
        <v>0.42874775841504703</v>
      </c>
      <c r="G46" s="347">
        <v>0.57166978557011805</v>
      </c>
      <c r="H46" s="347">
        <v>0.71459181272519001</v>
      </c>
      <c r="I46" s="347">
        <v>0.85751383988026153</v>
      </c>
    </row>
    <row r="47" spans="3:9" ht="15">
      <c r="C47" s="124">
        <f t="shared" si="0"/>
        <v>43</v>
      </c>
      <c r="D47" s="403">
        <v>0.14401118461463155</v>
      </c>
      <c r="E47" s="347">
        <v>0.28804111839687629</v>
      </c>
      <c r="F47" s="347">
        <v>0.43207105217912106</v>
      </c>
      <c r="G47" s="347">
        <v>0.57610098596136528</v>
      </c>
      <c r="H47" s="347">
        <v>0.72013091974361054</v>
      </c>
      <c r="I47" s="347">
        <v>0.86416085352585525</v>
      </c>
    </row>
    <row r="48" spans="3:9" ht="15">
      <c r="C48" s="124">
        <f t="shared" si="0"/>
        <v>44</v>
      </c>
      <c r="D48" s="403">
        <v>0.14506832510118961</v>
      </c>
      <c r="E48" s="347">
        <v>0.29015580611846331</v>
      </c>
      <c r="F48" s="347">
        <v>0.43524328713573712</v>
      </c>
      <c r="G48" s="347">
        <v>0.58033076815301032</v>
      </c>
      <c r="H48" s="347">
        <v>0.72541824917028463</v>
      </c>
      <c r="I48" s="347">
        <v>0.8705057301875585</v>
      </c>
    </row>
    <row r="49" spans="3:9" ht="15">
      <c r="C49" s="124">
        <f t="shared" si="0"/>
        <v>45</v>
      </c>
      <c r="D49" s="403">
        <v>0.14607848156612291</v>
      </c>
      <c r="E49" s="347">
        <v>0.29217650771909098</v>
      </c>
      <c r="F49" s="347">
        <v>0.43827453387205922</v>
      </c>
      <c r="G49" s="347">
        <v>0.5843725600250268</v>
      </c>
      <c r="H49" s="347">
        <v>0.73047058617799554</v>
      </c>
      <c r="I49" s="347">
        <v>0.87656861233096384</v>
      </c>
    </row>
    <row r="50" spans="3:9" ht="15">
      <c r="C50" s="124">
        <f t="shared" si="0"/>
        <v>46</v>
      </c>
      <c r="D50" s="403">
        <v>0.14704471818475473</v>
      </c>
      <c r="E50" s="347">
        <v>0.29410935272838701</v>
      </c>
      <c r="F50" s="347">
        <v>0.44117398727201945</v>
      </c>
      <c r="G50" s="347">
        <v>0.58823862181565123</v>
      </c>
      <c r="H50" s="347">
        <v>0.73530325635928417</v>
      </c>
      <c r="I50" s="347">
        <v>0.88236789090291667</v>
      </c>
    </row>
    <row r="51" spans="3:9" ht="15">
      <c r="C51" s="124">
        <f t="shared" si="0"/>
        <v>47</v>
      </c>
      <c r="D51" s="403">
        <v>0.14796983835152985</v>
      </c>
      <c r="E51" s="347">
        <v>0.29595994901388317</v>
      </c>
      <c r="F51" s="347">
        <v>0.44395005967623669</v>
      </c>
      <c r="G51" s="347">
        <v>0.59194017033858948</v>
      </c>
      <c r="H51" s="347">
        <v>0.73993028100094349</v>
      </c>
      <c r="I51" s="347">
        <v>0.88792039166329706</v>
      </c>
    </row>
    <row r="52" spans="3:9" ht="15">
      <c r="C52" s="124">
        <f t="shared" si="0"/>
        <v>48</v>
      </c>
      <c r="D52" s="403">
        <v>0.1488564118446894</v>
      </c>
      <c r="E52" s="347">
        <v>0.29773343712081701</v>
      </c>
      <c r="F52" s="347">
        <v>0.44661046239694491</v>
      </c>
      <c r="G52" s="347">
        <v>0.59548748767307202</v>
      </c>
      <c r="H52" s="347">
        <v>0.74436451294920036</v>
      </c>
      <c r="I52" s="347">
        <v>0.89324153822532837</v>
      </c>
    </row>
    <row r="53" spans="3:9" ht="15">
      <c r="C53" s="124">
        <f t="shared" si="0"/>
        <v>49</v>
      </c>
      <c r="D53" s="403">
        <v>0.14970679866465872</v>
      </c>
      <c r="E53" s="347">
        <v>0.29943453795808</v>
      </c>
      <c r="F53" s="347">
        <v>0.44916227725150171</v>
      </c>
      <c r="G53" s="347">
        <v>0.59889001654492258</v>
      </c>
      <c r="H53" s="347">
        <v>0.74861775583834467</v>
      </c>
      <c r="I53" s="347">
        <v>0.89834549513176631</v>
      </c>
    </row>
    <row r="54" spans="3:9" ht="15">
      <c r="C54" s="124">
        <f t="shared" si="0"/>
        <v>50</v>
      </c>
      <c r="D54" s="403">
        <v>0.15052317001182927</v>
      </c>
      <c r="E54" s="347">
        <v>0.30106759476185257</v>
      </c>
      <c r="F54" s="347">
        <v>0.45161201951187629</v>
      </c>
      <c r="G54" s="347">
        <v>0.60215644426189918</v>
      </c>
      <c r="H54" s="347">
        <v>0.75270086901192323</v>
      </c>
      <c r="I54" s="347">
        <v>0.90324529376194695</v>
      </c>
    </row>
    <row r="55" spans="3:9" ht="15">
      <c r="C55" s="124">
        <f t="shared" si="0"/>
        <v>51</v>
      </c>
      <c r="D55" s="403">
        <v>0.15130752679636572</v>
      </c>
      <c r="E55" s="347">
        <v>0.30263661012233994</v>
      </c>
      <c r="F55" s="347">
        <v>0.45396569344831461</v>
      </c>
      <c r="G55" s="347">
        <v>0.60529477677428845</v>
      </c>
      <c r="H55" s="347">
        <v>0.7566238601002635</v>
      </c>
      <c r="I55" s="347">
        <v>0.90795294342623822</v>
      </c>
    </row>
    <row r="56" spans="3:9" ht="15">
      <c r="C56" s="124">
        <f t="shared" si="0"/>
        <v>52</v>
      </c>
      <c r="D56" s="403">
        <v>0.15206171601226609</v>
      </c>
      <c r="E56" s="347">
        <v>0.30414527873819314</v>
      </c>
      <c r="F56" s="347">
        <v>0.45622884146412063</v>
      </c>
      <c r="G56" s="347">
        <v>0.60831240419004728</v>
      </c>
      <c r="H56" s="347">
        <v>0.76039596691597511</v>
      </c>
      <c r="I56" s="347">
        <v>0.9124795296419026</v>
      </c>
    </row>
    <row r="57" spans="3:9" ht="15">
      <c r="C57" s="124">
        <f t="shared" si="0"/>
        <v>53</v>
      </c>
      <c r="D57" s="403">
        <v>0.15278744525775517</v>
      </c>
      <c r="E57" s="347">
        <v>0.30559701646288212</v>
      </c>
      <c r="F57" s="347">
        <v>0.45840658766800946</v>
      </c>
      <c r="G57" s="347">
        <v>0.61121615887313596</v>
      </c>
      <c r="H57" s="347">
        <v>0.7640257300782638</v>
      </c>
      <c r="I57" s="347">
        <v>0.91683530128339108</v>
      </c>
    </row>
    <row r="58" spans="3:9" ht="15">
      <c r="C58" s="124">
        <f t="shared" si="0"/>
        <v>54</v>
      </c>
      <c r="D58" s="403">
        <v>0.15348629564230018</v>
      </c>
      <c r="E58" s="347">
        <v>0.30699498612369364</v>
      </c>
      <c r="F58" s="347">
        <v>0.46050367660508751</v>
      </c>
      <c r="G58" s="347">
        <v>0.61401236708648066</v>
      </c>
      <c r="H58" s="347">
        <v>0.76752105756787503</v>
      </c>
      <c r="I58" s="347">
        <v>0.92102974804926874</v>
      </c>
    </row>
    <row r="59" spans="3:9" ht="15">
      <c r="C59" s="124">
        <f t="shared" si="0"/>
        <v>55</v>
      </c>
      <c r="D59" s="403">
        <v>0.15415973328558905</v>
      </c>
      <c r="E59" s="347">
        <v>0.30834212052411208</v>
      </c>
      <c r="F59" s="347">
        <v>0.46252450776263554</v>
      </c>
      <c r="G59" s="347">
        <v>0.61670689500115827</v>
      </c>
      <c r="H59" s="347">
        <v>0.77088928223968234</v>
      </c>
      <c r="I59" s="347">
        <v>0.92507166947820552</v>
      </c>
    </row>
    <row r="60" spans="3:9" ht="15">
      <c r="C60" s="124">
        <f t="shared" si="0"/>
        <v>56</v>
      </c>
      <c r="D60" s="403">
        <v>0.15480911958447471</v>
      </c>
      <c r="E60" s="347">
        <v>0.3096411429816584</v>
      </c>
      <c r="F60" s="347">
        <v>0.46447316637884251</v>
      </c>
      <c r="G60" s="347">
        <v>0.619305189776026</v>
      </c>
      <c r="H60" s="347">
        <v>0.7741372131732106</v>
      </c>
      <c r="I60" s="347">
        <v>0.92896923657039443</v>
      </c>
    </row>
    <row r="61" spans="3:9" ht="15">
      <c r="C61" s="124">
        <f t="shared" si="0"/>
        <v>57</v>
      </c>
      <c r="D61" s="403">
        <v>0.15543572039918893</v>
      </c>
      <c r="E61" s="347">
        <v>0.3108945857038522</v>
      </c>
      <c r="F61" s="347">
        <v>0.46635345100851583</v>
      </c>
      <c r="G61" s="347">
        <v>0.6218123163131789</v>
      </c>
      <c r="H61" s="347">
        <v>0.77727118161784325</v>
      </c>
      <c r="I61" s="347">
        <v>0.93273004692250661</v>
      </c>
    </row>
    <row r="62" spans="3:9" ht="15">
      <c r="C62" s="124">
        <f t="shared" si="0"/>
        <v>58</v>
      </c>
      <c r="D62" s="403">
        <v>0.15604071428925784</v>
      </c>
      <c r="E62" s="347">
        <v>0.31210480626321169</v>
      </c>
      <c r="F62" s="347">
        <v>0.46816889823716601</v>
      </c>
      <c r="G62" s="347">
        <v>0.62423299021111978</v>
      </c>
      <c r="H62" s="347">
        <v>0.78029708218507465</v>
      </c>
      <c r="I62" s="347">
        <v>0.93636117415902864</v>
      </c>
    </row>
    <row r="63" spans="3:9" ht="15">
      <c r="C63" s="124">
        <f t="shared" si="0"/>
        <v>59</v>
      </c>
      <c r="D63" s="403">
        <v>0.1566251999118668</v>
      </c>
      <c r="E63" s="347">
        <v>0.31327400239683023</v>
      </c>
      <c r="F63" s="347">
        <v>0.46992280488179411</v>
      </c>
      <c r="G63" s="347">
        <v>0.62657160736675743</v>
      </c>
      <c r="H63" s="347">
        <v>0.78322040985172203</v>
      </c>
      <c r="I63" s="347">
        <v>0.93986921233668552</v>
      </c>
    </row>
    <row r="64" spans="3:9" ht="15.75" thickBot="1">
      <c r="C64" s="165">
        <f t="shared" si="0"/>
        <v>60</v>
      </c>
      <c r="D64" s="403">
        <v>0.1571902026803888</v>
      </c>
      <c r="E64" s="347">
        <v>0.31440422532599488</v>
      </c>
      <c r="F64" s="347">
        <v>0.47161824797160135</v>
      </c>
      <c r="G64" s="347">
        <v>0.62883227061720737</v>
      </c>
      <c r="H64" s="347">
        <v>0.7860462932628145</v>
      </c>
      <c r="I64" s="347">
        <v>0.94326031590842063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3"/>
  <sheetViews>
    <sheetView topLeftCell="L1" workbookViewId="0">
      <selection activeCell="N3" sqref="N3:S3"/>
    </sheetView>
  </sheetViews>
  <sheetFormatPr defaultRowHeight="12.75"/>
  <cols>
    <col min="2" max="2" width="4.85546875" bestFit="1"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13" max="13" width="4.85546875" bestFit="1" customWidth="1"/>
    <col min="14" max="14" width="20.140625" bestFit="1" customWidth="1"/>
    <col min="15" max="15" width="19.140625" bestFit="1" customWidth="1"/>
    <col min="16" max="16" width="21.140625" bestFit="1" customWidth="1"/>
    <col min="17" max="17" width="18.5703125" bestFit="1" customWidth="1"/>
    <col min="18" max="18" width="21.140625" bestFit="1" customWidth="1"/>
    <col min="19" max="19" width="20.140625" bestFit="1" customWidth="1"/>
  </cols>
  <sheetData>
    <row r="1" spans="2:19">
      <c r="B1" s="401" t="s">
        <v>387</v>
      </c>
      <c r="C1" s="401"/>
      <c r="D1" s="401"/>
      <c r="E1" s="401"/>
      <c r="F1" s="401"/>
      <c r="G1" s="401"/>
      <c r="H1" s="401"/>
      <c r="M1" s="401" t="s">
        <v>388</v>
      </c>
      <c r="N1" s="401"/>
      <c r="O1" s="401"/>
      <c r="P1" s="401"/>
      <c r="Q1" s="401"/>
      <c r="R1" s="401"/>
      <c r="S1" s="401"/>
    </row>
    <row r="2" spans="2:19" ht="13.5" thickBot="1"/>
    <row r="3" spans="2:19" ht="30.75" thickBot="1">
      <c r="B3" s="35" t="s">
        <v>45</v>
      </c>
      <c r="C3" s="7" t="s">
        <v>368</v>
      </c>
      <c r="D3" s="7" t="s">
        <v>364</v>
      </c>
      <c r="E3" s="7" t="s">
        <v>365</v>
      </c>
      <c r="F3" s="7" t="s">
        <v>47</v>
      </c>
      <c r="G3" s="7" t="s">
        <v>366</v>
      </c>
      <c r="H3" s="7" t="s">
        <v>367</v>
      </c>
      <c r="M3" s="35" t="s">
        <v>45</v>
      </c>
      <c r="N3" s="7" t="s">
        <v>368</v>
      </c>
      <c r="O3" s="7" t="s">
        <v>364</v>
      </c>
      <c r="P3" s="7" t="s">
        <v>365</v>
      </c>
      <c r="Q3" s="7" t="s">
        <v>47</v>
      </c>
      <c r="R3" s="7" t="s">
        <v>366</v>
      </c>
      <c r="S3" s="7" t="s">
        <v>367</v>
      </c>
    </row>
    <row r="4" spans="2:19" ht="15">
      <c r="B4">
        <v>1</v>
      </c>
      <c r="C4" s="120">
        <v>520.125</v>
      </c>
      <c r="D4">
        <v>1040.25</v>
      </c>
      <c r="E4">
        <v>1560.375</v>
      </c>
      <c r="F4">
        <v>2080.5</v>
      </c>
      <c r="G4">
        <v>2600.625</v>
      </c>
      <c r="H4">
        <v>3120.75</v>
      </c>
      <c r="M4">
        <v>1</v>
      </c>
      <c r="N4">
        <v>520.125</v>
      </c>
      <c r="O4">
        <v>1040.25</v>
      </c>
      <c r="P4">
        <v>1560.375</v>
      </c>
      <c r="Q4">
        <v>2080.5</v>
      </c>
      <c r="R4">
        <v>2600.625</v>
      </c>
      <c r="S4">
        <v>3120.75</v>
      </c>
    </row>
    <row r="5" spans="2:19" ht="15">
      <c r="B5">
        <v>2</v>
      </c>
      <c r="C5" s="120">
        <v>1086.125</v>
      </c>
      <c r="D5">
        <v>2172.25</v>
      </c>
      <c r="E5">
        <v>3260.375</v>
      </c>
      <c r="F5">
        <v>4346.5</v>
      </c>
      <c r="G5">
        <v>5434.625</v>
      </c>
      <c r="H5">
        <v>6520.75</v>
      </c>
      <c r="M5">
        <v>2</v>
      </c>
      <c r="N5">
        <v>1104.125</v>
      </c>
      <c r="O5">
        <v>2210.25</v>
      </c>
      <c r="P5">
        <v>3316.375</v>
      </c>
      <c r="Q5">
        <v>4422.5</v>
      </c>
      <c r="R5">
        <v>5528.625</v>
      </c>
      <c r="S5">
        <v>6632.75</v>
      </c>
    </row>
    <row r="6" spans="2:19" ht="15">
      <c r="B6">
        <v>3</v>
      </c>
      <c r="C6" s="120">
        <v>1702.125</v>
      </c>
      <c r="D6">
        <v>3406.25</v>
      </c>
      <c r="E6">
        <v>5112.375</v>
      </c>
      <c r="F6">
        <v>6816.5</v>
      </c>
      <c r="G6">
        <v>8522.625</v>
      </c>
      <c r="H6">
        <v>10226.75</v>
      </c>
      <c r="M6">
        <v>3</v>
      </c>
      <c r="N6">
        <v>1762.125</v>
      </c>
      <c r="O6">
        <v>3528.25</v>
      </c>
      <c r="P6">
        <v>5294.375</v>
      </c>
      <c r="Q6">
        <v>7058.5</v>
      </c>
      <c r="R6">
        <v>8824.625</v>
      </c>
      <c r="S6">
        <v>10588.75</v>
      </c>
    </row>
    <row r="7" spans="2:19" ht="15">
      <c r="B7">
        <v>4</v>
      </c>
      <c r="C7" s="120">
        <v>2374.125</v>
      </c>
      <c r="D7">
        <v>4752.25</v>
      </c>
      <c r="E7">
        <v>7132.375</v>
      </c>
      <c r="F7">
        <v>9508.5</v>
      </c>
      <c r="G7">
        <v>11888.625</v>
      </c>
      <c r="H7">
        <v>14266.75</v>
      </c>
      <c r="M7">
        <v>4</v>
      </c>
      <c r="N7">
        <v>2504.125</v>
      </c>
      <c r="O7">
        <v>5012.25</v>
      </c>
      <c r="P7">
        <v>7520.375</v>
      </c>
      <c r="Q7">
        <v>10026.5</v>
      </c>
      <c r="R7">
        <v>12536.625</v>
      </c>
      <c r="S7">
        <v>15042.75</v>
      </c>
    </row>
    <row r="8" spans="2:19" ht="15">
      <c r="B8">
        <v>5</v>
      </c>
      <c r="C8" s="120">
        <v>3106.125</v>
      </c>
      <c r="D8">
        <v>6218.25</v>
      </c>
      <c r="E8">
        <v>9334.375</v>
      </c>
      <c r="F8">
        <v>12444.5</v>
      </c>
      <c r="G8">
        <v>15558.625</v>
      </c>
      <c r="H8">
        <v>18670.75</v>
      </c>
      <c r="M8">
        <v>5</v>
      </c>
      <c r="N8">
        <v>3338.125</v>
      </c>
      <c r="O8">
        <v>6682.25</v>
      </c>
      <c r="P8">
        <v>10026.375</v>
      </c>
      <c r="Q8">
        <v>13368.5</v>
      </c>
      <c r="R8">
        <v>16716.625</v>
      </c>
      <c r="S8">
        <v>20058.75</v>
      </c>
    </row>
    <row r="9" spans="2:19" ht="15">
      <c r="B9">
        <v>6</v>
      </c>
      <c r="C9" s="120">
        <v>3904.125</v>
      </c>
      <c r="D9">
        <v>7816.25</v>
      </c>
      <c r="E9">
        <v>11734.375</v>
      </c>
      <c r="F9">
        <v>15644.5</v>
      </c>
      <c r="G9">
        <v>19558.625</v>
      </c>
      <c r="H9">
        <v>23470.75</v>
      </c>
      <c r="M9">
        <v>6</v>
      </c>
      <c r="N9">
        <v>4278.125</v>
      </c>
      <c r="O9">
        <v>8564.25</v>
      </c>
      <c r="P9">
        <v>12848.375</v>
      </c>
      <c r="Q9">
        <v>17132.5</v>
      </c>
      <c r="R9">
        <v>21422.625</v>
      </c>
      <c r="S9">
        <v>25706.75</v>
      </c>
    </row>
    <row r="10" spans="2:19" ht="15">
      <c r="B10">
        <v>7</v>
      </c>
      <c r="C10" s="120">
        <v>4774.125</v>
      </c>
      <c r="D10">
        <v>9558.25</v>
      </c>
      <c r="E10">
        <v>14350.375</v>
      </c>
      <c r="F10">
        <v>19132.5</v>
      </c>
      <c r="G10">
        <v>23918.625</v>
      </c>
      <c r="H10">
        <v>28702.75</v>
      </c>
      <c r="M10">
        <v>7</v>
      </c>
      <c r="N10">
        <v>5336.125</v>
      </c>
      <c r="O10">
        <v>10682.25</v>
      </c>
      <c r="P10">
        <v>16026.375</v>
      </c>
      <c r="Q10">
        <v>21370.5</v>
      </c>
      <c r="R10">
        <v>26720.625</v>
      </c>
      <c r="S10">
        <v>32064.75</v>
      </c>
    </row>
    <row r="11" spans="2:19" ht="15">
      <c r="B11">
        <v>8</v>
      </c>
      <c r="C11" s="120">
        <v>5722.125</v>
      </c>
      <c r="D11">
        <v>11458.25</v>
      </c>
      <c r="E11">
        <v>17200.375</v>
      </c>
      <c r="F11">
        <v>22934.5</v>
      </c>
      <c r="G11">
        <v>28670.625</v>
      </c>
      <c r="H11">
        <v>34404.75</v>
      </c>
      <c r="M11">
        <v>8</v>
      </c>
      <c r="N11">
        <v>6528.125</v>
      </c>
      <c r="O11">
        <v>13068.25</v>
      </c>
      <c r="P11">
        <v>19604.375</v>
      </c>
      <c r="Q11">
        <v>26142.5</v>
      </c>
      <c r="R11">
        <v>32686.625</v>
      </c>
      <c r="S11">
        <v>39224.75</v>
      </c>
    </row>
    <row r="12" spans="2:19" ht="15">
      <c r="B12">
        <v>9</v>
      </c>
      <c r="C12" s="120">
        <v>6756.125</v>
      </c>
      <c r="D12">
        <v>13528.25</v>
      </c>
      <c r="E12">
        <v>20308.375</v>
      </c>
      <c r="F12">
        <v>27078.5</v>
      </c>
      <c r="G12">
        <v>33850.625</v>
      </c>
      <c r="H12">
        <v>40620.75</v>
      </c>
      <c r="M12">
        <v>9</v>
      </c>
      <c r="N12">
        <v>7870.125</v>
      </c>
      <c r="O12">
        <v>15754.25</v>
      </c>
      <c r="P12">
        <v>23634.375</v>
      </c>
      <c r="Q12">
        <v>31516.5</v>
      </c>
      <c r="R12">
        <v>39404.625</v>
      </c>
      <c r="S12">
        <v>47286.75</v>
      </c>
    </row>
    <row r="13" spans="2:19" ht="15">
      <c r="B13">
        <v>10</v>
      </c>
      <c r="C13" s="120">
        <v>7884.125</v>
      </c>
      <c r="D13">
        <v>15784.25</v>
      </c>
      <c r="E13">
        <v>23696.375</v>
      </c>
      <c r="F13">
        <v>31594.5</v>
      </c>
      <c r="G13">
        <v>39496.625</v>
      </c>
      <c r="H13">
        <v>47396.75</v>
      </c>
      <c r="M13">
        <v>10</v>
      </c>
      <c r="N13">
        <v>9380.125</v>
      </c>
      <c r="O13">
        <v>18778.25</v>
      </c>
      <c r="P13">
        <v>28172.375</v>
      </c>
      <c r="Q13">
        <v>37566.5</v>
      </c>
      <c r="R13">
        <v>46968.625</v>
      </c>
      <c r="S13">
        <v>56364.75</v>
      </c>
    </row>
    <row r="14" spans="2:19" ht="15">
      <c r="B14">
        <v>11</v>
      </c>
      <c r="C14" s="120">
        <v>9112.125</v>
      </c>
      <c r="D14">
        <v>18244.25</v>
      </c>
      <c r="E14">
        <v>27388.375</v>
      </c>
      <c r="F14">
        <v>36518.5</v>
      </c>
      <c r="G14">
        <v>45650.625</v>
      </c>
      <c r="H14">
        <v>54782.75</v>
      </c>
      <c r="M14">
        <v>11</v>
      </c>
      <c r="N14">
        <v>11082.125</v>
      </c>
      <c r="O14">
        <v>22184.25</v>
      </c>
      <c r="P14">
        <v>33282.375</v>
      </c>
      <c r="Q14">
        <v>44378.5</v>
      </c>
      <c r="R14">
        <v>55486.625</v>
      </c>
      <c r="S14">
        <v>66586.75</v>
      </c>
    </row>
    <row r="15" spans="2:19" ht="15">
      <c r="B15">
        <v>12</v>
      </c>
      <c r="C15" s="120">
        <v>10452.125</v>
      </c>
      <c r="D15">
        <v>20926.25</v>
      </c>
      <c r="E15">
        <v>31412.375</v>
      </c>
      <c r="F15">
        <v>41884.5</v>
      </c>
      <c r="G15">
        <v>52358.625</v>
      </c>
      <c r="H15">
        <v>62832.75</v>
      </c>
      <c r="M15">
        <v>12</v>
      </c>
      <c r="N15">
        <v>12998.125</v>
      </c>
      <c r="O15">
        <v>26018.25</v>
      </c>
      <c r="P15">
        <v>39034.375</v>
      </c>
      <c r="Q15">
        <v>52050.5</v>
      </c>
      <c r="R15">
        <v>65076.625</v>
      </c>
      <c r="S15">
        <v>78096.75</v>
      </c>
    </row>
    <row r="16" spans="2:19" ht="15">
      <c r="B16">
        <v>13</v>
      </c>
      <c r="C16" s="120">
        <v>11912.125</v>
      </c>
      <c r="D16">
        <v>23848.25</v>
      </c>
      <c r="E16">
        <v>35798.375</v>
      </c>
      <c r="F16">
        <v>47734.5</v>
      </c>
      <c r="G16">
        <v>59670.625</v>
      </c>
      <c r="H16">
        <v>71606.75</v>
      </c>
      <c r="M16">
        <v>13</v>
      </c>
      <c r="N16">
        <v>15154.125</v>
      </c>
      <c r="O16">
        <v>30336.25</v>
      </c>
      <c r="P16">
        <v>45512.375</v>
      </c>
      <c r="Q16">
        <v>60688.5</v>
      </c>
      <c r="R16">
        <v>75876.625</v>
      </c>
      <c r="S16">
        <v>91056.75</v>
      </c>
    </row>
    <row r="17" spans="2:19" ht="15">
      <c r="B17">
        <v>14</v>
      </c>
      <c r="C17" s="120">
        <v>13504.125</v>
      </c>
      <c r="D17">
        <v>27034.25</v>
      </c>
      <c r="E17">
        <v>40580.375</v>
      </c>
      <c r="F17">
        <v>54110.5</v>
      </c>
      <c r="G17">
        <v>67640.625</v>
      </c>
      <c r="H17">
        <v>81170.75</v>
      </c>
      <c r="M17">
        <v>14</v>
      </c>
      <c r="N17">
        <v>17582.125</v>
      </c>
      <c r="O17">
        <v>35198.25</v>
      </c>
      <c r="P17">
        <v>52806.375</v>
      </c>
      <c r="Q17">
        <v>70414.5</v>
      </c>
      <c r="R17">
        <v>88036.625</v>
      </c>
      <c r="S17">
        <v>105648.75</v>
      </c>
    </row>
    <row r="18" spans="2:19" ht="15">
      <c r="B18">
        <v>15</v>
      </c>
      <c r="C18" s="120">
        <v>15238.125</v>
      </c>
      <c r="D18">
        <v>30506.25</v>
      </c>
      <c r="E18">
        <v>45792.375</v>
      </c>
      <c r="F18">
        <v>61060.5</v>
      </c>
      <c r="G18">
        <v>76328.625</v>
      </c>
      <c r="H18">
        <v>91596.75</v>
      </c>
      <c r="M18">
        <v>15</v>
      </c>
      <c r="N18">
        <v>20316.125</v>
      </c>
      <c r="O18">
        <v>40672.25</v>
      </c>
      <c r="P18">
        <v>61018.375</v>
      </c>
      <c r="Q18">
        <v>81366.5</v>
      </c>
      <c r="R18">
        <v>101728.625</v>
      </c>
      <c r="S18">
        <v>122080.75</v>
      </c>
    </row>
    <row r="19" spans="2:19" ht="15">
      <c r="B19">
        <v>16</v>
      </c>
      <c r="C19" s="120">
        <v>17128.125</v>
      </c>
      <c r="D19">
        <v>34290.25</v>
      </c>
      <c r="E19">
        <v>51472.375</v>
      </c>
      <c r="F19">
        <v>68634.5</v>
      </c>
      <c r="G19">
        <v>85798.625</v>
      </c>
      <c r="H19">
        <v>102960.75</v>
      </c>
      <c r="M19">
        <v>16</v>
      </c>
      <c r="N19">
        <v>23394.125</v>
      </c>
      <c r="O19">
        <v>46836.25</v>
      </c>
      <c r="P19">
        <v>70266.375</v>
      </c>
      <c r="Q19">
        <v>93698.5</v>
      </c>
      <c r="R19">
        <v>117146.625</v>
      </c>
      <c r="S19">
        <v>140582.75</v>
      </c>
    </row>
    <row r="20" spans="2:19" ht="15">
      <c r="B20">
        <v>17</v>
      </c>
      <c r="C20" s="120">
        <v>19188.125</v>
      </c>
      <c r="D20">
        <v>38416.25</v>
      </c>
      <c r="E20">
        <v>57664.375</v>
      </c>
      <c r="F20">
        <v>76890.5</v>
      </c>
      <c r="G20">
        <v>96120.625</v>
      </c>
      <c r="H20">
        <v>115346.75</v>
      </c>
      <c r="M20">
        <v>17</v>
      </c>
      <c r="N20">
        <v>26860.125</v>
      </c>
      <c r="O20">
        <v>53776.25</v>
      </c>
      <c r="P20">
        <v>80678.375</v>
      </c>
      <c r="Q20">
        <v>107584.5</v>
      </c>
      <c r="R20">
        <v>134506.625</v>
      </c>
      <c r="S20">
        <v>161416.75</v>
      </c>
    </row>
    <row r="21" spans="2:19" ht="15">
      <c r="B21">
        <v>18</v>
      </c>
      <c r="C21" s="120">
        <v>21434.125</v>
      </c>
      <c r="D21">
        <v>42912.25</v>
      </c>
      <c r="E21">
        <v>64414.375</v>
      </c>
      <c r="F21">
        <v>85890.5</v>
      </c>
      <c r="G21">
        <v>107370.625</v>
      </c>
      <c r="H21">
        <v>128846.75</v>
      </c>
      <c r="M21">
        <v>18</v>
      </c>
      <c r="N21">
        <v>30764.125</v>
      </c>
      <c r="O21">
        <v>61592.25</v>
      </c>
      <c r="P21">
        <v>92402.375</v>
      </c>
      <c r="Q21">
        <v>123220.5</v>
      </c>
      <c r="R21">
        <v>154054.625</v>
      </c>
      <c r="S21">
        <v>184874.75</v>
      </c>
    </row>
    <row r="22" spans="2:19" ht="15">
      <c r="B22">
        <v>19</v>
      </c>
      <c r="C22" s="120">
        <v>23882.125</v>
      </c>
      <c r="D22">
        <v>47814.25</v>
      </c>
      <c r="E22">
        <v>71770.375</v>
      </c>
      <c r="F22">
        <v>95700.5</v>
      </c>
      <c r="G22">
        <v>119632.625</v>
      </c>
      <c r="H22">
        <v>143562.75</v>
      </c>
      <c r="M22">
        <v>19</v>
      </c>
      <c r="N22">
        <v>35160.125</v>
      </c>
      <c r="O22">
        <v>70392.25</v>
      </c>
      <c r="P22">
        <v>105604.375</v>
      </c>
      <c r="Q22">
        <v>140826.5</v>
      </c>
      <c r="R22">
        <v>176064.625</v>
      </c>
      <c r="S22">
        <v>211288.75</v>
      </c>
    </row>
    <row r="23" spans="2:19" ht="15">
      <c r="B23">
        <v>20</v>
      </c>
      <c r="C23" s="120">
        <v>26550.125</v>
      </c>
      <c r="D23">
        <v>53156.25</v>
      </c>
      <c r="E23">
        <v>79788.375</v>
      </c>
      <c r="F23">
        <v>106392.5</v>
      </c>
      <c r="G23">
        <v>132998.625</v>
      </c>
      <c r="H23">
        <v>159602.75</v>
      </c>
      <c r="M23">
        <v>20</v>
      </c>
      <c r="N23">
        <v>40110.125</v>
      </c>
      <c r="O23">
        <v>80300.25</v>
      </c>
      <c r="P23">
        <v>120470.375</v>
      </c>
      <c r="Q23">
        <v>160650.5</v>
      </c>
      <c r="R23">
        <v>200848.625</v>
      </c>
      <c r="S23">
        <v>241030.75</v>
      </c>
    </row>
    <row r="24" spans="2:19" ht="15">
      <c r="B24">
        <v>21</v>
      </c>
      <c r="C24" s="120">
        <v>28936.125</v>
      </c>
      <c r="D24">
        <v>57938.25</v>
      </c>
      <c r="E24">
        <v>86966.375</v>
      </c>
      <c r="F24">
        <v>115964.5</v>
      </c>
      <c r="G24">
        <v>144966.625</v>
      </c>
      <c r="H24">
        <v>173964.75</v>
      </c>
      <c r="M24">
        <v>21</v>
      </c>
      <c r="N24">
        <v>45162.125</v>
      </c>
      <c r="O24">
        <v>90416.25</v>
      </c>
      <c r="P24">
        <v>135646.375</v>
      </c>
      <c r="Q24">
        <v>180890.5</v>
      </c>
      <c r="R24">
        <v>226152.625</v>
      </c>
      <c r="S24">
        <v>271398.75</v>
      </c>
    </row>
    <row r="25" spans="2:19" ht="15">
      <c r="B25">
        <v>22</v>
      </c>
      <c r="C25" s="120">
        <v>31494.125</v>
      </c>
      <c r="D25">
        <v>63060.25</v>
      </c>
      <c r="E25">
        <v>94652.375</v>
      </c>
      <c r="F25">
        <v>126214.5</v>
      </c>
      <c r="G25">
        <v>157778.625</v>
      </c>
      <c r="H25">
        <v>189340.75</v>
      </c>
      <c r="M25">
        <v>22</v>
      </c>
      <c r="N25">
        <v>50788.125</v>
      </c>
      <c r="O25">
        <v>101678.25</v>
      </c>
      <c r="P25">
        <v>152540.375</v>
      </c>
      <c r="Q25">
        <v>203420.5</v>
      </c>
      <c r="R25">
        <v>254318.625</v>
      </c>
      <c r="S25">
        <v>305202.75</v>
      </c>
    </row>
    <row r="26" spans="2:19" ht="15">
      <c r="B26">
        <v>23</v>
      </c>
      <c r="C26" s="120">
        <v>34232.125</v>
      </c>
      <c r="D26">
        <v>68540.25</v>
      </c>
      <c r="E26">
        <v>102878.375</v>
      </c>
      <c r="F26">
        <v>137182.5</v>
      </c>
      <c r="G26">
        <v>171490.625</v>
      </c>
      <c r="H26">
        <v>205794.75</v>
      </c>
      <c r="M26">
        <v>23</v>
      </c>
      <c r="N26">
        <v>57048.125</v>
      </c>
      <c r="O26">
        <v>114210.25</v>
      </c>
      <c r="P26">
        <v>171342.375</v>
      </c>
      <c r="Q26">
        <v>228494.5</v>
      </c>
      <c r="R26">
        <v>285666.625</v>
      </c>
      <c r="S26">
        <v>342822.75</v>
      </c>
    </row>
    <row r="27" spans="2:19" ht="15">
      <c r="B27">
        <v>24</v>
      </c>
      <c r="C27" s="120">
        <v>37160.125</v>
      </c>
      <c r="D27">
        <v>74402.25</v>
      </c>
      <c r="E27">
        <v>111676.375</v>
      </c>
      <c r="F27">
        <v>148916.5</v>
      </c>
      <c r="G27">
        <v>186158.625</v>
      </c>
      <c r="H27">
        <v>223396.75</v>
      </c>
      <c r="M27">
        <v>24</v>
      </c>
      <c r="N27">
        <v>64014.125</v>
      </c>
      <c r="O27">
        <v>128156.25</v>
      </c>
      <c r="P27">
        <v>192264.375</v>
      </c>
      <c r="Q27">
        <v>256396.5</v>
      </c>
      <c r="R27">
        <v>320548.625</v>
      </c>
      <c r="S27">
        <v>384684.75</v>
      </c>
    </row>
    <row r="28" spans="2:19" ht="15">
      <c r="B28">
        <v>25</v>
      </c>
      <c r="C28" s="120">
        <v>40292.125</v>
      </c>
      <c r="D28">
        <v>80672.25</v>
      </c>
      <c r="E28">
        <v>121084.375</v>
      </c>
      <c r="F28">
        <v>161462.5</v>
      </c>
      <c r="G28">
        <v>201842.625</v>
      </c>
      <c r="H28">
        <v>242218.75</v>
      </c>
      <c r="M28">
        <v>25</v>
      </c>
      <c r="N28">
        <v>71764.125</v>
      </c>
      <c r="O28">
        <v>143672.25</v>
      </c>
      <c r="P28">
        <v>215542.375</v>
      </c>
      <c r="Q28">
        <v>287440.5</v>
      </c>
      <c r="R28">
        <v>359356.625</v>
      </c>
      <c r="S28">
        <v>431258.75</v>
      </c>
    </row>
    <row r="29" spans="2:19" ht="15">
      <c r="B29">
        <v>26</v>
      </c>
      <c r="C29" s="120">
        <v>43640.125</v>
      </c>
      <c r="D29">
        <v>87374.25</v>
      </c>
      <c r="E29">
        <v>131140.375</v>
      </c>
      <c r="F29">
        <v>174874.5</v>
      </c>
      <c r="G29">
        <v>218608.625</v>
      </c>
      <c r="H29">
        <v>262338.75</v>
      </c>
      <c r="M29">
        <v>26</v>
      </c>
      <c r="N29">
        <v>80386.125</v>
      </c>
      <c r="O29">
        <v>160932.25</v>
      </c>
      <c r="P29">
        <v>241438.375</v>
      </c>
      <c r="Q29">
        <v>321974.5</v>
      </c>
      <c r="R29">
        <v>402528.625</v>
      </c>
      <c r="S29">
        <v>483068.75</v>
      </c>
    </row>
    <row r="30" spans="2:19" ht="15">
      <c r="B30">
        <v>27</v>
      </c>
      <c r="C30" s="120">
        <v>47216.125</v>
      </c>
      <c r="D30">
        <v>94534.25</v>
      </c>
      <c r="E30">
        <v>141886.375</v>
      </c>
      <c r="F30">
        <v>189204.5</v>
      </c>
      <c r="G30">
        <v>236522.625</v>
      </c>
      <c r="H30">
        <v>283836.75</v>
      </c>
      <c r="M30">
        <v>27</v>
      </c>
      <c r="N30">
        <v>89976.125</v>
      </c>
      <c r="O30">
        <v>180130.25</v>
      </c>
      <c r="P30">
        <v>270240.375</v>
      </c>
      <c r="Q30">
        <v>360384.5</v>
      </c>
      <c r="R30">
        <v>450548.625</v>
      </c>
      <c r="S30">
        <v>540696.75</v>
      </c>
    </row>
    <row r="31" spans="2:19" ht="15">
      <c r="B31">
        <v>28</v>
      </c>
      <c r="C31" s="120">
        <v>51036.125</v>
      </c>
      <c r="D31">
        <v>102182.25</v>
      </c>
      <c r="E31">
        <v>153366.375</v>
      </c>
      <c r="F31">
        <v>204510.5</v>
      </c>
      <c r="G31">
        <v>255656.625</v>
      </c>
      <c r="H31">
        <v>306800.75</v>
      </c>
      <c r="M31">
        <v>28</v>
      </c>
      <c r="N31">
        <v>100640.125</v>
      </c>
      <c r="O31">
        <v>201480.25</v>
      </c>
      <c r="P31">
        <v>302272.375</v>
      </c>
      <c r="Q31">
        <v>403100.5</v>
      </c>
      <c r="R31">
        <v>503950.625</v>
      </c>
      <c r="S31">
        <v>604784.75</v>
      </c>
    </row>
    <row r="32" spans="2:19" ht="15">
      <c r="B32">
        <v>29</v>
      </c>
      <c r="C32" s="120">
        <v>55114.125</v>
      </c>
      <c r="D32">
        <v>110348.25</v>
      </c>
      <c r="E32">
        <v>165620.375</v>
      </c>
      <c r="F32">
        <v>220852.5</v>
      </c>
      <c r="G32">
        <v>276084.625</v>
      </c>
      <c r="H32">
        <v>331316.75</v>
      </c>
      <c r="M32">
        <v>29</v>
      </c>
      <c r="N32">
        <v>112498.125</v>
      </c>
      <c r="O32">
        <v>225220.25</v>
      </c>
      <c r="P32">
        <v>337888.375</v>
      </c>
      <c r="Q32">
        <v>450596.5</v>
      </c>
      <c r="R32">
        <v>563330.625</v>
      </c>
      <c r="S32">
        <v>676044.75</v>
      </c>
    </row>
    <row r="33" spans="2:19" ht="15">
      <c r="B33">
        <v>30</v>
      </c>
      <c r="C33" s="120">
        <v>59466.125</v>
      </c>
      <c r="D33">
        <v>119062.25</v>
      </c>
      <c r="E33">
        <v>178698.375</v>
      </c>
      <c r="F33">
        <v>238292.5</v>
      </c>
      <c r="G33">
        <v>297886.625</v>
      </c>
      <c r="H33">
        <v>357478.75</v>
      </c>
      <c r="M33">
        <v>30</v>
      </c>
      <c r="N33">
        <v>125682.125</v>
      </c>
      <c r="O33">
        <v>251614.25</v>
      </c>
      <c r="P33">
        <v>377484.375</v>
      </c>
      <c r="Q33">
        <v>503400.5</v>
      </c>
      <c r="R33">
        <v>629346.625</v>
      </c>
      <c r="S33">
        <v>755268.75</v>
      </c>
    </row>
    <row r="34" spans="2:19" ht="15">
      <c r="B34">
        <v>31</v>
      </c>
      <c r="C34" s="120">
        <v>64110.125</v>
      </c>
      <c r="D34">
        <v>128356.25</v>
      </c>
      <c r="E34">
        <v>192648.375</v>
      </c>
      <c r="F34">
        <v>256894.5</v>
      </c>
      <c r="G34">
        <v>321142.625</v>
      </c>
      <c r="H34">
        <v>385384.75</v>
      </c>
      <c r="M34">
        <v>31</v>
      </c>
      <c r="N34">
        <v>140336.125</v>
      </c>
      <c r="O34">
        <v>280950.25</v>
      </c>
      <c r="P34">
        <v>421496.375</v>
      </c>
      <c r="Q34">
        <v>562096.5</v>
      </c>
      <c r="R34">
        <v>702726.625</v>
      </c>
      <c r="S34">
        <v>843330.75</v>
      </c>
    </row>
    <row r="35" spans="2:19" ht="15">
      <c r="B35">
        <v>32</v>
      </c>
      <c r="C35" s="120">
        <v>69060.125</v>
      </c>
      <c r="D35">
        <v>138266.25</v>
      </c>
      <c r="E35">
        <v>207522.375</v>
      </c>
      <c r="F35">
        <v>276728.5</v>
      </c>
      <c r="G35">
        <v>345936.625</v>
      </c>
      <c r="H35">
        <v>415138.75</v>
      </c>
      <c r="M35">
        <v>32</v>
      </c>
      <c r="N35">
        <v>156622.125</v>
      </c>
      <c r="O35">
        <v>313554.25</v>
      </c>
      <c r="P35">
        <v>470412.375</v>
      </c>
      <c r="Q35">
        <v>627328.5</v>
      </c>
      <c r="R35">
        <v>784280.625</v>
      </c>
      <c r="S35">
        <v>941200.75</v>
      </c>
    </row>
    <row r="36" spans="2:19" ht="15">
      <c r="B36">
        <v>33</v>
      </c>
      <c r="C36" s="120">
        <v>74334.125</v>
      </c>
      <c r="D36">
        <v>148828.25</v>
      </c>
      <c r="E36">
        <v>223372.375</v>
      </c>
      <c r="F36">
        <v>297864.5</v>
      </c>
      <c r="G36">
        <v>372358.625</v>
      </c>
      <c r="H36">
        <v>446846.75</v>
      </c>
      <c r="M36">
        <v>33</v>
      </c>
      <c r="N36">
        <v>174720.125</v>
      </c>
      <c r="O36">
        <v>349784.25</v>
      </c>
      <c r="P36">
        <v>524766.375</v>
      </c>
      <c r="Q36">
        <v>699812.5</v>
      </c>
      <c r="R36">
        <v>874898.625</v>
      </c>
      <c r="S36">
        <v>1049952.75</v>
      </c>
    </row>
    <row r="37" spans="2:19" ht="15">
      <c r="B37">
        <v>34</v>
      </c>
      <c r="C37" s="120">
        <v>79952.125</v>
      </c>
      <c r="D37">
        <v>160076.25</v>
      </c>
      <c r="E37">
        <v>240252.375</v>
      </c>
      <c r="F37">
        <v>320376.5</v>
      </c>
      <c r="G37">
        <v>400500.625</v>
      </c>
      <c r="H37">
        <v>480618.75</v>
      </c>
      <c r="M37">
        <v>34</v>
      </c>
      <c r="N37">
        <v>194826.125</v>
      </c>
      <c r="O37">
        <v>390034.25</v>
      </c>
      <c r="P37">
        <v>585152.375</v>
      </c>
      <c r="Q37">
        <v>780342.5</v>
      </c>
      <c r="R37">
        <v>975574.625</v>
      </c>
      <c r="S37">
        <v>1170774.75</v>
      </c>
    </row>
    <row r="38" spans="2:19" ht="15">
      <c r="B38">
        <v>35</v>
      </c>
      <c r="C38" s="120">
        <v>85932.125</v>
      </c>
      <c r="D38">
        <v>172050.25</v>
      </c>
      <c r="E38">
        <v>258222.375</v>
      </c>
      <c r="F38">
        <v>344340.5</v>
      </c>
      <c r="G38">
        <v>430456.625</v>
      </c>
      <c r="H38">
        <v>516568.75</v>
      </c>
      <c r="M38">
        <v>35</v>
      </c>
      <c r="N38">
        <v>217160.125</v>
      </c>
      <c r="O38">
        <v>434744.25</v>
      </c>
      <c r="P38">
        <v>652228.375</v>
      </c>
      <c r="Q38">
        <v>869792.5</v>
      </c>
      <c r="R38">
        <v>1087404.625</v>
      </c>
      <c r="S38">
        <v>1304980.75</v>
      </c>
    </row>
    <row r="39" spans="2:19" ht="15">
      <c r="B39">
        <v>36</v>
      </c>
      <c r="C39" s="120">
        <v>92296.125</v>
      </c>
      <c r="D39">
        <v>184790.25</v>
      </c>
      <c r="E39">
        <v>277342.375</v>
      </c>
      <c r="F39">
        <v>369836.5</v>
      </c>
      <c r="G39">
        <v>462326.625</v>
      </c>
      <c r="H39">
        <v>554814.75</v>
      </c>
      <c r="M39">
        <v>36</v>
      </c>
      <c r="N39">
        <v>241964.125</v>
      </c>
      <c r="O39">
        <v>484398.25</v>
      </c>
      <c r="P39">
        <v>726720.375</v>
      </c>
      <c r="Q39">
        <v>969134.5</v>
      </c>
      <c r="R39">
        <v>1211598.625</v>
      </c>
      <c r="S39">
        <v>1454026.75</v>
      </c>
    </row>
    <row r="40" spans="2:19" ht="15">
      <c r="B40">
        <v>37</v>
      </c>
      <c r="C40" s="120">
        <v>99062.125</v>
      </c>
      <c r="D40">
        <v>198334.25</v>
      </c>
      <c r="E40">
        <v>297670.375</v>
      </c>
      <c r="F40">
        <v>396944.5</v>
      </c>
      <c r="G40">
        <v>496214.625</v>
      </c>
      <c r="H40">
        <v>595482.75</v>
      </c>
      <c r="M40">
        <v>37</v>
      </c>
      <c r="N40">
        <v>269504.125</v>
      </c>
      <c r="O40">
        <v>539532.25</v>
      </c>
      <c r="P40">
        <v>809434.375</v>
      </c>
      <c r="Q40">
        <v>1079438.5</v>
      </c>
      <c r="R40">
        <v>1349500.625</v>
      </c>
      <c r="S40">
        <v>1619520.75</v>
      </c>
    </row>
    <row r="41" spans="2:19" ht="15">
      <c r="B41">
        <v>38</v>
      </c>
      <c r="C41" s="120">
        <v>106250.125</v>
      </c>
      <c r="D41">
        <v>212728.25</v>
      </c>
      <c r="E41">
        <v>319270.375</v>
      </c>
      <c r="F41">
        <v>425748.5</v>
      </c>
      <c r="G41">
        <v>532222.625</v>
      </c>
      <c r="H41">
        <v>638696.75</v>
      </c>
      <c r="M41">
        <v>38</v>
      </c>
      <c r="N41">
        <v>300076.125</v>
      </c>
      <c r="O41">
        <v>600736.25</v>
      </c>
      <c r="P41">
        <v>901258.375</v>
      </c>
      <c r="Q41">
        <v>1201890.5</v>
      </c>
      <c r="R41">
        <v>1502588.625</v>
      </c>
      <c r="S41">
        <v>1803242.75</v>
      </c>
    </row>
    <row r="42" spans="2:19" ht="15">
      <c r="B42">
        <v>39</v>
      </c>
      <c r="C42" s="120">
        <v>113884.125</v>
      </c>
      <c r="D42">
        <v>228010.25</v>
      </c>
      <c r="E42">
        <v>342208.375</v>
      </c>
      <c r="F42">
        <v>456334.5</v>
      </c>
      <c r="G42">
        <v>570460.625</v>
      </c>
      <c r="H42">
        <v>684582.75</v>
      </c>
      <c r="M42">
        <v>39</v>
      </c>
      <c r="N42">
        <v>334008.125</v>
      </c>
      <c r="O42">
        <v>668668.25</v>
      </c>
      <c r="P42">
        <v>1003174.375</v>
      </c>
      <c r="Q42">
        <v>1337802.5</v>
      </c>
      <c r="R42">
        <v>1672504.625</v>
      </c>
      <c r="S42">
        <v>2007156.75</v>
      </c>
    </row>
    <row r="43" spans="2:19" ht="15">
      <c r="B43">
        <v>40</v>
      </c>
      <c r="C43" s="120">
        <v>121984.125</v>
      </c>
      <c r="D43">
        <v>244228.25</v>
      </c>
      <c r="E43">
        <v>366548.375</v>
      </c>
      <c r="F43">
        <v>488792.5</v>
      </c>
      <c r="G43">
        <v>611036.625</v>
      </c>
      <c r="H43">
        <v>733274.75</v>
      </c>
      <c r="M43">
        <v>40</v>
      </c>
      <c r="N43">
        <v>371662.125</v>
      </c>
      <c r="O43">
        <v>744052.25</v>
      </c>
      <c r="P43">
        <v>1116268.375</v>
      </c>
      <c r="Q43">
        <v>1488620.5</v>
      </c>
      <c r="R43">
        <v>1861056.625</v>
      </c>
      <c r="S43">
        <v>2233436.75</v>
      </c>
    </row>
    <row r="44" spans="2:19" ht="15">
      <c r="B44">
        <v>41</v>
      </c>
      <c r="C44" s="120">
        <v>130574.125</v>
      </c>
      <c r="D44">
        <v>261424.25</v>
      </c>
      <c r="E44">
        <v>392356.375</v>
      </c>
      <c r="F44">
        <v>523208.5</v>
      </c>
      <c r="G44">
        <v>654058.625</v>
      </c>
      <c r="H44">
        <v>784904.75</v>
      </c>
      <c r="M44">
        <v>41</v>
      </c>
      <c r="N44">
        <v>413436.125</v>
      </c>
      <c r="O44">
        <v>827684.25</v>
      </c>
      <c r="P44">
        <v>1241740.375</v>
      </c>
      <c r="Q44">
        <v>1655944.5</v>
      </c>
      <c r="R44">
        <v>2070242.625</v>
      </c>
      <c r="S44">
        <v>2484478.75</v>
      </c>
    </row>
    <row r="45" spans="2:19" ht="15">
      <c r="B45">
        <v>42</v>
      </c>
      <c r="C45" s="120">
        <v>139720.125</v>
      </c>
      <c r="D45">
        <v>279738.25</v>
      </c>
      <c r="E45">
        <v>419842.375</v>
      </c>
      <c r="F45">
        <v>559860.5</v>
      </c>
      <c r="G45">
        <v>699876.625</v>
      </c>
      <c r="H45">
        <v>839890.75</v>
      </c>
      <c r="M45">
        <v>42</v>
      </c>
      <c r="N45">
        <v>459838.125</v>
      </c>
      <c r="O45">
        <v>920580.25</v>
      </c>
      <c r="P45">
        <v>1381108.375</v>
      </c>
      <c r="Q45">
        <v>1841800.5</v>
      </c>
      <c r="R45">
        <v>2302598.625</v>
      </c>
      <c r="S45">
        <v>2763326.75</v>
      </c>
    </row>
    <row r="46" spans="2:19" ht="15">
      <c r="B46">
        <v>43</v>
      </c>
      <c r="C46" s="120">
        <v>149460.125</v>
      </c>
      <c r="D46">
        <v>299240.25</v>
      </c>
      <c r="E46">
        <v>449110.375</v>
      </c>
      <c r="F46">
        <v>598888.5</v>
      </c>
      <c r="G46">
        <v>748664.625</v>
      </c>
      <c r="H46">
        <v>898440.75</v>
      </c>
      <c r="M46">
        <v>43</v>
      </c>
      <c r="N46">
        <v>511378.125</v>
      </c>
      <c r="O46">
        <v>1023762.25</v>
      </c>
      <c r="P46">
        <v>1535908.375</v>
      </c>
      <c r="Q46">
        <v>2048236.5</v>
      </c>
      <c r="R46">
        <v>2560682.625</v>
      </c>
      <c r="S46">
        <v>3073048.75</v>
      </c>
    </row>
    <row r="47" spans="2:19" ht="15">
      <c r="B47">
        <v>44</v>
      </c>
      <c r="C47" s="120">
        <v>159830.125</v>
      </c>
      <c r="D47">
        <v>320002.25</v>
      </c>
      <c r="E47">
        <v>480272.375</v>
      </c>
      <c r="F47">
        <v>640442.5</v>
      </c>
      <c r="G47">
        <v>800610.625</v>
      </c>
      <c r="H47">
        <v>960778.75</v>
      </c>
      <c r="M47">
        <v>44</v>
      </c>
      <c r="N47">
        <v>568622.125</v>
      </c>
      <c r="O47">
        <v>1138366.25</v>
      </c>
      <c r="P47">
        <v>1707844.375</v>
      </c>
      <c r="Q47">
        <v>2277524.5</v>
      </c>
      <c r="R47">
        <v>2847334.625</v>
      </c>
      <c r="S47">
        <v>3417056.75</v>
      </c>
    </row>
    <row r="48" spans="2:19" ht="15">
      <c r="B48">
        <v>45</v>
      </c>
      <c r="C48" s="120">
        <v>170870.125</v>
      </c>
      <c r="D48">
        <v>342106.25</v>
      </c>
      <c r="E48">
        <v>513446.375</v>
      </c>
      <c r="F48">
        <v>684680.5</v>
      </c>
      <c r="G48">
        <v>855910.625</v>
      </c>
      <c r="H48">
        <v>1027142.75</v>
      </c>
      <c r="M48">
        <v>45</v>
      </c>
      <c r="N48">
        <v>632204.125</v>
      </c>
      <c r="O48">
        <v>1265654.25</v>
      </c>
      <c r="P48">
        <v>1898808.375</v>
      </c>
      <c r="Q48">
        <v>2532186.5</v>
      </c>
      <c r="R48">
        <v>3165710.625</v>
      </c>
      <c r="S48">
        <v>3799134.75</v>
      </c>
    </row>
    <row r="49" spans="2:19" ht="15">
      <c r="B49">
        <v>46</v>
      </c>
      <c r="C49" s="120">
        <v>182622.125</v>
      </c>
      <c r="D49">
        <v>365634.25</v>
      </c>
      <c r="E49">
        <v>548760.375</v>
      </c>
      <c r="F49">
        <v>731768.5</v>
      </c>
      <c r="G49">
        <v>914776.625</v>
      </c>
      <c r="H49">
        <v>1097784.75</v>
      </c>
      <c r="M49">
        <v>46</v>
      </c>
      <c r="N49">
        <v>702818.125</v>
      </c>
      <c r="O49">
        <v>1407024.25</v>
      </c>
      <c r="P49">
        <v>2110900.375</v>
      </c>
      <c r="Q49">
        <v>2815022.5</v>
      </c>
      <c r="R49">
        <v>3519312.625</v>
      </c>
      <c r="S49">
        <v>4223486.75</v>
      </c>
    </row>
    <row r="50" spans="2:19" ht="15">
      <c r="B50">
        <v>47</v>
      </c>
      <c r="C50" s="120">
        <v>195132.125</v>
      </c>
      <c r="D50">
        <v>390678.25</v>
      </c>
      <c r="E50">
        <v>586346.375</v>
      </c>
      <c r="F50">
        <v>781888.5</v>
      </c>
      <c r="G50">
        <v>977432.625</v>
      </c>
      <c r="H50">
        <v>1172974.75</v>
      </c>
      <c r="M50">
        <v>47</v>
      </c>
      <c r="N50">
        <v>781244.125</v>
      </c>
      <c r="O50">
        <v>1564032.25</v>
      </c>
      <c r="P50">
        <v>2346452.375</v>
      </c>
      <c r="Q50">
        <v>3129146.5</v>
      </c>
      <c r="R50">
        <v>3912028.625</v>
      </c>
      <c r="S50">
        <v>4694780.75</v>
      </c>
    </row>
    <row r="51" spans="2:19" ht="15">
      <c r="B51">
        <v>48</v>
      </c>
      <c r="C51" s="120">
        <v>208446.125</v>
      </c>
      <c r="D51">
        <v>417330.25</v>
      </c>
      <c r="E51">
        <v>626346.375</v>
      </c>
      <c r="F51">
        <v>835230.5</v>
      </c>
      <c r="G51">
        <v>1044114.625</v>
      </c>
      <c r="H51">
        <v>1252996.75</v>
      </c>
      <c r="M51">
        <v>48</v>
      </c>
      <c r="N51">
        <v>868344.125</v>
      </c>
      <c r="O51">
        <v>1738404.25</v>
      </c>
      <c r="P51">
        <v>2608054.375</v>
      </c>
      <c r="Q51">
        <v>3478010.5</v>
      </c>
      <c r="R51">
        <v>4348176.625</v>
      </c>
      <c r="S51">
        <v>5218194.75</v>
      </c>
    </row>
    <row r="52" spans="2:19" ht="15">
      <c r="B52">
        <v>49</v>
      </c>
      <c r="C52" s="120">
        <v>222614.125</v>
      </c>
      <c r="D52">
        <v>445692.25</v>
      </c>
      <c r="E52">
        <v>668914.375</v>
      </c>
      <c r="F52">
        <v>891994.5</v>
      </c>
      <c r="G52">
        <v>1115076.625</v>
      </c>
      <c r="H52">
        <v>1338154.75</v>
      </c>
      <c r="M52">
        <v>49</v>
      </c>
      <c r="N52">
        <v>965074.125</v>
      </c>
      <c r="O52">
        <v>1932056.25</v>
      </c>
      <c r="P52">
        <v>2898582.375</v>
      </c>
      <c r="Q52">
        <v>3865448.5</v>
      </c>
      <c r="R52">
        <v>4832548.625</v>
      </c>
      <c r="S52">
        <v>5799484.75</v>
      </c>
    </row>
    <row r="53" spans="2:19" ht="15">
      <c r="B53">
        <v>50</v>
      </c>
      <c r="C53" s="120">
        <v>237688.125</v>
      </c>
      <c r="D53">
        <v>475874.25</v>
      </c>
      <c r="E53">
        <v>714210.375</v>
      </c>
      <c r="F53">
        <v>952398.5</v>
      </c>
      <c r="G53">
        <v>1190584.625</v>
      </c>
      <c r="H53">
        <v>1428770.75</v>
      </c>
      <c r="M53">
        <v>50</v>
      </c>
      <c r="N53">
        <v>1072498.125</v>
      </c>
      <c r="O53">
        <v>2147116.25</v>
      </c>
      <c r="P53">
        <v>3221228.375</v>
      </c>
      <c r="Q53">
        <v>4295720.5</v>
      </c>
      <c r="R53">
        <v>5370468.625</v>
      </c>
      <c r="S53">
        <v>6445036.75</v>
      </c>
    </row>
    <row r="54" spans="2:19" ht="15">
      <c r="B54">
        <v>51</v>
      </c>
      <c r="C54" s="120">
        <v>253728.125</v>
      </c>
      <c r="D54">
        <v>507988.25</v>
      </c>
      <c r="E54">
        <v>762406.375</v>
      </c>
      <c r="F54">
        <v>1016668.5</v>
      </c>
      <c r="G54">
        <v>1270926.625</v>
      </c>
      <c r="H54">
        <v>1525188.75</v>
      </c>
      <c r="M54">
        <v>51</v>
      </c>
      <c r="N54">
        <v>1191796.125</v>
      </c>
      <c r="O54">
        <v>2385950.25</v>
      </c>
      <c r="P54">
        <v>3579540.375</v>
      </c>
      <c r="Q54">
        <v>4773552.5</v>
      </c>
      <c r="R54">
        <v>5967848.625</v>
      </c>
      <c r="S54">
        <v>7161946.75</v>
      </c>
    </row>
    <row r="55" spans="2:19" ht="15">
      <c r="B55">
        <v>52</v>
      </c>
      <c r="C55" s="120">
        <v>270792.125</v>
      </c>
      <c r="D55">
        <v>542154.25</v>
      </c>
      <c r="E55">
        <v>813684.375</v>
      </c>
      <c r="F55">
        <v>1085048.5</v>
      </c>
      <c r="G55">
        <v>1356408.625</v>
      </c>
      <c r="H55">
        <v>1627770.75</v>
      </c>
      <c r="M55">
        <v>52</v>
      </c>
      <c r="N55">
        <v>1324280.125</v>
      </c>
      <c r="O55">
        <v>2651180.25</v>
      </c>
      <c r="P55">
        <v>3977454.375</v>
      </c>
      <c r="Q55">
        <v>5304196.5</v>
      </c>
      <c r="R55">
        <v>6631252.625</v>
      </c>
      <c r="S55">
        <v>7958092.75</v>
      </c>
    </row>
    <row r="56" spans="2:19" ht="15">
      <c r="B56">
        <v>53</v>
      </c>
      <c r="C56" s="120">
        <v>288948.125</v>
      </c>
      <c r="D56">
        <v>578504.25</v>
      </c>
      <c r="E56">
        <v>868238.375</v>
      </c>
      <c r="F56">
        <v>1157796.5</v>
      </c>
      <c r="G56">
        <v>1447350.625</v>
      </c>
      <c r="H56">
        <v>1736908.75</v>
      </c>
      <c r="M56">
        <v>53</v>
      </c>
      <c r="N56">
        <v>1471404.125</v>
      </c>
      <c r="O56">
        <v>2945720.25</v>
      </c>
      <c r="P56">
        <v>4419340.375</v>
      </c>
      <c r="Q56">
        <v>5893482.5</v>
      </c>
      <c r="R56">
        <v>7367972.625</v>
      </c>
      <c r="S56">
        <v>8842220.75</v>
      </c>
    </row>
    <row r="57" spans="2:19" ht="15">
      <c r="B57">
        <v>54</v>
      </c>
      <c r="C57" s="120">
        <v>308262.125</v>
      </c>
      <c r="D57">
        <v>617174.25</v>
      </c>
      <c r="E57">
        <v>926276.375</v>
      </c>
      <c r="F57">
        <v>1235190.5</v>
      </c>
      <c r="G57">
        <v>1544100.625</v>
      </c>
      <c r="H57">
        <v>1853014.75</v>
      </c>
      <c r="M57">
        <v>54</v>
      </c>
      <c r="N57">
        <v>1634786.125</v>
      </c>
      <c r="O57">
        <v>3272808.25</v>
      </c>
      <c r="P57">
        <v>4910056.375</v>
      </c>
      <c r="Q57">
        <v>6547884.5</v>
      </c>
      <c r="R57">
        <v>8186100.625</v>
      </c>
      <c r="S57">
        <v>9824046.75</v>
      </c>
    </row>
    <row r="58" spans="2:19" ht="15">
      <c r="B58">
        <v>55</v>
      </c>
      <c r="C58" s="120">
        <v>328810.125</v>
      </c>
      <c r="D58">
        <v>658312.25</v>
      </c>
      <c r="E58">
        <v>988018.375</v>
      </c>
      <c r="F58">
        <v>1317522.5</v>
      </c>
      <c r="G58">
        <v>1647024.625</v>
      </c>
      <c r="H58">
        <v>1976530.75</v>
      </c>
      <c r="M58">
        <v>55</v>
      </c>
      <c r="N58">
        <v>1816220.125</v>
      </c>
      <c r="O58">
        <v>3636038.25</v>
      </c>
      <c r="P58">
        <v>5454994.375</v>
      </c>
      <c r="Q58">
        <v>7274594.5</v>
      </c>
      <c r="R58">
        <v>9094626.625</v>
      </c>
      <c r="S58">
        <v>10914358.75</v>
      </c>
    </row>
    <row r="59" spans="2:19" ht="15">
      <c r="B59">
        <v>56</v>
      </c>
      <c r="C59" s="120">
        <v>350668.125</v>
      </c>
      <c r="D59">
        <v>702076.25</v>
      </c>
      <c r="E59">
        <v>1053700.375</v>
      </c>
      <c r="F59">
        <v>1405108.5</v>
      </c>
      <c r="G59">
        <v>1756516.625</v>
      </c>
      <c r="H59">
        <v>2107928.75</v>
      </c>
      <c r="M59">
        <v>56</v>
      </c>
      <c r="N59">
        <v>2017700.125</v>
      </c>
      <c r="O59">
        <v>4039400.25</v>
      </c>
      <c r="P59">
        <v>6060142.375</v>
      </c>
      <c r="Q59">
        <v>8081598.5</v>
      </c>
      <c r="R59">
        <v>10103536.625</v>
      </c>
      <c r="S59">
        <v>12125138.75</v>
      </c>
    </row>
    <row r="60" spans="2:19" ht="15">
      <c r="B60">
        <v>57</v>
      </c>
      <c r="C60" s="120">
        <v>373922.125</v>
      </c>
      <c r="D60">
        <v>748632.25</v>
      </c>
      <c r="E60">
        <v>1123572.375</v>
      </c>
      <c r="F60">
        <v>1498284.5</v>
      </c>
      <c r="G60">
        <v>1872992.625</v>
      </c>
      <c r="H60">
        <v>2247708.75</v>
      </c>
      <c r="M60">
        <v>57</v>
      </c>
      <c r="N60">
        <v>2241444.125</v>
      </c>
      <c r="O60">
        <v>4487330.25</v>
      </c>
      <c r="P60">
        <v>6732154.375</v>
      </c>
      <c r="Q60">
        <v>8977768.5</v>
      </c>
      <c r="R60">
        <v>11223920.625</v>
      </c>
      <c r="S60">
        <v>13469698.75</v>
      </c>
    </row>
    <row r="61" spans="2:19" ht="15">
      <c r="B61">
        <v>58</v>
      </c>
      <c r="C61" s="120">
        <v>398660.125</v>
      </c>
      <c r="D61">
        <v>798158.25</v>
      </c>
      <c r="E61">
        <v>1197902.375</v>
      </c>
      <c r="F61">
        <v>1597406.5</v>
      </c>
      <c r="G61">
        <v>1996902.625</v>
      </c>
      <c r="H61">
        <v>2396408.75</v>
      </c>
      <c r="M61">
        <v>58</v>
      </c>
      <c r="N61">
        <v>2489910.125</v>
      </c>
      <c r="O61">
        <v>4984752.25</v>
      </c>
      <c r="P61">
        <v>7478416.375</v>
      </c>
      <c r="Q61">
        <v>9972958.5</v>
      </c>
      <c r="R61">
        <v>12468098.625</v>
      </c>
      <c r="S61">
        <v>14962820.75</v>
      </c>
    </row>
    <row r="62" spans="2:19" ht="15">
      <c r="B62">
        <v>59</v>
      </c>
      <c r="C62" s="120">
        <v>424976.125</v>
      </c>
      <c r="D62">
        <v>850848.25</v>
      </c>
      <c r="E62">
        <v>1276978.375</v>
      </c>
      <c r="F62">
        <v>1702856.5</v>
      </c>
      <c r="G62">
        <v>2128722.625</v>
      </c>
      <c r="H62">
        <v>2554602.75</v>
      </c>
      <c r="M62">
        <v>59</v>
      </c>
      <c r="N62">
        <v>2765830.125</v>
      </c>
      <c r="O62">
        <v>5537138.25</v>
      </c>
      <c r="P62">
        <v>8307138.375</v>
      </c>
      <c r="Q62">
        <v>11078112.5</v>
      </c>
      <c r="R62">
        <v>13849752.625</v>
      </c>
      <c r="S62">
        <v>16620928.75</v>
      </c>
    </row>
    <row r="63" spans="2:19" ht="15.75" thickBot="1">
      <c r="B63">
        <v>60</v>
      </c>
      <c r="C63" s="167">
        <v>452974.125</v>
      </c>
      <c r="D63">
        <v>906904.25</v>
      </c>
      <c r="E63">
        <v>1361108.375</v>
      </c>
      <c r="F63">
        <v>1815042.5</v>
      </c>
      <c r="G63">
        <v>2268964.625</v>
      </c>
      <c r="H63">
        <v>2722904.75</v>
      </c>
      <c r="M63">
        <v>60</v>
      </c>
      <c r="N63">
        <v>3072240.125</v>
      </c>
      <c r="O63">
        <v>6150564.25</v>
      </c>
      <c r="P63">
        <v>9227436.375</v>
      </c>
      <c r="Q63">
        <v>12305392.5</v>
      </c>
      <c r="R63">
        <v>15384084.625</v>
      </c>
      <c r="S63">
        <v>18462262.75</v>
      </c>
    </row>
  </sheetData>
  <mergeCells count="2">
    <mergeCell ref="B1:H1"/>
    <mergeCell ref="M1:S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Forests</vt:lpstr>
      <vt:lpstr>Wind Speed</vt:lpstr>
      <vt:lpstr>CO2 Values</vt:lpstr>
      <vt:lpstr>Solar Info</vt:lpstr>
      <vt:lpstr>development plan (Wind)</vt:lpstr>
      <vt:lpstr>Dev Plan (Wind)</vt:lpstr>
      <vt:lpstr>Steady States</vt:lpstr>
      <vt:lpstr>Power Generated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2015-08-31T22:44:48Z</dcterms:modified>
</cp:coreProperties>
</file>