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D:\Dropbox2\Dropbox\David Taylor MIT Computer Files\Tar Sands Stuff\"/>
    </mc:Choice>
  </mc:AlternateContent>
  <bookViews>
    <workbookView xWindow="240" yWindow="105" windowWidth="20730" windowHeight="11760" tabRatio="824" activeTab="7"/>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2" l="1"/>
  <c r="B11" i="12"/>
  <c r="K15" i="9"/>
  <c r="B15" i="9"/>
  <c r="I16" i="9"/>
  <c r="J16" i="9"/>
  <c r="D16" i="9"/>
  <c r="K16" i="9"/>
  <c r="B16" i="9"/>
  <c r="I17" i="9"/>
  <c r="J17" i="9"/>
  <c r="D17" i="9"/>
  <c r="K17" i="9"/>
  <c r="B17" i="9"/>
  <c r="I18" i="9"/>
  <c r="J18" i="9"/>
  <c r="D18" i="9"/>
  <c r="K18" i="9"/>
  <c r="B18" i="9"/>
  <c r="I19" i="9"/>
  <c r="J19" i="9"/>
  <c r="D19" i="9"/>
  <c r="K19" i="9"/>
  <c r="B19" i="9"/>
  <c r="I20" i="9"/>
  <c r="J20" i="9"/>
  <c r="D20" i="9"/>
  <c r="K20" i="9"/>
  <c r="B20" i="9"/>
  <c r="I21" i="9"/>
  <c r="J21" i="9"/>
  <c r="D21" i="9"/>
  <c r="K21" i="9"/>
  <c r="B21" i="9"/>
  <c r="I22" i="9"/>
  <c r="J22" i="9"/>
  <c r="D22" i="9"/>
  <c r="K22" i="9"/>
  <c r="B22" i="9"/>
  <c r="I23" i="9"/>
  <c r="J23" i="9"/>
  <c r="D23" i="9"/>
  <c r="K23" i="9"/>
  <c r="B23" i="9"/>
  <c r="I24" i="9"/>
  <c r="J24" i="9"/>
  <c r="D24" i="9"/>
  <c r="K24" i="9"/>
  <c r="B24" i="9"/>
  <c r="I25" i="9"/>
  <c r="J25" i="9"/>
  <c r="D25" i="9"/>
  <c r="K25" i="9"/>
  <c r="B25" i="9"/>
  <c r="I26" i="9"/>
  <c r="J26" i="9"/>
  <c r="D26" i="9"/>
  <c r="K26" i="9"/>
  <c r="B26" i="9"/>
  <c r="I27" i="9"/>
  <c r="J27" i="9"/>
  <c r="D27" i="9"/>
  <c r="K27" i="9"/>
  <c r="B27" i="9"/>
  <c r="I28" i="9"/>
  <c r="J28" i="9"/>
  <c r="D28" i="9"/>
  <c r="K28" i="9"/>
  <c r="B28" i="9"/>
  <c r="I29" i="9"/>
  <c r="J29" i="9"/>
  <c r="D29" i="9"/>
  <c r="K29" i="9"/>
  <c r="B29" i="9"/>
  <c r="I30" i="9"/>
  <c r="J30" i="9"/>
  <c r="D30" i="9"/>
  <c r="K30" i="9"/>
  <c r="B30" i="9"/>
  <c r="I31" i="9"/>
  <c r="J31" i="9"/>
  <c r="D31" i="9"/>
  <c r="K31" i="9"/>
  <c r="B31" i="9"/>
  <c r="I32" i="9"/>
  <c r="J32" i="9"/>
  <c r="D32" i="9"/>
  <c r="K32" i="9"/>
  <c r="B32" i="9"/>
  <c r="I33" i="9"/>
  <c r="J33" i="9"/>
  <c r="D33" i="9"/>
  <c r="K33" i="9"/>
  <c r="B33" i="9"/>
  <c r="I34" i="9"/>
  <c r="J34" i="9"/>
  <c r="D34" i="9"/>
  <c r="K34" i="9"/>
  <c r="B34" i="9"/>
  <c r="I35" i="9"/>
  <c r="J35" i="9"/>
  <c r="D35" i="9"/>
  <c r="K35" i="9"/>
  <c r="B35" i="9"/>
  <c r="I36" i="9"/>
  <c r="J36" i="9"/>
  <c r="D36" i="9"/>
  <c r="K36" i="9"/>
  <c r="B36" i="9"/>
  <c r="I37" i="9"/>
  <c r="J37" i="9"/>
  <c r="D37" i="9"/>
  <c r="K37" i="9"/>
  <c r="B37" i="9"/>
  <c r="I38" i="9"/>
  <c r="J38" i="9"/>
  <c r="D38" i="9"/>
  <c r="K38" i="9"/>
  <c r="B38" i="9"/>
  <c r="I39" i="9"/>
  <c r="J39" i="9"/>
  <c r="D39" i="9"/>
  <c r="K39" i="9"/>
  <c r="B39" i="9"/>
  <c r="I40" i="9"/>
  <c r="J40" i="9"/>
  <c r="D40" i="9"/>
  <c r="K40" i="9"/>
  <c r="B40" i="9"/>
  <c r="I41" i="9"/>
  <c r="J41" i="9"/>
  <c r="D41" i="9"/>
  <c r="K41" i="9"/>
  <c r="B41" i="9"/>
  <c r="I42" i="9"/>
  <c r="J42" i="9"/>
  <c r="D42" i="9"/>
  <c r="K42" i="9"/>
  <c r="B42" i="9"/>
  <c r="I43" i="9"/>
  <c r="J43" i="9"/>
  <c r="D43" i="9"/>
  <c r="K43" i="9"/>
  <c r="B43" i="9"/>
  <c r="I44" i="9"/>
  <c r="J44" i="9"/>
  <c r="D44" i="9"/>
  <c r="K44" i="9"/>
  <c r="B44" i="9"/>
  <c r="I45" i="9"/>
  <c r="J45" i="9"/>
  <c r="D45" i="9"/>
  <c r="K45" i="9"/>
  <c r="B45" i="9"/>
  <c r="I46" i="9"/>
  <c r="J46" i="9"/>
  <c r="D46" i="9"/>
  <c r="K46" i="9"/>
  <c r="B46" i="9"/>
  <c r="I47" i="9"/>
  <c r="J47" i="9"/>
  <c r="D47" i="9"/>
  <c r="K47" i="9"/>
  <c r="B47" i="9"/>
  <c r="I48" i="9"/>
  <c r="J48" i="9"/>
  <c r="D48" i="9"/>
  <c r="K48" i="9"/>
  <c r="B48" i="9"/>
  <c r="I49" i="9"/>
  <c r="J49" i="9"/>
  <c r="D49" i="9"/>
  <c r="K49" i="9"/>
  <c r="B49" i="9"/>
  <c r="I50" i="9"/>
  <c r="J50" i="9"/>
  <c r="D50" i="9"/>
  <c r="K50" i="9"/>
  <c r="B50" i="9"/>
  <c r="I51" i="9"/>
  <c r="J51" i="9"/>
  <c r="D51" i="9"/>
  <c r="K51" i="9"/>
  <c r="B51" i="9"/>
  <c r="I52" i="9"/>
  <c r="J52" i="9"/>
  <c r="D52" i="9"/>
  <c r="K52" i="9"/>
  <c r="B52" i="9"/>
  <c r="I53" i="9"/>
  <c r="J53" i="9"/>
  <c r="D53" i="9"/>
  <c r="K53" i="9"/>
  <c r="B53" i="9"/>
  <c r="I54" i="9"/>
  <c r="J54" i="9"/>
  <c r="D54" i="9"/>
  <c r="K54" i="9"/>
  <c r="B54" i="9"/>
  <c r="I55" i="9"/>
  <c r="J55" i="9"/>
  <c r="D55" i="9"/>
  <c r="K55" i="9"/>
  <c r="B55" i="9"/>
  <c r="I56" i="9"/>
  <c r="J56" i="9"/>
  <c r="D56" i="9"/>
  <c r="K56" i="9"/>
  <c r="B56" i="9"/>
  <c r="I57" i="9"/>
  <c r="J57" i="9"/>
  <c r="D57" i="9"/>
  <c r="K57" i="9"/>
  <c r="B57" i="9"/>
  <c r="I58" i="9"/>
  <c r="J58" i="9"/>
  <c r="D58" i="9"/>
  <c r="K58" i="9"/>
  <c r="B58" i="9"/>
  <c r="I59" i="9"/>
  <c r="J59" i="9"/>
  <c r="D59" i="9"/>
  <c r="K59" i="9"/>
  <c r="B59" i="9"/>
  <c r="I60" i="9"/>
  <c r="J60" i="9"/>
  <c r="D60" i="9"/>
  <c r="K60" i="9"/>
  <c r="B60" i="9"/>
  <c r="I61" i="9"/>
  <c r="J61" i="9"/>
  <c r="D61" i="9"/>
  <c r="K61" i="9"/>
  <c r="B61" i="9"/>
  <c r="I62" i="9"/>
  <c r="J62" i="9"/>
  <c r="D62" i="9"/>
  <c r="K62" i="9"/>
  <c r="B62" i="9"/>
  <c r="I63" i="9"/>
  <c r="J63" i="9"/>
  <c r="D63" i="9"/>
  <c r="K63" i="9"/>
  <c r="B63" i="9"/>
  <c r="I64" i="9"/>
  <c r="J64" i="9"/>
  <c r="D64" i="9"/>
  <c r="K64" i="9"/>
  <c r="B64" i="9"/>
  <c r="I65" i="9"/>
  <c r="J65" i="9"/>
  <c r="D65" i="9"/>
  <c r="K65" i="9"/>
  <c r="B65" i="9"/>
  <c r="I66" i="9"/>
  <c r="J66" i="9"/>
  <c r="D66" i="9"/>
  <c r="K66" i="9"/>
  <c r="B66" i="9"/>
  <c r="I67" i="9"/>
  <c r="J67" i="9"/>
  <c r="D67" i="9"/>
  <c r="K67" i="9"/>
  <c r="B67" i="9"/>
  <c r="I68" i="9"/>
  <c r="J68" i="9"/>
  <c r="D68" i="9"/>
  <c r="K68" i="9"/>
  <c r="B68" i="9"/>
  <c r="I69" i="9"/>
  <c r="J69" i="9"/>
  <c r="D69" i="9"/>
  <c r="K69" i="9"/>
  <c r="B69" i="9"/>
  <c r="I70" i="9"/>
  <c r="J70" i="9"/>
  <c r="D70" i="9"/>
  <c r="K70" i="9"/>
  <c r="B70" i="9"/>
  <c r="I71" i="9"/>
  <c r="J71" i="9"/>
  <c r="D71" i="9"/>
  <c r="K71" i="9"/>
  <c r="B71" i="9"/>
  <c r="I72" i="9"/>
  <c r="J72" i="9"/>
  <c r="D72" i="9"/>
  <c r="K72" i="9"/>
  <c r="B72" i="9"/>
  <c r="I73" i="9"/>
  <c r="J73" i="9"/>
  <c r="D73" i="9"/>
  <c r="K73" i="9"/>
  <c r="B73" i="9"/>
  <c r="I74" i="9"/>
  <c r="J74" i="9"/>
  <c r="D74" i="9"/>
  <c r="K74" i="9"/>
  <c r="B74" i="9"/>
  <c r="I75" i="9"/>
  <c r="J75" i="9"/>
  <c r="D75" i="9"/>
  <c r="K75" i="9"/>
  <c r="B75" i="9"/>
  <c r="I76" i="9"/>
  <c r="J76" i="9"/>
  <c r="D76" i="9"/>
  <c r="K76" i="9"/>
  <c r="B76" i="9"/>
  <c r="I77" i="9"/>
  <c r="J77" i="9"/>
  <c r="D77" i="9"/>
  <c r="K77" i="9"/>
  <c r="B77" i="9"/>
  <c r="I78" i="9"/>
  <c r="J78" i="9"/>
  <c r="D78" i="9"/>
  <c r="K78" i="9"/>
  <c r="B78" i="9"/>
  <c r="I79" i="9"/>
  <c r="J79" i="9"/>
  <c r="D79" i="9"/>
  <c r="K79" i="9"/>
  <c r="B79" i="9"/>
  <c r="I80" i="9"/>
  <c r="J80" i="9"/>
  <c r="D80" i="9"/>
  <c r="K80" i="9"/>
  <c r="B80" i="9"/>
  <c r="I81" i="9"/>
  <c r="J81" i="9"/>
  <c r="D81" i="9"/>
  <c r="K81" i="9"/>
  <c r="B81" i="9"/>
  <c r="I82" i="9"/>
  <c r="J82" i="9"/>
  <c r="D82" i="9"/>
  <c r="K82" i="9"/>
  <c r="B82" i="9"/>
  <c r="I83" i="9"/>
  <c r="J83" i="9"/>
  <c r="D83" i="9"/>
  <c r="K83" i="9"/>
  <c r="B83" i="9"/>
  <c r="I84" i="9"/>
  <c r="J84" i="9"/>
  <c r="D84" i="9"/>
  <c r="K84" i="9"/>
  <c r="B84" i="9"/>
  <c r="I85" i="9"/>
  <c r="J85" i="9"/>
  <c r="D85" i="9"/>
  <c r="K85" i="9"/>
  <c r="B85" i="9"/>
  <c r="I86" i="9"/>
  <c r="J86" i="9"/>
  <c r="D86" i="9"/>
  <c r="K86" i="9"/>
  <c r="B86" i="9"/>
  <c r="I87" i="9"/>
  <c r="J87" i="9"/>
  <c r="D87" i="9"/>
  <c r="K87" i="9"/>
  <c r="B87" i="9"/>
  <c r="I88" i="9"/>
  <c r="J88" i="9"/>
  <c r="D88" i="9"/>
  <c r="K88" i="9"/>
  <c r="B88" i="9"/>
  <c r="I89" i="9"/>
  <c r="J89" i="9"/>
  <c r="D89" i="9"/>
  <c r="K89" i="9"/>
  <c r="B89" i="9"/>
  <c r="I90" i="9"/>
  <c r="J90" i="9"/>
  <c r="D90" i="9"/>
  <c r="K90" i="9"/>
  <c r="B90" i="9"/>
  <c r="I91" i="9"/>
  <c r="J91" i="9"/>
  <c r="D91" i="9"/>
  <c r="K91" i="9"/>
  <c r="B91" i="9"/>
  <c r="I92" i="9"/>
  <c r="J92" i="9"/>
  <c r="D92" i="9"/>
  <c r="K92" i="9"/>
  <c r="B92" i="9"/>
  <c r="I93" i="9"/>
  <c r="J93" i="9"/>
  <c r="D93" i="9"/>
  <c r="K93" i="9"/>
  <c r="B93" i="9"/>
  <c r="I94" i="9"/>
  <c r="J94" i="9"/>
  <c r="D94" i="9"/>
  <c r="K94" i="9"/>
  <c r="B94" i="9"/>
  <c r="I95" i="9"/>
  <c r="J95" i="9"/>
  <c r="D95" i="9"/>
  <c r="K95" i="9"/>
  <c r="B95" i="9"/>
  <c r="I96" i="9"/>
  <c r="J96" i="9"/>
  <c r="D96" i="9"/>
  <c r="K96" i="9"/>
  <c r="B96" i="9"/>
  <c r="I97" i="9"/>
  <c r="J97" i="9"/>
  <c r="D97" i="9"/>
  <c r="K97" i="9"/>
  <c r="B97" i="9"/>
  <c r="I98" i="9"/>
  <c r="J98" i="9"/>
  <c r="D98" i="9"/>
  <c r="K98" i="9"/>
  <c r="B98" i="9"/>
  <c r="I99" i="9"/>
  <c r="J99" i="9"/>
  <c r="D99" i="9"/>
  <c r="K99" i="9"/>
  <c r="B99" i="9"/>
  <c r="I100" i="9"/>
  <c r="J100" i="9"/>
  <c r="D100" i="9"/>
  <c r="K100" i="9"/>
  <c r="B100" i="9"/>
  <c r="I101" i="9"/>
  <c r="J101" i="9"/>
  <c r="D101" i="9"/>
  <c r="K101" i="9"/>
  <c r="B101" i="9"/>
  <c r="I102" i="9"/>
  <c r="J102" i="9"/>
  <c r="D102" i="9"/>
  <c r="K102" i="9"/>
  <c r="B102" i="9"/>
  <c r="I103" i="9"/>
  <c r="J103" i="9"/>
  <c r="D103" i="9"/>
  <c r="K103" i="9"/>
  <c r="B103" i="9"/>
  <c r="I104" i="9"/>
  <c r="J104" i="9"/>
  <c r="D104" i="9"/>
  <c r="K104" i="9"/>
  <c r="B104" i="9"/>
  <c r="I105" i="9"/>
  <c r="J105" i="9"/>
  <c r="D105" i="9"/>
  <c r="K105" i="9"/>
  <c r="B105" i="9"/>
  <c r="I106" i="9"/>
  <c r="J106" i="9"/>
  <c r="D106" i="9"/>
  <c r="K106" i="9"/>
  <c r="B106" i="9"/>
  <c r="I107" i="9"/>
  <c r="J107" i="9"/>
  <c r="D107" i="9"/>
  <c r="K107" i="9"/>
  <c r="B107" i="9"/>
  <c r="I108" i="9"/>
  <c r="J108" i="9"/>
  <c r="D108" i="9"/>
  <c r="K108" i="9"/>
  <c r="B108" i="9"/>
  <c r="I109" i="9"/>
  <c r="J109" i="9"/>
  <c r="D109" i="9"/>
  <c r="K109" i="9"/>
  <c r="B109" i="9"/>
  <c r="I110" i="9"/>
  <c r="J110" i="9"/>
  <c r="D110" i="9"/>
  <c r="K110" i="9"/>
  <c r="B110" i="9"/>
  <c r="I111" i="9"/>
  <c r="J111" i="9"/>
  <c r="D111" i="9"/>
  <c r="K111" i="9"/>
  <c r="B111" i="9"/>
  <c r="I112" i="9"/>
  <c r="J112" i="9"/>
  <c r="D112" i="9"/>
  <c r="K112" i="9"/>
  <c r="B112" i="9"/>
  <c r="I113" i="9"/>
  <c r="J113" i="9"/>
  <c r="D113" i="9"/>
  <c r="K113" i="9"/>
  <c r="B113" i="9"/>
  <c r="K14" i="9"/>
  <c r="M14" i="12"/>
  <c r="M15" i="12"/>
  <c r="M16" i="12"/>
  <c r="M17" i="12"/>
  <c r="M18" i="12"/>
  <c r="M19" i="12"/>
  <c r="M20" i="12"/>
  <c r="M21" i="12"/>
  <c r="M22" i="12"/>
  <c r="M23" i="12"/>
  <c r="M24" i="12"/>
  <c r="M25" i="12"/>
  <c r="M26" i="12"/>
  <c r="M27" i="12"/>
  <c r="M28" i="12"/>
  <c r="M29" i="12"/>
  <c r="M30" i="12"/>
  <c r="M31" i="12"/>
  <c r="M32" i="12"/>
  <c r="M33" i="12"/>
  <c r="L14" i="12"/>
  <c r="D14" i="12"/>
  <c r="B14" i="12"/>
  <c r="K15" i="12"/>
  <c r="L15" i="12"/>
  <c r="D15" i="12"/>
  <c r="B15" i="12"/>
  <c r="K16" i="12"/>
  <c r="L16" i="12"/>
  <c r="D16" i="12"/>
  <c r="B16" i="12"/>
  <c r="K17" i="12"/>
  <c r="L17" i="12"/>
  <c r="D17" i="12"/>
  <c r="B17" i="12"/>
  <c r="K18" i="12"/>
  <c r="L18" i="12"/>
  <c r="D18" i="12"/>
  <c r="B18" i="12"/>
  <c r="K19" i="12"/>
  <c r="L19" i="12"/>
  <c r="D19" i="12"/>
  <c r="B19" i="12"/>
  <c r="K20" i="12"/>
  <c r="L20" i="12"/>
  <c r="D20" i="12"/>
  <c r="B20" i="12"/>
  <c r="K21" i="12"/>
  <c r="L21" i="12"/>
  <c r="D21" i="12"/>
  <c r="B21" i="12"/>
  <c r="K22" i="12"/>
  <c r="L22" i="12"/>
  <c r="D22" i="12"/>
  <c r="B22" i="12"/>
  <c r="K23" i="12"/>
  <c r="L23" i="12"/>
  <c r="D23" i="12"/>
  <c r="B23" i="12"/>
  <c r="K24" i="12"/>
  <c r="L24" i="12"/>
  <c r="D24" i="12"/>
  <c r="B24" i="12"/>
  <c r="K25" i="12"/>
  <c r="L25" i="12"/>
  <c r="D25" i="12"/>
  <c r="B25" i="12"/>
  <c r="K26" i="12"/>
  <c r="L26" i="12"/>
  <c r="D26" i="12"/>
  <c r="B26" i="12"/>
  <c r="K27" i="12"/>
  <c r="L27" i="12"/>
  <c r="D27" i="12"/>
  <c r="B27" i="12"/>
  <c r="K28" i="12"/>
  <c r="L28" i="12"/>
  <c r="D28" i="12"/>
  <c r="B28" i="12"/>
  <c r="K29" i="12"/>
  <c r="L29" i="12"/>
  <c r="D29" i="12"/>
  <c r="B29" i="12"/>
  <c r="K30" i="12"/>
  <c r="L30" i="12"/>
  <c r="D30" i="12"/>
  <c r="B30" i="12"/>
  <c r="K31" i="12"/>
  <c r="L31" i="12"/>
  <c r="D31" i="12"/>
  <c r="B31" i="12"/>
  <c r="K32" i="12"/>
  <c r="L32" i="12"/>
  <c r="D32" i="12"/>
  <c r="B32" i="12"/>
  <c r="K33" i="12"/>
  <c r="L33" i="12"/>
  <c r="D33" i="12"/>
  <c r="B33" i="12"/>
  <c r="K34" i="12"/>
  <c r="L34" i="12"/>
  <c r="D34" i="12"/>
  <c r="M34" i="12"/>
  <c r="B34" i="12"/>
  <c r="K35" i="12"/>
  <c r="L35" i="12"/>
  <c r="D35" i="12"/>
  <c r="M35" i="12"/>
  <c r="B35" i="12"/>
  <c r="K36" i="12"/>
  <c r="L36" i="12"/>
  <c r="D36" i="12"/>
  <c r="M36" i="12"/>
  <c r="B36" i="12"/>
  <c r="K37" i="12"/>
  <c r="L37" i="12"/>
  <c r="D37" i="12"/>
  <c r="M37" i="12"/>
  <c r="B37" i="12"/>
  <c r="K38" i="12"/>
  <c r="L38" i="12"/>
  <c r="D38" i="12"/>
  <c r="M38" i="12"/>
  <c r="B38" i="12"/>
  <c r="K39" i="12"/>
  <c r="L39" i="12"/>
  <c r="D39" i="12"/>
  <c r="M39" i="12"/>
  <c r="B39" i="12"/>
  <c r="K40" i="12"/>
  <c r="L40" i="12"/>
  <c r="D40" i="12"/>
  <c r="M40" i="12"/>
  <c r="B40" i="12"/>
  <c r="K41" i="12"/>
  <c r="L41" i="12"/>
  <c r="D41" i="12"/>
  <c r="M41" i="12"/>
  <c r="B41" i="12"/>
  <c r="K42" i="12"/>
  <c r="L42" i="12"/>
  <c r="D42" i="12"/>
  <c r="M42" i="12"/>
  <c r="B42" i="12"/>
  <c r="K43" i="12"/>
  <c r="L43" i="12"/>
  <c r="D43" i="12"/>
  <c r="M43" i="12"/>
  <c r="B43" i="12"/>
  <c r="K44" i="12"/>
  <c r="L44" i="12"/>
  <c r="D44" i="12"/>
  <c r="M44" i="12"/>
  <c r="B44" i="12"/>
  <c r="K45" i="12"/>
  <c r="L45" i="12"/>
  <c r="D45" i="12"/>
  <c r="M45" i="12"/>
  <c r="B45" i="12"/>
  <c r="K46" i="12"/>
  <c r="L46" i="12"/>
  <c r="D46" i="12"/>
  <c r="M46" i="12"/>
  <c r="B46" i="12"/>
  <c r="K47" i="12"/>
  <c r="L47" i="12"/>
  <c r="D47" i="12"/>
  <c r="M47" i="12"/>
  <c r="B47" i="12"/>
  <c r="K48" i="12"/>
  <c r="L48" i="12"/>
  <c r="D48" i="12"/>
  <c r="M48" i="12"/>
  <c r="B48" i="12"/>
  <c r="K49" i="12"/>
  <c r="L49" i="12"/>
  <c r="D49" i="12"/>
  <c r="M49" i="12"/>
  <c r="B49" i="12"/>
  <c r="K50" i="12"/>
  <c r="L50" i="12"/>
  <c r="D50" i="12"/>
  <c r="M50" i="12"/>
  <c r="B50" i="12"/>
  <c r="K51" i="12"/>
  <c r="L51" i="12"/>
  <c r="D51" i="12"/>
  <c r="M51" i="12"/>
  <c r="B51" i="12"/>
  <c r="K52" i="12"/>
  <c r="L52" i="12"/>
  <c r="D52" i="12"/>
  <c r="M52" i="12"/>
  <c r="B52" i="12"/>
  <c r="K53" i="12"/>
  <c r="L53" i="12"/>
  <c r="D53" i="12"/>
  <c r="M53" i="12"/>
  <c r="B53" i="12"/>
  <c r="K54" i="12"/>
  <c r="L54" i="12"/>
  <c r="D54" i="12"/>
  <c r="M54" i="12"/>
  <c r="B54" i="12"/>
  <c r="K55" i="12"/>
  <c r="L55" i="12"/>
  <c r="D55" i="12"/>
  <c r="M55" i="12"/>
  <c r="B55" i="12"/>
  <c r="K56" i="12"/>
  <c r="L56" i="12"/>
  <c r="D56" i="12"/>
  <c r="M56" i="12"/>
  <c r="B56" i="12"/>
  <c r="K57" i="12"/>
  <c r="L57" i="12"/>
  <c r="D57" i="12"/>
  <c r="M57" i="12"/>
  <c r="B57" i="12"/>
  <c r="K58" i="12"/>
  <c r="L58" i="12"/>
  <c r="D58" i="12"/>
  <c r="M58" i="12"/>
  <c r="B58" i="12"/>
  <c r="K59" i="12"/>
  <c r="L59" i="12"/>
  <c r="D59" i="12"/>
  <c r="M59" i="12"/>
  <c r="B59" i="12"/>
  <c r="K60" i="12"/>
  <c r="L60" i="12"/>
  <c r="D60" i="12"/>
  <c r="M60" i="12"/>
  <c r="B60" i="12"/>
  <c r="K61" i="12"/>
  <c r="L61" i="12"/>
  <c r="D61" i="12"/>
  <c r="M61" i="12"/>
  <c r="B61" i="12"/>
  <c r="K62" i="12"/>
  <c r="L62" i="12"/>
  <c r="D62" i="12"/>
  <c r="M62" i="12"/>
  <c r="B62" i="12"/>
  <c r="K63" i="12"/>
  <c r="L63" i="12"/>
  <c r="D63" i="12"/>
  <c r="M63" i="12"/>
  <c r="B63" i="12"/>
  <c r="K64" i="12"/>
  <c r="L64" i="12"/>
  <c r="D64" i="12"/>
  <c r="M64" i="12"/>
  <c r="B64" i="12"/>
  <c r="K65" i="12"/>
  <c r="L65" i="12"/>
  <c r="D65" i="12"/>
  <c r="M65" i="12"/>
  <c r="B65" i="12"/>
  <c r="K66" i="12"/>
  <c r="L66" i="12"/>
  <c r="D66" i="12"/>
  <c r="M66" i="12"/>
  <c r="B66" i="12"/>
  <c r="K67" i="12"/>
  <c r="L67" i="12"/>
  <c r="D67" i="12"/>
  <c r="M67" i="12"/>
  <c r="B67" i="12"/>
  <c r="K68" i="12"/>
  <c r="L68" i="12"/>
  <c r="D68" i="12"/>
  <c r="M68" i="12"/>
  <c r="B68" i="12"/>
  <c r="K69" i="12"/>
  <c r="L69" i="12"/>
  <c r="D69" i="12"/>
  <c r="M69" i="12"/>
  <c r="B69" i="12"/>
  <c r="K70" i="12"/>
  <c r="L70" i="12"/>
  <c r="D70" i="12"/>
  <c r="M70" i="12"/>
  <c r="B70" i="12"/>
  <c r="K71" i="12"/>
  <c r="L71" i="12"/>
  <c r="D71" i="12"/>
  <c r="M71" i="12"/>
  <c r="B71" i="12"/>
  <c r="K72" i="12"/>
  <c r="L72" i="12"/>
  <c r="D72" i="12"/>
  <c r="M72" i="12"/>
  <c r="B72" i="12"/>
  <c r="K73" i="12"/>
  <c r="L73" i="12"/>
  <c r="D73" i="12"/>
  <c r="M73" i="12"/>
  <c r="B73"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C55" i="12"/>
  <c r="A15" i="12"/>
  <c r="A16" i="12"/>
  <c r="A17" i="12"/>
  <c r="A18" i="12"/>
  <c r="A19" i="12"/>
  <c r="A20" i="12"/>
  <c r="A21" i="12"/>
  <c r="A22" i="12"/>
  <c r="A23" i="12"/>
  <c r="A24" i="12"/>
  <c r="A25" i="12"/>
  <c r="A26" i="12"/>
  <c r="A27" i="12"/>
  <c r="A28" i="12"/>
  <c r="A29" i="12"/>
  <c r="A30" i="12"/>
  <c r="A31" i="12"/>
  <c r="A32" i="12"/>
  <c r="A33" i="12"/>
  <c r="B3" i="12"/>
  <c r="B9" i="12"/>
  <c r="B10" i="12"/>
  <c r="A34" i="12"/>
  <c r="H14" i="12"/>
  <c r="H15" i="12"/>
  <c r="N15" i="12"/>
  <c r="H16" i="12"/>
  <c r="N16" i="12"/>
  <c r="H17" i="12"/>
  <c r="N17" i="12"/>
  <c r="H18" i="12"/>
  <c r="N18" i="12"/>
  <c r="H19" i="12"/>
  <c r="N19" i="12"/>
  <c r="H20" i="12"/>
  <c r="N20" i="12"/>
  <c r="H21" i="12"/>
  <c r="N21" i="12"/>
  <c r="H22" i="12"/>
  <c r="N22" i="12"/>
  <c r="H23" i="12"/>
  <c r="N23" i="12"/>
  <c r="H24" i="12"/>
  <c r="N24" i="12"/>
  <c r="H25" i="12"/>
  <c r="N25" i="12"/>
  <c r="H26" i="12"/>
  <c r="N26" i="12"/>
  <c r="H27" i="12"/>
  <c r="N27" i="12"/>
  <c r="H28" i="12"/>
  <c r="N28" i="12"/>
  <c r="H29" i="12"/>
  <c r="N29" i="12"/>
  <c r="H30" i="12"/>
  <c r="N30" i="12"/>
  <c r="H31" i="12"/>
  <c r="N31" i="12"/>
  <c r="H32" i="12"/>
  <c r="N32" i="12"/>
  <c r="H33" i="12"/>
  <c r="N33" i="12"/>
  <c r="H34" i="12"/>
  <c r="N34" i="12"/>
  <c r="H35" i="12"/>
  <c r="N35" i="12"/>
  <c r="H36" i="12"/>
  <c r="N36" i="12"/>
  <c r="H37" i="12"/>
  <c r="N37" i="12"/>
  <c r="H38" i="12"/>
  <c r="N38" i="12"/>
  <c r="H39" i="12"/>
  <c r="N39" i="12"/>
  <c r="H40" i="12"/>
  <c r="N40" i="12"/>
  <c r="H41" i="12"/>
  <c r="N41" i="12"/>
  <c r="H42" i="12"/>
  <c r="N42" i="12"/>
  <c r="H43" i="12"/>
  <c r="N43" i="12"/>
  <c r="H44" i="12"/>
  <c r="N44" i="12"/>
  <c r="H45" i="12"/>
  <c r="N45" i="12"/>
  <c r="H46" i="12"/>
  <c r="N46" i="12"/>
  <c r="H47" i="12"/>
  <c r="N47" i="12"/>
  <c r="H48" i="12"/>
  <c r="N48" i="12"/>
  <c r="H49" i="12"/>
  <c r="N49" i="12"/>
  <c r="H50" i="12"/>
  <c r="N50" i="12"/>
  <c r="H51" i="12"/>
  <c r="N51" i="12"/>
  <c r="H52" i="12"/>
  <c r="N52" i="12"/>
  <c r="H53" i="12"/>
  <c r="N53" i="12"/>
  <c r="H54" i="12"/>
  <c r="N54" i="12"/>
  <c r="H55" i="12"/>
  <c r="N55" i="12"/>
  <c r="G56" i="12"/>
  <c r="H56" i="12"/>
  <c r="N56" i="12"/>
  <c r="G57" i="12"/>
  <c r="H57" i="12"/>
  <c r="N57" i="12"/>
  <c r="G58" i="12"/>
  <c r="H58" i="12"/>
  <c r="N58" i="12"/>
  <c r="G59" i="12"/>
  <c r="H59" i="12"/>
  <c r="N59" i="12"/>
  <c r="G60" i="12"/>
  <c r="H60" i="12"/>
  <c r="N60" i="12"/>
  <c r="G61" i="12"/>
  <c r="H61" i="12"/>
  <c r="N61" i="12"/>
  <c r="G62" i="12"/>
  <c r="H62" i="12"/>
  <c r="N62" i="12"/>
  <c r="G63" i="12"/>
  <c r="H63" i="12"/>
  <c r="N63" i="12"/>
  <c r="G64" i="12"/>
  <c r="H64" i="12"/>
  <c r="N64" i="12"/>
  <c r="G65" i="12"/>
  <c r="H65" i="12"/>
  <c r="N65" i="12"/>
  <c r="G66" i="12"/>
  <c r="H66" i="12"/>
  <c r="N66" i="12"/>
  <c r="G67" i="12"/>
  <c r="H67" i="12"/>
  <c r="N67" i="12"/>
  <c r="G68" i="12"/>
  <c r="H68" i="12"/>
  <c r="N68" i="12"/>
  <c r="G69" i="12"/>
  <c r="H69" i="12"/>
  <c r="N69" i="12"/>
  <c r="G70" i="12"/>
  <c r="H70" i="12"/>
  <c r="N70" i="12"/>
  <c r="G71" i="12"/>
  <c r="H71" i="12"/>
  <c r="N71" i="12"/>
  <c r="G72" i="12"/>
  <c r="H72" i="12"/>
  <c r="N72" i="12"/>
  <c r="G73" i="12"/>
  <c r="H73" i="12"/>
  <c r="N73" i="12"/>
  <c r="N14" i="12"/>
  <c r="B20" i="1"/>
  <c r="B19" i="1"/>
  <c r="B2" i="4"/>
  <c r="B23" i="1"/>
  <c r="I14" i="12"/>
  <c r="I15" i="12"/>
  <c r="J15" i="12"/>
  <c r="C15" i="12"/>
  <c r="J14" i="12"/>
  <c r="C14" i="12"/>
  <c r="I16" i="12"/>
  <c r="J16" i="12"/>
  <c r="I17" i="12"/>
  <c r="J17" i="12"/>
  <c r="I18" i="12"/>
  <c r="J18" i="12"/>
  <c r="I19" i="12"/>
  <c r="J19" i="12"/>
  <c r="I20" i="12"/>
  <c r="J20" i="12"/>
  <c r="I21" i="12"/>
  <c r="J21" i="12"/>
  <c r="I22" i="12"/>
  <c r="J22" i="12"/>
  <c r="I23" i="12"/>
  <c r="J23" i="12"/>
  <c r="I24" i="12"/>
  <c r="J24" i="12"/>
  <c r="I25" i="12"/>
  <c r="J25" i="12"/>
  <c r="I26" i="12"/>
  <c r="J26" i="12"/>
  <c r="I27" i="12"/>
  <c r="J27" i="12"/>
  <c r="I28" i="12"/>
  <c r="J28" i="12"/>
  <c r="I29" i="12"/>
  <c r="J29" i="12"/>
  <c r="I30" i="12"/>
  <c r="J30" i="12"/>
  <c r="I31" i="12"/>
  <c r="J31" i="12"/>
  <c r="I32" i="12"/>
  <c r="J32" i="12"/>
  <c r="I33" i="12"/>
  <c r="J33" i="12"/>
  <c r="I34" i="12"/>
  <c r="J34" i="12"/>
  <c r="I35" i="12"/>
  <c r="J35" i="12"/>
  <c r="I36" i="12"/>
  <c r="J36" i="12"/>
  <c r="I37" i="12"/>
  <c r="J37" i="12"/>
  <c r="I38" i="12"/>
  <c r="J38" i="12"/>
  <c r="I39" i="12"/>
  <c r="J39" i="12"/>
  <c r="I40" i="12"/>
  <c r="J40" i="12"/>
  <c r="I41" i="12"/>
  <c r="J41" i="12"/>
  <c r="I42" i="12"/>
  <c r="J42" i="12"/>
  <c r="I43" i="12"/>
  <c r="J43" i="12"/>
  <c r="I44" i="12"/>
  <c r="J44" i="12"/>
  <c r="I45" i="12"/>
  <c r="J45" i="12"/>
  <c r="I46" i="12"/>
  <c r="J46" i="12"/>
  <c r="I47" i="12"/>
  <c r="J47" i="12"/>
  <c r="I48" i="12"/>
  <c r="J48" i="12"/>
  <c r="I49" i="12"/>
  <c r="J49" i="12"/>
  <c r="I50" i="12"/>
  <c r="J50" i="12"/>
  <c r="I51" i="12"/>
  <c r="J51" i="12"/>
  <c r="I52" i="12"/>
  <c r="J52" i="12"/>
  <c r="I53" i="12"/>
  <c r="J53" i="12"/>
  <c r="I54" i="12"/>
  <c r="J54" i="12"/>
  <c r="I55" i="12"/>
  <c r="J55" i="12"/>
  <c r="I56" i="12"/>
  <c r="J56" i="12"/>
  <c r="I57" i="12"/>
  <c r="J57" i="12"/>
  <c r="I58" i="12"/>
  <c r="J58" i="12"/>
  <c r="I59" i="12"/>
  <c r="J59" i="12"/>
  <c r="I60" i="12"/>
  <c r="J60" i="12"/>
  <c r="I61" i="12"/>
  <c r="J61" i="12"/>
  <c r="I62" i="12"/>
  <c r="J62" i="12"/>
  <c r="I63" i="12"/>
  <c r="J63" i="12"/>
  <c r="I64" i="12"/>
  <c r="J64" i="12"/>
  <c r="I65" i="12"/>
  <c r="J65" i="12"/>
  <c r="I66" i="12"/>
  <c r="J66" i="12"/>
  <c r="I67" i="12"/>
  <c r="J67" i="12"/>
  <c r="I68" i="12"/>
  <c r="J68" i="12"/>
  <c r="I69" i="12"/>
  <c r="J69" i="12"/>
  <c r="I70" i="12"/>
  <c r="J70" i="12"/>
  <c r="I71" i="12"/>
  <c r="J71" i="12"/>
  <c r="I72" i="12"/>
  <c r="J72" i="12"/>
  <c r="I73" i="12"/>
  <c r="J73" i="12"/>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B3" i="9"/>
  <c r="B5" i="9"/>
  <c r="J14" i="9"/>
  <c r="B30" i="1"/>
  <c r="B9" i="9"/>
  <c r="B10" i="9"/>
  <c r="D14" i="9"/>
  <c r="B14" i="9"/>
  <c r="I15" i="9"/>
  <c r="J15" i="9"/>
  <c r="D15" i="9"/>
  <c r="B36" i="1"/>
  <c r="B40" i="1"/>
  <c r="A107" i="9"/>
  <c r="A108" i="9"/>
  <c r="A109" i="9"/>
  <c r="A110" i="9"/>
  <c r="A111" i="9"/>
  <c r="A112" i="9"/>
  <c r="A113" i="9"/>
  <c r="B21" i="1"/>
  <c r="B27" i="1"/>
  <c r="B3" i="4"/>
  <c r="B26" i="1"/>
  <c r="B28" i="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C34" i="4"/>
  <c r="C2" i="11"/>
  <c r="D2" i="11"/>
  <c r="C33" i="4"/>
  <c r="C3" i="11"/>
  <c r="D3" i="11"/>
  <c r="D4" i="11"/>
  <c r="D5" i="11"/>
  <c r="D6" i="11"/>
  <c r="D7" i="11"/>
  <c r="D8" i="11"/>
  <c r="B13" i="11"/>
  <c r="B7" i="4"/>
  <c r="C23" i="1"/>
  <c r="A69" i="12"/>
  <c r="A70" i="12"/>
  <c r="A71" i="12"/>
  <c r="A72" i="12"/>
  <c r="A73" i="12"/>
  <c r="B8" i="4"/>
  <c r="B22" i="1"/>
  <c r="B3" i="7"/>
  <c r="B5" i="7"/>
  <c r="B9" i="7"/>
  <c r="B10" i="7"/>
  <c r="C35" i="4"/>
  <c r="B4" i="3"/>
  <c r="B5" i="3"/>
  <c r="B32" i="1"/>
  <c r="B38" i="1"/>
  <c r="B44" i="1"/>
  <c r="B11"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B16" i="1"/>
  <c r="B17" i="1"/>
  <c r="B18" i="1"/>
  <c r="B3" i="5"/>
  <c r="B10" i="1"/>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B33" i="1"/>
  <c r="B34" i="1"/>
  <c r="B45" i="1"/>
  <c r="B46" i="1"/>
  <c r="B48" i="1"/>
  <c r="B11" i="7"/>
  <c r="J14" i="7"/>
  <c r="D14" i="7"/>
  <c r="H14" i="9"/>
  <c r="C14" i="7"/>
  <c r="B14" i="7"/>
  <c r="E14" i="7"/>
  <c r="E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C14" i="9"/>
  <c r="E14" i="12"/>
  <c r="E15" i="12"/>
  <c r="F14" i="12"/>
  <c r="E15" i="9"/>
  <c r="G15" i="9"/>
  <c r="F14" i="9"/>
  <c r="I15" i="7"/>
  <c r="J15" i="7"/>
  <c r="D15" i="7"/>
  <c r="E15" i="7"/>
  <c r="F14" i="7"/>
  <c r="G15" i="7"/>
  <c r="C15" i="9"/>
  <c r="B15" i="7"/>
  <c r="C15" i="7"/>
  <c r="G16" i="7"/>
  <c r="I16" i="7"/>
  <c r="J16" i="7"/>
  <c r="D16" i="7"/>
  <c r="E16" i="7"/>
  <c r="F15" i="7"/>
  <c r="E16" i="12"/>
  <c r="F15" i="12"/>
  <c r="C16" i="7"/>
  <c r="E16" i="9"/>
  <c r="F15" i="9"/>
  <c r="G16" i="9"/>
  <c r="C16" i="12"/>
  <c r="C16" i="9"/>
  <c r="G17" i="9"/>
  <c r="B16" i="7"/>
  <c r="E17" i="12"/>
  <c r="F16" i="12"/>
  <c r="C17" i="9"/>
  <c r="F16" i="7"/>
  <c r="I17" i="7"/>
  <c r="J17" i="7"/>
  <c r="D17" i="7"/>
  <c r="E17" i="7"/>
  <c r="G17" i="7"/>
  <c r="E17" i="9"/>
  <c r="F16" i="9"/>
  <c r="C17" i="12"/>
  <c r="C18" i="12"/>
  <c r="B17" i="7"/>
  <c r="G18" i="7"/>
  <c r="C17" i="7"/>
  <c r="E18" i="12"/>
  <c r="F17" i="12"/>
  <c r="I18" i="7"/>
  <c r="J18" i="7"/>
  <c r="D18" i="7"/>
  <c r="E18" i="7"/>
  <c r="F17" i="7"/>
  <c r="E19" i="12"/>
  <c r="F18" i="12"/>
  <c r="E18" i="9"/>
  <c r="F17" i="9"/>
  <c r="G18" i="9"/>
  <c r="C18" i="7"/>
  <c r="C18" i="9"/>
  <c r="C19" i="12"/>
  <c r="B18" i="7"/>
  <c r="E20" i="12"/>
  <c r="F19" i="12"/>
  <c r="F18" i="7"/>
  <c r="I19" i="7"/>
  <c r="J19" i="7"/>
  <c r="D19" i="7"/>
  <c r="E19" i="7"/>
  <c r="G19" i="7"/>
  <c r="E19" i="9"/>
  <c r="F18" i="9"/>
  <c r="C20" i="12"/>
  <c r="G19" i="9"/>
  <c r="C19" i="7"/>
  <c r="C19" i="9"/>
  <c r="B19" i="7"/>
  <c r="C21" i="12"/>
  <c r="G20" i="9"/>
  <c r="E21" i="12"/>
  <c r="F20" i="12"/>
  <c r="C22" i="12"/>
  <c r="E20" i="9"/>
  <c r="F19" i="9"/>
  <c r="C20" i="9"/>
  <c r="E22" i="12"/>
  <c r="F21" i="12"/>
  <c r="I20" i="7"/>
  <c r="J20" i="7"/>
  <c r="D20" i="7"/>
  <c r="E20" i="7"/>
  <c r="F19" i="7"/>
  <c r="G20" i="7"/>
  <c r="C20" i="7"/>
  <c r="B20" i="7"/>
  <c r="E23" i="12"/>
  <c r="F22" i="12"/>
  <c r="E21" i="9"/>
  <c r="F20" i="9"/>
  <c r="G21" i="9"/>
  <c r="F20" i="7"/>
  <c r="I21" i="7"/>
  <c r="J21" i="7"/>
  <c r="D21" i="7"/>
  <c r="E21" i="7"/>
  <c r="G21" i="7"/>
  <c r="C23" i="12"/>
  <c r="E24" i="12"/>
  <c r="F23" i="12"/>
  <c r="B21" i="7"/>
  <c r="C24" i="12"/>
  <c r="C21" i="7"/>
  <c r="G22" i="7"/>
  <c r="G22" i="9"/>
  <c r="C21" i="9"/>
  <c r="E22" i="9"/>
  <c r="F21" i="9"/>
  <c r="C22" i="9"/>
  <c r="C22" i="7"/>
  <c r="I22" i="7"/>
  <c r="J22" i="7"/>
  <c r="D22" i="7"/>
  <c r="E22" i="7"/>
  <c r="F21" i="7"/>
  <c r="E25" i="12"/>
  <c r="F24" i="12"/>
  <c r="B22" i="7"/>
  <c r="E23" i="9"/>
  <c r="F22" i="9"/>
  <c r="G23" i="9"/>
  <c r="F22" i="7"/>
  <c r="I23" i="7"/>
  <c r="J23" i="7"/>
  <c r="D23" i="7"/>
  <c r="E23" i="7"/>
  <c r="G23" i="7"/>
  <c r="C25" i="12"/>
  <c r="E26" i="12"/>
  <c r="F25" i="12"/>
  <c r="B23" i="7"/>
  <c r="G24" i="7"/>
  <c r="C26" i="12"/>
  <c r="C23" i="7"/>
  <c r="C23" i="9"/>
  <c r="G24" i="9"/>
  <c r="F26" i="12"/>
  <c r="C24" i="7"/>
  <c r="E24" i="9"/>
  <c r="F23" i="9"/>
  <c r="C24" i="9"/>
  <c r="I24" i="7"/>
  <c r="J24" i="7"/>
  <c r="D24" i="7"/>
  <c r="E24" i="7"/>
  <c r="F23" i="7"/>
  <c r="B24" i="7"/>
  <c r="E27" i="12"/>
  <c r="G25" i="9"/>
  <c r="I25" i="7"/>
  <c r="J25" i="7"/>
  <c r="D25" i="7"/>
  <c r="B25" i="7"/>
  <c r="E25" i="7"/>
  <c r="F24" i="7"/>
  <c r="C25" i="9"/>
  <c r="G25" i="7"/>
  <c r="C27" i="12"/>
  <c r="F24" i="9"/>
  <c r="E25" i="9"/>
  <c r="F25" i="7"/>
  <c r="I26" i="7"/>
  <c r="J26" i="7"/>
  <c r="D26" i="7"/>
  <c r="E26" i="7"/>
  <c r="G26" i="7"/>
  <c r="C25" i="7"/>
  <c r="F27" i="12"/>
  <c r="E28" i="12"/>
  <c r="C28" i="12"/>
  <c r="B26" i="7"/>
  <c r="G27" i="7"/>
  <c r="C26" i="7"/>
  <c r="E26" i="9"/>
  <c r="F25" i="9"/>
  <c r="G26" i="9"/>
  <c r="E27" i="9"/>
  <c r="I27" i="7"/>
  <c r="J27" i="7"/>
  <c r="D27" i="7"/>
  <c r="E27" i="7"/>
  <c r="F26" i="7"/>
  <c r="C26" i="9"/>
  <c r="C27" i="7"/>
  <c r="E29" i="12"/>
  <c r="F28" i="12"/>
  <c r="F26" i="9"/>
  <c r="G27" i="9"/>
  <c r="C27" i="9"/>
  <c r="B27" i="7"/>
  <c r="F29" i="12"/>
  <c r="C30" i="12"/>
  <c r="C29" i="12"/>
  <c r="F27" i="7"/>
  <c r="I28" i="7"/>
  <c r="J28" i="7"/>
  <c r="D28" i="7"/>
  <c r="E28" i="7"/>
  <c r="G28" i="7"/>
  <c r="E28" i="9"/>
  <c r="F27" i="9"/>
  <c r="G28" i="9"/>
  <c r="E30" i="12"/>
  <c r="B28" i="7"/>
  <c r="G29" i="9"/>
  <c r="C28" i="9"/>
  <c r="C28" i="7"/>
  <c r="G29" i="7"/>
  <c r="C31" i="12"/>
  <c r="E31" i="12"/>
  <c r="F30" i="12"/>
  <c r="G30" i="9"/>
  <c r="E29" i="9"/>
  <c r="F28" i="9"/>
  <c r="C29" i="7"/>
  <c r="C29" i="9"/>
  <c r="I29" i="7"/>
  <c r="J29" i="7"/>
  <c r="D29" i="7"/>
  <c r="E29" i="7"/>
  <c r="F28" i="7"/>
  <c r="C30" i="9"/>
  <c r="B29" i="7"/>
  <c r="E30" i="9"/>
  <c r="F29" i="9"/>
  <c r="F31" i="12"/>
  <c r="C32" i="12"/>
  <c r="E31" i="9"/>
  <c r="F30" i="9"/>
  <c r="F29" i="7"/>
  <c r="I30" i="7"/>
  <c r="J30" i="7"/>
  <c r="D30" i="7"/>
  <c r="E30" i="7"/>
  <c r="B30" i="7"/>
  <c r="G30" i="7"/>
  <c r="G31" i="9"/>
  <c r="E32" i="12"/>
  <c r="G32" i="9"/>
  <c r="C31" i="9"/>
  <c r="E32" i="9"/>
  <c r="F31" i="9"/>
  <c r="C30" i="7"/>
  <c r="G31" i="7"/>
  <c r="I31" i="7"/>
  <c r="J31" i="7"/>
  <c r="D31" i="7"/>
  <c r="E31" i="7"/>
  <c r="F30" i="7"/>
  <c r="F32" i="12"/>
  <c r="E33" i="12"/>
  <c r="E33" i="9"/>
  <c r="C31" i="7"/>
  <c r="B31" i="7"/>
  <c r="G32" i="7"/>
  <c r="C32" i="9"/>
  <c r="C33" i="12"/>
  <c r="G33" i="9"/>
  <c r="G34" i="9"/>
  <c r="F32" i="9"/>
  <c r="C32" i="7"/>
  <c r="F31" i="7"/>
  <c r="I32" i="7"/>
  <c r="J32" i="7"/>
  <c r="D32" i="7"/>
  <c r="E32" i="7"/>
  <c r="B32" i="7"/>
  <c r="C33" i="9"/>
  <c r="C34" i="12"/>
  <c r="E34" i="12"/>
  <c r="F33" i="12"/>
  <c r="I33" i="7"/>
  <c r="J33" i="7"/>
  <c r="D33" i="7"/>
  <c r="B33" i="7"/>
  <c r="E33" i="7"/>
  <c r="F32" i="7"/>
  <c r="C34" i="9"/>
  <c r="E34" i="9"/>
  <c r="F33" i="9"/>
  <c r="G33" i="7"/>
  <c r="G34" i="7"/>
  <c r="C33" i="7"/>
  <c r="F33" i="7"/>
  <c r="I34" i="7"/>
  <c r="J34" i="7"/>
  <c r="D34" i="7"/>
  <c r="E34" i="7"/>
  <c r="B34" i="7"/>
  <c r="E35" i="12"/>
  <c r="F34" i="12"/>
  <c r="C35" i="12"/>
  <c r="I35" i="7"/>
  <c r="J35" i="7"/>
  <c r="D35" i="7"/>
  <c r="E35" i="7"/>
  <c r="F34" i="7"/>
  <c r="G35" i="7"/>
  <c r="C34" i="7"/>
  <c r="E35" i="9"/>
  <c r="F34" i="9"/>
  <c r="G35" i="9"/>
  <c r="B35" i="7"/>
  <c r="G36" i="7"/>
  <c r="C35" i="7"/>
  <c r="C35" i="9"/>
  <c r="F35" i="12"/>
  <c r="E36" i="12"/>
  <c r="C36" i="7"/>
  <c r="E36" i="9"/>
  <c r="F35" i="9"/>
  <c r="G36" i="9"/>
  <c r="I36" i="7"/>
  <c r="J36" i="7"/>
  <c r="D36" i="7"/>
  <c r="E36" i="7"/>
  <c r="F35" i="7"/>
  <c r="F36" i="12"/>
  <c r="E37" i="12"/>
  <c r="C36" i="12"/>
  <c r="C36" i="9"/>
  <c r="G37" i="9"/>
  <c r="B36" i="7"/>
  <c r="C37" i="12"/>
  <c r="C37" i="9"/>
  <c r="F36" i="7"/>
  <c r="I37" i="7"/>
  <c r="J37" i="7"/>
  <c r="D37" i="7"/>
  <c r="E37" i="7"/>
  <c r="G37" i="7"/>
  <c r="E37" i="9"/>
  <c r="F36" i="9"/>
  <c r="F37" i="12"/>
  <c r="E38" i="12"/>
  <c r="C38" i="12"/>
  <c r="C37" i="7"/>
  <c r="B37" i="7"/>
  <c r="C39" i="12"/>
  <c r="E39" i="12"/>
  <c r="F38" i="12"/>
  <c r="I38" i="7"/>
  <c r="J38" i="7"/>
  <c r="D38" i="7"/>
  <c r="E38" i="7"/>
  <c r="F37" i="7"/>
  <c r="G38" i="7"/>
  <c r="E38" i="9"/>
  <c r="F37" i="9"/>
  <c r="G38" i="9"/>
  <c r="C38" i="7"/>
  <c r="C38" i="9"/>
  <c r="G39" i="9"/>
  <c r="B38" i="7"/>
  <c r="E40" i="12"/>
  <c r="F39" i="12"/>
  <c r="C39" i="9"/>
  <c r="F38" i="7"/>
  <c r="I39" i="7"/>
  <c r="J39" i="7"/>
  <c r="D39" i="7"/>
  <c r="E39" i="7"/>
  <c r="G39" i="7"/>
  <c r="E39" i="9"/>
  <c r="F38" i="9"/>
  <c r="C40" i="12"/>
  <c r="C41" i="12"/>
  <c r="B39" i="7"/>
  <c r="G40" i="7"/>
  <c r="C39" i="7"/>
  <c r="E41" i="12"/>
  <c r="F40" i="12"/>
  <c r="E40" i="9"/>
  <c r="F39" i="9"/>
  <c r="G40" i="9"/>
  <c r="F39" i="7"/>
  <c r="I40" i="7"/>
  <c r="J40" i="7"/>
  <c r="D40" i="7"/>
  <c r="E40" i="7"/>
  <c r="C40" i="7"/>
  <c r="B40" i="7"/>
  <c r="C40" i="9"/>
  <c r="G41" i="9"/>
  <c r="E42" i="12"/>
  <c r="F41" i="12"/>
  <c r="C41" i="9"/>
  <c r="F40" i="7"/>
  <c r="I41" i="7"/>
  <c r="J41" i="7"/>
  <c r="D41" i="7"/>
  <c r="E41" i="7"/>
  <c r="G41" i="7"/>
  <c r="E41" i="9"/>
  <c r="F40" i="9"/>
  <c r="C42" i="12"/>
  <c r="C43" i="12"/>
  <c r="B41" i="7"/>
  <c r="C41" i="7"/>
  <c r="E43" i="12"/>
  <c r="F42" i="12"/>
  <c r="E42" i="9"/>
  <c r="F41" i="9"/>
  <c r="G42" i="9"/>
  <c r="I42" i="7"/>
  <c r="J42" i="7"/>
  <c r="D42" i="7"/>
  <c r="E42" i="7"/>
  <c r="F41" i="7"/>
  <c r="G42" i="7"/>
  <c r="B42" i="7"/>
  <c r="C42" i="7"/>
  <c r="G43" i="7"/>
  <c r="C42" i="9"/>
  <c r="F43" i="12"/>
  <c r="E44" i="12"/>
  <c r="E43" i="9"/>
  <c r="F42" i="9"/>
  <c r="C43" i="7"/>
  <c r="G43" i="9"/>
  <c r="F42" i="7"/>
  <c r="I43" i="7"/>
  <c r="J43" i="7"/>
  <c r="D43" i="7"/>
  <c r="E43" i="7"/>
  <c r="C44" i="12"/>
  <c r="B43" i="7"/>
  <c r="G44" i="9"/>
  <c r="C43" i="9"/>
  <c r="C45" i="12"/>
  <c r="E45" i="12"/>
  <c r="F44" i="12"/>
  <c r="C44" i="9"/>
  <c r="F43" i="7"/>
  <c r="I44" i="7"/>
  <c r="J44" i="7"/>
  <c r="D44" i="7"/>
  <c r="B44" i="7"/>
  <c r="E44" i="7"/>
  <c r="G44" i="7"/>
  <c r="E44" i="9"/>
  <c r="F43" i="9"/>
  <c r="I45" i="7"/>
  <c r="J45" i="7"/>
  <c r="D45" i="7"/>
  <c r="E45" i="7"/>
  <c r="F44" i="7"/>
  <c r="C44" i="7"/>
  <c r="G45" i="7"/>
  <c r="E46" i="12"/>
  <c r="F45" i="12"/>
  <c r="C45" i="7"/>
  <c r="B45" i="7"/>
  <c r="G46" i="7"/>
  <c r="E45" i="9"/>
  <c r="F44" i="9"/>
  <c r="G45" i="9"/>
  <c r="C46" i="12"/>
  <c r="G46" i="9"/>
  <c r="C45" i="9"/>
  <c r="F45" i="7"/>
  <c r="I46" i="7"/>
  <c r="J46" i="7"/>
  <c r="D46" i="7"/>
  <c r="E46" i="7"/>
  <c r="E46" i="9"/>
  <c r="F45" i="9"/>
  <c r="C46" i="7"/>
  <c r="C47" i="12"/>
  <c r="E47" i="12"/>
  <c r="F46" i="12"/>
  <c r="B46" i="7"/>
  <c r="G47" i="9"/>
  <c r="C46" i="9"/>
  <c r="C47" i="9"/>
  <c r="F46" i="7"/>
  <c r="I47" i="7"/>
  <c r="J47" i="7"/>
  <c r="D47" i="7"/>
  <c r="E47" i="7"/>
  <c r="G47" i="7"/>
  <c r="E47" i="9"/>
  <c r="F46" i="9"/>
  <c r="E48" i="12"/>
  <c r="F47" i="12"/>
  <c r="B47" i="7"/>
  <c r="G48" i="7"/>
  <c r="C47" i="7"/>
  <c r="C48" i="12"/>
  <c r="E48" i="9"/>
  <c r="F47" i="9"/>
  <c r="G48" i="9"/>
  <c r="C48" i="7"/>
  <c r="I48" i="7"/>
  <c r="J48" i="7"/>
  <c r="D48" i="7"/>
  <c r="E48" i="7"/>
  <c r="F47" i="7"/>
  <c r="F48" i="12"/>
  <c r="E49" i="12"/>
  <c r="G49" i="9"/>
  <c r="C48" i="9"/>
  <c r="B48" i="7"/>
  <c r="C49" i="12"/>
  <c r="C49" i="9"/>
  <c r="I49" i="7"/>
  <c r="J49" i="7"/>
  <c r="D49" i="7"/>
  <c r="E49" i="7"/>
  <c r="F48" i="7"/>
  <c r="G49" i="7"/>
  <c r="E49" i="9"/>
  <c r="F48" i="9"/>
  <c r="E50" i="12"/>
  <c r="F49" i="12"/>
  <c r="C49" i="7"/>
  <c r="B49" i="7"/>
  <c r="G50" i="7"/>
  <c r="E51" i="12"/>
  <c r="F50" i="12"/>
  <c r="C50" i="12"/>
  <c r="C50" i="7"/>
  <c r="F49" i="7"/>
  <c r="I50" i="7"/>
  <c r="J50" i="7"/>
  <c r="D50" i="7"/>
  <c r="E50" i="7"/>
  <c r="E50" i="9"/>
  <c r="F49" i="9"/>
  <c r="G50" i="9"/>
  <c r="E52" i="12"/>
  <c r="F51" i="12"/>
  <c r="C51" i="12"/>
  <c r="C50" i="9"/>
  <c r="B50" i="7"/>
  <c r="C52" i="12"/>
  <c r="E51" i="9"/>
  <c r="F50" i="9"/>
  <c r="F50" i="7"/>
  <c r="I51" i="7"/>
  <c r="J51" i="7"/>
  <c r="D51" i="7"/>
  <c r="E51" i="7"/>
  <c r="G51" i="7"/>
  <c r="G51" i="9"/>
  <c r="F52" i="12"/>
  <c r="E53" i="12"/>
  <c r="C53" i="12"/>
  <c r="C51" i="9"/>
  <c r="B51" i="7"/>
  <c r="G52" i="9"/>
  <c r="G52" i="7"/>
  <c r="C51" i="7"/>
  <c r="E52" i="9"/>
  <c r="F51" i="9"/>
  <c r="C52" i="7"/>
  <c r="C52" i="9"/>
  <c r="I52" i="7"/>
  <c r="J52" i="7"/>
  <c r="D52" i="7"/>
  <c r="E52" i="7"/>
  <c r="F51" i="7"/>
  <c r="E54" i="12"/>
  <c r="F53" i="12"/>
  <c r="B52" i="7"/>
  <c r="C54" i="12"/>
  <c r="F52" i="7"/>
  <c r="I53" i="7"/>
  <c r="J53" i="7"/>
  <c r="D53" i="7"/>
  <c r="E53" i="7"/>
  <c r="G53" i="7"/>
  <c r="E53" i="9"/>
  <c r="F52" i="9"/>
  <c r="G53" i="9"/>
  <c r="F54" i="12"/>
  <c r="E55" i="12"/>
  <c r="C53" i="7"/>
  <c r="B53" i="7"/>
  <c r="C53" i="9"/>
  <c r="G54" i="9"/>
  <c r="C54" i="9"/>
  <c r="F53" i="7"/>
  <c r="I54" i="7"/>
  <c r="J54" i="7"/>
  <c r="D54" i="7"/>
  <c r="E54" i="7"/>
  <c r="B54" i="7"/>
  <c r="E54" i="9"/>
  <c r="F53" i="9"/>
  <c r="G54" i="7"/>
  <c r="F55" i="12"/>
  <c r="E56" i="12"/>
  <c r="C54" i="7"/>
  <c r="G55" i="7"/>
  <c r="I55" i="7"/>
  <c r="J55" i="7"/>
  <c r="D55" i="7"/>
  <c r="E55" i="7"/>
  <c r="F54" i="7"/>
  <c r="C56" i="12"/>
  <c r="B55" i="7"/>
  <c r="E55" i="9"/>
  <c r="F54" i="9"/>
  <c r="G55" i="9"/>
  <c r="C55" i="7"/>
  <c r="G56" i="7"/>
  <c r="E57" i="12"/>
  <c r="F56" i="12"/>
  <c r="C55" i="9"/>
  <c r="G56" i="9"/>
  <c r="I56" i="7"/>
  <c r="J56" i="7"/>
  <c r="D56" i="7"/>
  <c r="E56" i="7"/>
  <c r="F55" i="7"/>
  <c r="C56" i="7"/>
  <c r="C57" i="12"/>
  <c r="E56" i="9"/>
  <c r="F55" i="9"/>
  <c r="B56" i="7"/>
  <c r="C56" i="9"/>
  <c r="F57" i="12"/>
  <c r="E58" i="12"/>
  <c r="E57" i="9"/>
  <c r="F56" i="9"/>
  <c r="I57" i="7"/>
  <c r="J57" i="7"/>
  <c r="D57" i="7"/>
  <c r="E57" i="7"/>
  <c r="F56" i="7"/>
  <c r="G57" i="7"/>
  <c r="G57" i="9"/>
  <c r="E59" i="12"/>
  <c r="F58" i="12"/>
  <c r="C58" i="12"/>
  <c r="C57" i="7"/>
  <c r="C57" i="9"/>
  <c r="B57" i="7"/>
  <c r="F59" i="12"/>
  <c r="C59" i="12"/>
  <c r="C60" i="12"/>
  <c r="E58" i="9"/>
  <c r="F57" i="9"/>
  <c r="F57" i="7"/>
  <c r="I58" i="7"/>
  <c r="J58" i="7"/>
  <c r="D58" i="7"/>
  <c r="E58" i="7"/>
  <c r="G58" i="9"/>
  <c r="G58" i="7"/>
  <c r="E60" i="12"/>
  <c r="C58" i="9"/>
  <c r="B58" i="7"/>
  <c r="G59" i="7"/>
  <c r="C58" i="7"/>
  <c r="E61" i="12"/>
  <c r="F60" i="12"/>
  <c r="C61" i="12"/>
  <c r="C59" i="7"/>
  <c r="F58" i="7"/>
  <c r="I59" i="7"/>
  <c r="J59" i="7"/>
  <c r="D59" i="7"/>
  <c r="B59" i="7"/>
  <c r="E59" i="7"/>
  <c r="E59" i="9"/>
  <c r="F58" i="9"/>
  <c r="G59" i="9"/>
  <c r="F59" i="7"/>
  <c r="I60" i="7"/>
  <c r="J60" i="7"/>
  <c r="D60" i="7"/>
  <c r="E60" i="7"/>
  <c r="G60" i="9"/>
  <c r="C59" i="9"/>
  <c r="G60" i="7"/>
  <c r="F61" i="12"/>
  <c r="E62" i="12"/>
  <c r="C60" i="7"/>
  <c r="E60" i="9"/>
  <c r="F59" i="9"/>
  <c r="B60" i="7"/>
  <c r="C60" i="9"/>
  <c r="C62" i="12"/>
  <c r="I61" i="7"/>
  <c r="J61" i="7"/>
  <c r="D61" i="7"/>
  <c r="E61" i="7"/>
  <c r="B61" i="7"/>
  <c r="F60" i="7"/>
  <c r="G61" i="7"/>
  <c r="E63" i="12"/>
  <c r="F62" i="12"/>
  <c r="C61" i="7"/>
  <c r="G62" i="7"/>
  <c r="E61" i="9"/>
  <c r="F60" i="9"/>
  <c r="G61" i="9"/>
  <c r="I62" i="7"/>
  <c r="J62" i="7"/>
  <c r="D62" i="7"/>
  <c r="E62" i="7"/>
  <c r="F61" i="7"/>
  <c r="C63" i="12"/>
  <c r="B62" i="7"/>
  <c r="G63" i="7"/>
  <c r="C62" i="7"/>
  <c r="C61" i="9"/>
  <c r="F63" i="12"/>
  <c r="E64" i="12"/>
  <c r="C64" i="12"/>
  <c r="E62" i="9"/>
  <c r="F61" i="9"/>
  <c r="I63" i="7"/>
  <c r="J63" i="7"/>
  <c r="D63" i="7"/>
  <c r="E63" i="7"/>
  <c r="F62" i="7"/>
  <c r="G62" i="9"/>
  <c r="C63" i="7"/>
  <c r="C65" i="12"/>
  <c r="E65" i="12"/>
  <c r="F64" i="12"/>
  <c r="B63" i="7"/>
  <c r="G63" i="9"/>
  <c r="C62" i="9"/>
  <c r="C63" i="9"/>
  <c r="E63" i="9"/>
  <c r="F62" i="9"/>
  <c r="I64" i="7"/>
  <c r="J64" i="7"/>
  <c r="D64" i="7"/>
  <c r="E64" i="7"/>
  <c r="F63" i="7"/>
  <c r="G64" i="7"/>
  <c r="C66" i="12"/>
  <c r="F65" i="12"/>
  <c r="B64" i="7"/>
  <c r="C64" i="7"/>
  <c r="E66" i="12"/>
  <c r="E64" i="9"/>
  <c r="F63" i="9"/>
  <c r="G64" i="9"/>
  <c r="I65" i="7"/>
  <c r="J65" i="7"/>
  <c r="D65" i="7"/>
  <c r="E65" i="7"/>
  <c r="B65" i="7"/>
  <c r="F64" i="7"/>
  <c r="G65" i="7"/>
  <c r="C67" i="12"/>
  <c r="F66" i="12"/>
  <c r="I66" i="7"/>
  <c r="J66" i="7"/>
  <c r="D66" i="7"/>
  <c r="E66" i="7"/>
  <c r="F65" i="7"/>
  <c r="G66" i="7"/>
  <c r="C65" i="7"/>
  <c r="G65" i="9"/>
  <c r="C64" i="9"/>
  <c r="E67" i="12"/>
  <c r="C66" i="7"/>
  <c r="C65" i="9"/>
  <c r="E65" i="9"/>
  <c r="F64" i="9"/>
  <c r="B66" i="7"/>
  <c r="E68" i="12"/>
  <c r="F67" i="12"/>
  <c r="C68" i="12"/>
  <c r="I67" i="7"/>
  <c r="J67" i="7"/>
  <c r="D67" i="7"/>
  <c r="E67" i="7"/>
  <c r="F66" i="7"/>
  <c r="G67" i="7"/>
  <c r="C67" i="7"/>
  <c r="E66" i="9"/>
  <c r="F65" i="9"/>
  <c r="G66" i="9"/>
  <c r="B67" i="7"/>
  <c r="F67" i="7"/>
  <c r="E69" i="12"/>
  <c r="C69" i="12"/>
  <c r="F68" i="12"/>
  <c r="G67" i="9"/>
  <c r="C66" i="9"/>
  <c r="C67" i="9"/>
  <c r="E67" i="9"/>
  <c r="F66" i="9"/>
  <c r="F69" i="12"/>
  <c r="E70" i="12"/>
  <c r="E68" i="9"/>
  <c r="F67" i="9"/>
  <c r="G68" i="9"/>
  <c r="C70" i="12"/>
  <c r="C71" i="12"/>
  <c r="C68" i="9"/>
  <c r="G69" i="9"/>
  <c r="E71" i="12"/>
  <c r="F70" i="12"/>
  <c r="C69" i="9"/>
  <c r="E69" i="9"/>
  <c r="F68" i="9"/>
  <c r="E72" i="12"/>
  <c r="F71" i="12"/>
  <c r="E70" i="9"/>
  <c r="F69" i="9"/>
  <c r="G70" i="9"/>
  <c r="C72" i="12"/>
  <c r="C73" i="12"/>
  <c r="C70" i="9"/>
  <c r="E73" i="12"/>
  <c r="F72" i="12"/>
  <c r="E71" i="9"/>
  <c r="F70" i="9"/>
  <c r="G71" i="9"/>
  <c r="F73" i="12"/>
  <c r="C71" i="9"/>
  <c r="E72" i="9"/>
  <c r="F71" i="9"/>
  <c r="G72" i="9"/>
  <c r="C72" i="9"/>
  <c r="E73" i="9"/>
  <c r="F72" i="9"/>
  <c r="G73" i="9"/>
  <c r="C73" i="9"/>
  <c r="E74" i="9"/>
  <c r="F73" i="9"/>
  <c r="G74" i="9"/>
  <c r="C74" i="9"/>
  <c r="E75" i="9"/>
  <c r="F74" i="9"/>
  <c r="G75" i="9"/>
  <c r="G76" i="9"/>
  <c r="C75" i="9"/>
  <c r="E76" i="9"/>
  <c r="F75" i="9"/>
  <c r="C76" i="9"/>
  <c r="E77" i="9"/>
  <c r="F76" i="9"/>
  <c r="G77" i="9"/>
  <c r="C77" i="9"/>
  <c r="E78" i="9"/>
  <c r="F77" i="9"/>
  <c r="G78" i="9"/>
  <c r="C78" i="9"/>
  <c r="E79" i="9"/>
  <c r="F78" i="9"/>
  <c r="G79" i="9"/>
  <c r="C79" i="9"/>
  <c r="E80" i="9"/>
  <c r="F79" i="9"/>
  <c r="G80" i="9"/>
  <c r="C80" i="9"/>
  <c r="E81" i="9"/>
  <c r="F80" i="9"/>
  <c r="G81" i="9"/>
  <c r="G82" i="9"/>
  <c r="C81" i="9"/>
  <c r="C82" i="9"/>
  <c r="E82" i="9"/>
  <c r="F81" i="9"/>
  <c r="E83" i="9"/>
  <c r="F82" i="9"/>
  <c r="G83" i="9"/>
  <c r="C83" i="9"/>
  <c r="E84" i="9"/>
  <c r="F83" i="9"/>
  <c r="G84" i="9"/>
  <c r="C84" i="9"/>
  <c r="E85" i="9"/>
  <c r="F84" i="9"/>
  <c r="G85" i="9"/>
  <c r="C85" i="9"/>
  <c r="E86" i="9"/>
  <c r="F85" i="9"/>
  <c r="G86" i="9"/>
  <c r="C86" i="9"/>
  <c r="G87" i="9"/>
  <c r="C87" i="9"/>
  <c r="E87" i="9"/>
  <c r="F86" i="9"/>
  <c r="E88" i="9"/>
  <c r="F87" i="9"/>
  <c r="G88" i="9"/>
  <c r="C88" i="9"/>
  <c r="E89" i="9"/>
  <c r="F88" i="9"/>
  <c r="G89" i="9"/>
  <c r="C89" i="9"/>
  <c r="E90" i="9"/>
  <c r="F89" i="9"/>
  <c r="G90" i="9"/>
  <c r="G91" i="9"/>
  <c r="C90" i="9"/>
  <c r="E91" i="9"/>
  <c r="F90" i="9"/>
  <c r="G92" i="9"/>
  <c r="C91" i="9"/>
  <c r="C92" i="9"/>
  <c r="E92" i="9"/>
  <c r="F91" i="9"/>
  <c r="E93" i="9"/>
  <c r="F92" i="9"/>
  <c r="G93" i="9"/>
  <c r="C93" i="9"/>
  <c r="E94" i="9"/>
  <c r="F93" i="9"/>
  <c r="G94" i="9"/>
  <c r="C94" i="9"/>
  <c r="G95" i="9"/>
  <c r="C95" i="9"/>
  <c r="E95" i="9"/>
  <c r="F94" i="9"/>
  <c r="E96" i="9"/>
  <c r="F95" i="9"/>
  <c r="G96" i="9"/>
  <c r="C96" i="9"/>
  <c r="E97" i="9"/>
  <c r="F96" i="9"/>
  <c r="G97" i="9"/>
  <c r="C97" i="9"/>
  <c r="E98" i="9"/>
  <c r="F97" i="9"/>
  <c r="G98" i="9"/>
  <c r="C98" i="9"/>
  <c r="E99" i="9"/>
  <c r="F98" i="9"/>
  <c r="G99" i="9"/>
  <c r="C99" i="9"/>
  <c r="E100" i="9"/>
  <c r="F99" i="9"/>
  <c r="G100" i="9"/>
  <c r="C100" i="9"/>
  <c r="E101" i="9"/>
  <c r="F100" i="9"/>
  <c r="G101" i="9"/>
  <c r="C101" i="9"/>
  <c r="E102" i="9"/>
  <c r="F101" i="9"/>
  <c r="G102" i="9"/>
  <c r="C102" i="9"/>
  <c r="E103" i="9"/>
  <c r="F102" i="9"/>
  <c r="G103" i="9"/>
  <c r="C103" i="9"/>
  <c r="E104" i="9"/>
  <c r="F103" i="9"/>
  <c r="G104" i="9"/>
  <c r="C104" i="9"/>
  <c r="E105" i="9"/>
  <c r="F104" i="9"/>
  <c r="G105" i="9"/>
  <c r="C105" i="9"/>
  <c r="G106" i="9"/>
  <c r="C106" i="9"/>
  <c r="F105" i="9"/>
  <c r="E106" i="9"/>
  <c r="E107" i="9"/>
  <c r="F106" i="9"/>
  <c r="G107" i="9"/>
  <c r="C107" i="9"/>
  <c r="G108" i="9"/>
  <c r="C108" i="9"/>
  <c r="F107" i="9"/>
  <c r="E108" i="9"/>
  <c r="F108" i="9"/>
  <c r="E109" i="9"/>
  <c r="G109" i="9"/>
  <c r="C109" i="9"/>
  <c r="E110" i="9"/>
  <c r="F109" i="9"/>
  <c r="G110" i="9"/>
  <c r="C110" i="9"/>
  <c r="E111" i="9"/>
  <c r="F110" i="9"/>
  <c r="G111" i="9"/>
  <c r="C111" i="9"/>
  <c r="G112" i="9"/>
  <c r="C112" i="9"/>
  <c r="F111" i="9"/>
  <c r="E112" i="9"/>
  <c r="F112" i="9"/>
  <c r="E113" i="9"/>
  <c r="G113" i="9"/>
  <c r="C113" i="9"/>
  <c r="F113" i="9"/>
</calcChain>
</file>

<file path=xl/sharedStrings.xml><?xml version="1.0" encoding="utf-8"?>
<sst xmlns="http://schemas.openxmlformats.org/spreadsheetml/2006/main" count="320" uniqueCount="219">
  <si>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</si>
  <si>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</si>
  <si>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</si>
  <si>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</si>
  <si>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</si>
  <si>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</si>
  <si>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</si>
  <si>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</si>
  <si>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</si>
  <si>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</si>
  <si>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</si>
  <si>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</si>
  <si>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</si>
  <si>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</si>
  <si>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</si>
  <si>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</si>
  <si>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</si>
  <si>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</si>
  <si>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</si>
  <si>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</si>
  <si>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</si>
  <si>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</si>
  <si>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</si>
  <si>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</si>
  <si>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</si>
  <si>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</si>
  <si>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</si>
  <si>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</si>
  <si>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</si>
  <si>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</si>
  <si>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</si>
  <si>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</si>
  <si>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</si>
  <si>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</si>
  <si>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</si>
  <si>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</si>
  <si>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</si>
  <si>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</si>
  <si>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</si>
  <si>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</si>
  <si>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</si>
  <si>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</si>
  <si>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</si>
  <si>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</si>
  <si>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</si>
  <si>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</si>
  <si>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</si>
  <si>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</si>
  <si>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</si>
  <si>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</si>
  <si>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</si>
  <si>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</si>
  <si>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</si>
  <si>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</si>
  <si>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</si>
  <si>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</si>
  <si>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</si>
  <si>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</si>
  <si>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</si>
  <si>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</si>
  <si>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</si>
  <si>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</si>
  <si>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</si>
  <si>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</si>
  <si>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</si>
  <si>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</si>
  <si>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</si>
  <si>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</si>
  <si>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</si>
  <si>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</si>
  <si>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</si>
  <si>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</si>
  <si>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</si>
  <si>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</si>
  <si>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</si>
  <si>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</si>
  <si>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</si>
  <si>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</si>
  <si>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</si>
  <si>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</si>
  <si>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</si>
  <si>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</si>
  <si>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</si>
  <si>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</si>
  <si>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</si>
  <si>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</si>
  <si>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</si>
  <si>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</si>
  <si>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</si>
  <si>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</si>
  <si>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</si>
  <si>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</si>
  <si>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</si>
  <si>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</si>
  <si>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</si>
  <si>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</si>
  <si>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</si>
  <si>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</si>
  <si>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</si>
  <si>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</si>
  <si>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</si>
  <si>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</si>
  <si>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</si>
  <si>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</si>
  <si>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</si>
  <si>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</si>
  <si>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</si>
  <si>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</si>
  <si>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</si>
  <si>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</si>
  <si>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</si>
  <si>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</si>
  <si>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</si>
  <si>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</si>
  <si>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</si>
  <si>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</si>
  <si>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</si>
  <si>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</si>
  <si>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</si>
  <si>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</si>
  <si>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</si>
  <si>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</si>
  <si>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</si>
  <si>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</si>
  <si>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</si>
  <si>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</si>
  <si>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</si>
  <si>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</si>
  <si>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</si>
  <si>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</si>
  <si>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</si>
  <si>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</si>
  <si>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</si>
  <si>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</si>
  <si>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</si>
  <si>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</si>
  <si>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</si>
  <si>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</si>
  <si>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</si>
  <si>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</si>
  <si>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</si>
  <si>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</si>
  <si>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</si>
  <si>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</si>
  <si>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</si>
  <si>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</si>
  <si>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</si>
  <si>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</si>
  <si>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</si>
  <si>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</si>
  <si>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</si>
  <si>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</si>
  <si>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</si>
  <si>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</si>
  <si>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</si>
  <si>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</si>
  <si>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</si>
  <si>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</si>
  <si>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</si>
  <si>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</si>
  <si>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</si>
  <si>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</si>
  <si>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</si>
  <si>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</si>
  <si>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</si>
  <si>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</si>
  <si>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</si>
  <si>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</si>
  <si>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</si>
  <si>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</si>
  <si>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</si>
  <si>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</si>
  <si>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</si>
  <si>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</si>
  <si>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</si>
  <si>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</si>
  <si>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</si>
  <si>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</si>
  <si>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</si>
  <si>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</si>
  <si>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</si>
  <si>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</si>
  <si>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</si>
  <si>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</si>
  <si>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</si>
  <si>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</si>
  <si>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</si>
  <si>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</si>
  <si>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</si>
  <si>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</si>
  <si>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</si>
  <si>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</si>
  <si>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</si>
  <si>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</si>
  <si>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</si>
  <si>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</si>
  <si>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</si>
  <si>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</si>
  <si>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</si>
  <si>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</si>
  <si>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</si>
  <si>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</si>
  <si>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</si>
  <si>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</si>
  <si>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</si>
  <si>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</si>
  <si>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</si>
  <si>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</si>
  <si>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</si>
  <si>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</si>
  <si>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</si>
  <si>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cumulative carbon saved (MT)</t>
  </si>
  <si>
    <t>Marginal carbon offset ratio</t>
  </si>
  <si>
    <t>2014.4.1</t>
  </si>
  <si>
    <t>Major revision of wind tab. Decomissioning now works dynamically!</t>
  </si>
  <si>
    <t xml:space="preserve">Annual amount to be spent </t>
  </si>
  <si>
    <t>value of wind produced in previous year reinvested $</t>
  </si>
  <si>
    <t>$ to be spent on wind turbine acquisition next year</t>
  </si>
  <si>
    <t>Decomissioning in Solar now works too!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</si>
</sst>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
    <numFmt numFmtId="168" formatCode="#,##0.0000000"/>
    <numFmt numFmtId="169"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0" fillId="0" borderId="0" xfId="0" applyAlignment="1">
      <alignment horizontal="right"/>
    </xf>
    <xf numFmtId="0" fontId="3" fillId="0" borderId="0" xfId="3"/>
    <xf numFmtId="164"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5"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43" fontId="0" fillId="0" borderId="1" xfId="0" applyNumberFormat="1" applyBorder="1"/>
    <xf numFmtId="165"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44" fontId="2" fillId="0" borderId="1" xfId="4" applyFont="1" applyBorder="1"/>
    <xf numFmtId="0" fontId="2" fillId="0" borderId="1" xfId="4" applyNumberFormat="1" applyFont="1" applyBorder="1"/>
    <xf numFmtId="166" fontId="2" fillId="0" borderId="1" xfId="4" applyNumberFormat="1" applyFont="1" applyBorder="1"/>
    <xf numFmtId="0" fontId="0" fillId="0" borderId="1" xfId="0" applyBorder="1" applyAlignment="1">
      <alignment horizontal="left" wrapText="1" indent="1"/>
    </xf>
    <xf numFmtId="44" fontId="2" fillId="0" borderId="1" xfId="0" applyNumberFormat="1" applyFont="1" applyBorder="1"/>
    <xf numFmtId="166"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7" fontId="5" fillId="0" borderId="1" xfId="2" applyNumberFormat="1" applyFont="1" applyBorder="1"/>
    <xf numFmtId="1" fontId="5" fillId="0" borderId="1" xfId="2" applyNumberFormat="1" applyFont="1" applyBorder="1"/>
    <xf numFmtId="166"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7"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7"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69" fontId="0" fillId="0" borderId="1" xfId="0" applyNumberFormat="1" applyBorder="1"/>
    <xf numFmtId="169"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6" fontId="5" fillId="2" borderId="1" xfId="0" applyNumberFormat="1" applyFont="1" applyFill="1" applyBorder="1"/>
    <xf numFmtId="166"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0" borderId="0" xfId="0" applyNumberFormat="1" applyFill="1"/>
    <xf numFmtId="168" fontId="6" fillId="0" borderId="1" xfId="1" applyNumberFormat="1" applyFont="1" applyBorder="1"/>
    <xf numFmtId="1" fontId="5" fillId="0" borderId="2" xfId="2" applyNumberFormat="1" applyFont="1" applyBorder="1"/>
    <xf numFmtId="1" fontId="5" fillId="0" borderId="3" xfId="2" applyNumberFormat="1" applyFont="1" applyBorder="1"/>
    <xf numFmtId="1" fontId="5" fillId="0" borderId="1" xfId="0" applyNumberFormat="1" applyFont="1" applyBorder="1"/>
    <xf numFmtId="9" fontId="5" fillId="0" borderId="1" xfId="2" applyFont="1" applyBorder="1"/>
    <xf numFmtId="0" fontId="2" fillId="0" borderId="1" xfId="0" applyFont="1" applyBorder="1" applyAlignment="1">
      <alignment wrapText="1"/>
    </xf>
    <xf numFmtId="0" fontId="2" fillId="0" borderId="1" xfId="0" applyNumberFormat="1" applyFont="1" applyBorder="1" applyAlignment="1">
      <alignment wrapText="1"/>
    </xf>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smooth val="0"/>
        <c:axId val="373396008"/>
        <c:axId val="373396400"/>
      </c:lineChart>
      <c:catAx>
        <c:axId val="37339600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373396400"/>
        <c:crosses val="autoZero"/>
        <c:auto val="0"/>
        <c:lblAlgn val="ctr"/>
        <c:lblOffset val="100"/>
        <c:tickLblSkip val="5"/>
        <c:tickMarkSkip val="5"/>
        <c:noMultiLvlLbl val="0"/>
      </c:catAx>
      <c:valAx>
        <c:axId val="373396400"/>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37339600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Total CO</a:t>
            </a:r>
            <a:r>
              <a:rPr lang="en-CA" sz="105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Recovery </a:t>
            </a:r>
            <a:endParaRPr lang="en-CA" sz="1400">
              <a:effectLst/>
              <a:latin typeface="Arial" panose="020B0604020202020204" pitchFamily="34" charset="0"/>
              <a:cs typeface="Arial" panose="020B0604020202020204" pitchFamily="34" charset="0"/>
            </a:endParaRPr>
          </a:p>
        </c:rich>
      </c:tx>
      <c:overlay val="1"/>
    </c:title>
    <c:autoTitleDeleted val="0"/>
    <c:plotArea>
      <c:layout>
        <c:manualLayout>
          <c:layoutTarget val="inner"/>
          <c:xMode val="edge"/>
          <c:yMode val="edge"/>
          <c:x val="0.14133783808938777"/>
          <c:y val="0.18702662167229098"/>
          <c:w val="0.52597529404387589"/>
          <c:h val="0.6024764761547664"/>
        </c:manualLayout>
      </c:layout>
      <c:barChart>
        <c:barDir val="col"/>
        <c:grouping val="clustered"/>
        <c:varyColors val="0"/>
        <c:ser>
          <c:idx val="0"/>
          <c:order val="0"/>
          <c:tx>
            <c:v>Amount to be invested ($/bbl)</c:v>
          </c:tx>
          <c:invertIfNegative val="0"/>
          <c:val>
            <c:numRef>
              <c:f>'Solar Graphs'!$H$56:$H$58</c:f>
              <c:numCache>
                <c:formatCode>0.00</c:formatCode>
                <c:ptCount val="3"/>
                <c:pt idx="0">
                  <c:v>20</c:v>
                </c:pt>
                <c:pt idx="1">
                  <c:v>30</c:v>
                </c:pt>
                <c:pt idx="2">
                  <c:v>40</c:v>
                </c:pt>
              </c:numCache>
            </c:numRef>
          </c:val>
        </c:ser>
        <c:ser>
          <c:idx val="1"/>
          <c:order val="1"/>
          <c:tx>
            <c:v>Time to offset CO2 (Years)</c:v>
          </c:tx>
          <c:invertIfNegative val="0"/>
          <c:val>
            <c:numRef>
              <c:f>'Solar Graphs'!$I$56:$I$58</c:f>
              <c:numCache>
                <c:formatCode>General</c:formatCode>
                <c:ptCount val="3"/>
                <c:pt idx="0">
                  <c:v>81</c:v>
                </c:pt>
                <c:pt idx="1">
                  <c:v>62</c:v>
                </c:pt>
                <c:pt idx="2">
                  <c:v>50</c:v>
                </c:pt>
              </c:numCache>
            </c:numRef>
          </c:val>
        </c:ser>
        <c:dLbls>
          <c:showLegendKey val="0"/>
          <c:showVal val="0"/>
          <c:showCatName val="0"/>
          <c:showSerName val="0"/>
          <c:showPercent val="0"/>
          <c:showBubbleSize val="0"/>
        </c:dLbls>
        <c:gapWidth val="150"/>
        <c:axId val="468417784"/>
        <c:axId val="468418176"/>
      </c:barChart>
      <c:catAx>
        <c:axId val="468417784"/>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Possible Case Scenarios</a:t>
                </a:r>
                <a:endParaRPr lang="en-CA" sz="1100">
                  <a:effectLst/>
                  <a:latin typeface="Arial" panose="020B0604020202020204" pitchFamily="34" charset="0"/>
                  <a:cs typeface="Arial" panose="020B0604020202020204" pitchFamily="34" charset="0"/>
                </a:endParaRPr>
              </a:p>
            </c:rich>
          </c:tx>
          <c:overlay val="0"/>
        </c:title>
        <c:numFmt formatCode="General" sourceLinked="1"/>
        <c:majorTickMark val="out"/>
        <c:minorTickMark val="none"/>
        <c:tickLblPos val="nextTo"/>
        <c:crossAx val="468418176"/>
        <c:crosses val="autoZero"/>
        <c:auto val="1"/>
        <c:lblAlgn val="ctr"/>
        <c:lblOffset val="100"/>
        <c:noMultiLvlLbl val="0"/>
      </c:catAx>
      <c:valAx>
        <c:axId val="46841817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Values</a:t>
                </a:r>
                <a:endParaRPr lang="en-CA" sz="1100">
                  <a:effectLst/>
                  <a:latin typeface="Arial" panose="020B0604020202020204" pitchFamily="34" charset="0"/>
                  <a:cs typeface="Arial" panose="020B0604020202020204" pitchFamily="34" charset="0"/>
                </a:endParaRPr>
              </a:p>
            </c:rich>
          </c:tx>
          <c:layout>
            <c:manualLayout>
              <c:xMode val="edge"/>
              <c:yMode val="edge"/>
              <c:x val="1.3132480780327992E-2"/>
              <c:y val="0.39164010642014457"/>
            </c:manualLayout>
          </c:layout>
          <c:overlay val="0"/>
        </c:title>
        <c:numFmt formatCode="0.00" sourceLinked="1"/>
        <c:majorTickMark val="out"/>
        <c:minorTickMark val="none"/>
        <c:tickLblPos val="nextTo"/>
        <c:crossAx val="468417784"/>
        <c:crosses val="autoZero"/>
        <c:crossBetween val="between"/>
      </c:valAx>
    </c:plotArea>
    <c:legend>
      <c:legendPos val="r"/>
      <c:layout>
        <c:manualLayout>
          <c:xMode val="edge"/>
          <c:yMode val="edge"/>
          <c:x val="0.77000074458777767"/>
          <c:y val="0.394958121702364"/>
          <c:w val="0.22999919378678349"/>
          <c:h val="0.16401735497348546"/>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0.59767707481671828</c:v>
                </c:pt>
                <c:pt idx="22">
                  <c:v>0.62140234680092643</c:v>
                </c:pt>
                <c:pt idx="23">
                  <c:v>0.64315051278645052</c:v>
                </c:pt>
                <c:pt idx="24">
                  <c:v>0.66315882549313265</c:v>
                </c:pt>
                <c:pt idx="25">
                  <c:v>0.68162803722237775</c:v>
                </c:pt>
                <c:pt idx="26">
                  <c:v>0.69872915919390088</c:v>
                </c:pt>
                <c:pt idx="27">
                  <c:v>0.71460877245317245</c:v>
                </c:pt>
                <c:pt idx="28">
                  <c:v>0.72939323997042516</c:v>
                </c:pt>
                <c:pt idx="29">
                  <c:v>0.74319207631986128</c:v>
                </c:pt>
                <c:pt idx="30">
                  <c:v>0.75610066516288199</c:v>
                </c:pt>
                <c:pt idx="31">
                  <c:v>0.76820246720321395</c:v>
                </c:pt>
                <c:pt idx="32">
                  <c:v>0.77957082669564692</c:v>
                </c:pt>
                <c:pt idx="33">
                  <c:v>0.79027045915911343</c:v>
                </c:pt>
                <c:pt idx="34">
                  <c:v>0.80035868405323884</c:v>
                </c:pt>
                <c:pt idx="35">
                  <c:v>0.80988645200880172</c:v>
                </c:pt>
                <c:pt idx="36">
                  <c:v>0.81889920548028017</c:v>
                </c:pt>
                <c:pt idx="37">
                  <c:v>0.82743760350589146</c:v>
                </c:pt>
                <c:pt idx="38">
                  <c:v>0.83553813496608664</c:v>
                </c:pt>
                <c:pt idx="39">
                  <c:v>0.84323363985327204</c:v>
                </c:pt>
                <c:pt idx="40">
                  <c:v>0.85055375425815571</c:v>
                </c:pt>
                <c:pt idx="41">
                  <c:v>0.85752529178661652</c:v>
                </c:pt>
                <c:pt idx="42">
                  <c:v>0.86417257175561379</c:v>
                </c:pt>
                <c:pt idx="43">
                  <c:v>0.8705177026351113</c:v>
                </c:pt>
                <c:pt idx="44">
                  <c:v>0.87658082769774237</c:v>
                </c:pt>
                <c:pt idx="45">
                  <c:v>0.88238033862721543</c:v>
                </c:pt>
                <c:pt idx="46">
                  <c:v>0.88793306185756193</c:v>
                </c:pt>
                <c:pt idx="47">
                  <c:v>0.89325442161997748</c:v>
                </c:pt>
                <c:pt idx="48">
                  <c:v>0.89835858302474325</c:v>
                </c:pt>
                <c:pt idx="49">
                  <c:v>0.90325857797331854</c:v>
                </c:pt>
                <c:pt idx="50">
                  <c:v>0.90796641625724384</c:v>
                </c:pt>
                <c:pt idx="51">
                  <c:v>0.91249318383794109</c:v>
                </c:pt>
                <c:pt idx="52">
                  <c:v>0.91684913000049884</c:v>
                </c:pt>
                <c:pt idx="53">
                  <c:v>0.92104374482370244</c:v>
                </c:pt>
              </c:numCache>
            </c:numRef>
          </c:val>
          <c:smooth val="0"/>
        </c:ser>
        <c:dLbls>
          <c:showLegendKey val="0"/>
          <c:showVal val="0"/>
          <c:showCatName val="0"/>
          <c:showSerName val="0"/>
          <c:showPercent val="0"/>
          <c:showBubbleSize val="0"/>
        </c:dLbls>
        <c:hiLowLines/>
        <c:smooth val="0"/>
        <c:axId val="465634512"/>
        <c:axId val="465634904"/>
      </c:lineChart>
      <c:catAx>
        <c:axId val="46563451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65634904"/>
        <c:crosses val="autoZero"/>
        <c:auto val="0"/>
        <c:lblAlgn val="ctr"/>
        <c:lblOffset val="100"/>
        <c:tickLblSkip val="5"/>
        <c:tickMarkSkip val="5"/>
        <c:noMultiLvlLbl val="0"/>
      </c:catAx>
      <c:valAx>
        <c:axId val="46563490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46563451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(Wind)'!$N$13</c:f>
              <c:strCache>
                <c:ptCount val="1"/>
                <c:pt idx="0">
                  <c:v>Marginal carbon offset ratio</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(Wind)'!$N$14:$N$73</c:f>
              <c:numCache>
                <c:formatCode>0%</c:formatCode>
                <c:ptCount val="60"/>
                <c:pt idx="0">
                  <c:v>0</c:v>
                </c:pt>
                <c:pt idx="1">
                  <c:v>0.20008117367795383</c:v>
                </c:pt>
                <c:pt idx="2">
                  <c:v>0.40013029077116397</c:v>
                </c:pt>
                <c:pt idx="3">
                  <c:v>0.60017139371818817</c:v>
                </c:pt>
                <c:pt idx="4">
                  <c:v>0.80020929100673799</c:v>
                </c:pt>
                <c:pt idx="5">
                  <c:v>1.0002455854660506</c:v>
                </c:pt>
                <c:pt idx="6">
                  <c:v>1.2002809640229422</c:v>
                </c:pt>
                <c:pt idx="7">
                  <c:v>1.40031577014082</c:v>
                </c:pt>
                <c:pt idx="8">
                  <c:v>1.600350194632689</c:v>
                </c:pt>
                <c:pt idx="9">
                  <c:v>1.800384351986352</c:v>
                </c:pt>
                <c:pt idx="10">
                  <c:v>2.0004183150576833</c:v>
                </c:pt>
                <c:pt idx="11">
                  <c:v>2.2004521324172654</c:v>
                </c:pt>
                <c:pt idx="12">
                  <c:v>2.4004858376908871</c:v>
                </c:pt>
                <c:pt idx="13">
                  <c:v>2.6005194548969683</c:v>
                </c:pt>
                <c:pt idx="14">
                  <c:v>2.8005530016490168</c:v>
                </c:pt>
                <c:pt idx="15">
                  <c:v>3.0005864911571645</c:v>
                </c:pt>
                <c:pt idx="16">
                  <c:v>3.2006199335232752</c:v>
                </c:pt>
                <c:pt idx="17">
                  <c:v>3.4006533366043556</c:v>
                </c:pt>
                <c:pt idx="18">
                  <c:v>3.6006867066033057</c:v>
                </c:pt>
                <c:pt idx="19">
                  <c:v>3.8007200484824448</c:v>
                </c:pt>
                <c:pt idx="20">
                  <c:v>4.0007533662588877</c:v>
                </c:pt>
                <c:pt idx="21">
                  <c:v>4.1825974656122806</c:v>
                </c:pt>
                <c:pt idx="22">
                  <c:v>4.3486290345871179</c:v>
                </c:pt>
                <c:pt idx="23">
                  <c:v>4.5008246394807188</c:v>
                </c:pt>
                <c:pt idx="24">
                  <c:v>4.6408445959828315</c:v>
                </c:pt>
                <c:pt idx="25">
                  <c:v>4.7700937866001656</c:v>
                </c:pt>
                <c:pt idx="26">
                  <c:v>4.8897689630976977</c:v>
                </c:pt>
                <c:pt idx="27">
                  <c:v>5.000895912702549</c:v>
                </c:pt>
                <c:pt idx="28">
                  <c:v>5.1043589347484453</c:v>
                </c:pt>
                <c:pt idx="29">
                  <c:v>5.2009244219912816</c:v>
                </c:pt>
                <c:pt idx="30">
                  <c:v>5.2912598777990958</c:v>
                </c:pt>
                <c:pt idx="31">
                  <c:v>5.3759493676189223</c:v>
                </c:pt>
                <c:pt idx="32">
                  <c:v>5.4555061610860314</c:v>
                </c:pt>
                <c:pt idx="33">
                  <c:v>5.5303831431727231</c:v>
                </c:pt>
                <c:pt idx="34">
                  <c:v>5.6009814405687459</c:v>
                </c:pt>
                <c:pt idx="35">
                  <c:v>5.6676576103316565</c:v>
                </c:pt>
                <c:pt idx="36">
                  <c:v>5.7307296628100852</c:v>
                </c:pt>
                <c:pt idx="37">
                  <c:v>5.7904821335791237</c:v>
                </c:pt>
                <c:pt idx="38">
                  <c:v>5.8471703750779547</c:v>
                </c:pt>
                <c:pt idx="39">
                  <c:v>5.9010242045018444</c:v>
                </c:pt>
                <c:pt idx="40">
                  <c:v>5.9522510178562751</c:v>
                </c:pt>
                <c:pt idx="41">
                  <c:v>6.0010384591462111</c:v>
                </c:pt>
                <c:pt idx="42">
                  <c:v>6.0475567171203348</c:v>
                </c:pt>
                <c:pt idx="43">
                  <c:v>6.0919605088229076</c:v>
                </c:pt>
                <c:pt idx="44">
                  <c:v>6.1343907986720323</c:v>
                </c:pt>
                <c:pt idx="45">
                  <c:v>6.1749762933103254</c:v>
                </c:pt>
                <c:pt idx="46">
                  <c:v>6.2138347456235854</c:v>
                </c:pt>
                <c:pt idx="47">
                  <c:v>6.2510740957571258</c:v>
                </c:pt>
                <c:pt idx="48">
                  <c:v>6.2867934724158285</c:v>
                </c:pt>
                <c:pt idx="49">
                  <c:v>6.3210840740081826</c:v>
                </c:pt>
                <c:pt idx="50">
                  <c:v>6.3540299461263263</c:v>
                </c:pt>
                <c:pt idx="51">
                  <c:v>6.3857086693168492</c:v>
                </c:pt>
                <c:pt idx="52">
                  <c:v>6.4161919689907485</c:v>
                </c:pt>
                <c:pt idx="53">
                  <c:v>6.4455462575656144</c:v>
                </c:pt>
                <c:pt idx="54">
                  <c:v>6.4738331174650305</c:v>
                </c:pt>
                <c:pt idx="55">
                  <c:v>6.5011097323680387</c:v>
                </c:pt>
                <c:pt idx="56">
                  <c:v>6.5274292730639241</c:v>
                </c:pt>
                <c:pt idx="57">
                  <c:v>6.5528412433909855</c:v>
                </c:pt>
                <c:pt idx="58">
                  <c:v>6.5773917909950956</c:v>
                </c:pt>
                <c:pt idx="59">
                  <c:v>6.6011239870124019</c:v>
                </c:pt>
              </c:numCache>
            </c:numRef>
          </c:val>
          <c:smooth val="0"/>
        </c:ser>
        <c:dLbls>
          <c:showLegendKey val="0"/>
          <c:showVal val="0"/>
          <c:showCatName val="0"/>
          <c:showSerName val="0"/>
          <c:showPercent val="0"/>
          <c:showBubbleSize val="0"/>
        </c:dLbls>
        <c:hiLowLines/>
        <c:smooth val="0"/>
        <c:axId val="371447704"/>
        <c:axId val="467856520"/>
      </c:lineChart>
      <c:catAx>
        <c:axId val="37144770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67856520"/>
        <c:crosses val="autoZero"/>
        <c:auto val="0"/>
        <c:lblAlgn val="ctr"/>
        <c:lblOffset val="100"/>
        <c:tickLblSkip val="5"/>
        <c:tickMarkSkip val="5"/>
        <c:noMultiLvlLbl val="0"/>
      </c:catAx>
      <c:valAx>
        <c:axId val="467856520"/>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37144770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465635688"/>
        <c:axId val="465636080"/>
      </c:scatterChart>
      <c:valAx>
        <c:axId val="46563568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465636080"/>
        <c:crosses val="autoZero"/>
        <c:crossBetween val="midCat"/>
      </c:valAx>
      <c:valAx>
        <c:axId val="465636080"/>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465635688"/>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layout/>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465636864"/>
        <c:axId val="465637256"/>
      </c:scatterChart>
      <c:valAx>
        <c:axId val="46563686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465637256"/>
        <c:crosses val="autoZero"/>
        <c:crossBetween val="midCat"/>
      </c:valAx>
      <c:valAx>
        <c:axId val="465637256"/>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46563686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Graphs'!$H$53:$H$55</c:f>
              <c:numCache>
                <c:formatCode>0.00</c:formatCode>
                <c:ptCount val="3"/>
                <c:pt idx="0">
                  <c:v>20</c:v>
                </c:pt>
                <c:pt idx="1">
                  <c:v>30</c:v>
                </c:pt>
                <c:pt idx="2">
                  <c:v>40</c:v>
                </c:pt>
              </c:numCache>
            </c:numRef>
          </c:val>
        </c:ser>
        <c:ser>
          <c:idx val="1"/>
          <c:order val="1"/>
          <c:tx>
            <c:v>Time to offset CO2 (Years)</c:v>
          </c:tx>
          <c:invertIfNegative val="0"/>
          <c:val>
            <c:numRef>
              <c:f>'Wind Graphs'!$I$53:$I$55</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465638040"/>
        <c:axId val="465638432"/>
      </c:barChart>
      <c:catAx>
        <c:axId val="465638040"/>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Possible</a:t>
                </a:r>
                <a:r>
                  <a:rPr lang="en-CA" sz="1100" baseline="0">
                    <a:latin typeface="Arial" panose="020B0604020202020204" pitchFamily="34" charset="0"/>
                    <a:cs typeface="Arial" panose="020B0604020202020204" pitchFamily="34" charset="0"/>
                  </a:rPr>
                  <a:t> Case Scenarios</a:t>
                </a:r>
                <a:endParaRPr lang="en-CA" sz="1100">
                  <a:latin typeface="Arial" panose="020B0604020202020204" pitchFamily="34" charset="0"/>
                  <a:cs typeface="Arial" panose="020B0604020202020204" pitchFamily="34" charset="0"/>
                </a:endParaRPr>
              </a:p>
            </c:rich>
          </c:tx>
          <c:layout>
            <c:manualLayout>
              <c:xMode val="edge"/>
              <c:yMode val="edge"/>
              <c:x val="0.28163308896732736"/>
              <c:y val="0.87076817525468886"/>
            </c:manualLayout>
          </c:layout>
          <c:overlay val="0"/>
        </c:title>
        <c:majorTickMark val="out"/>
        <c:minorTickMark val="none"/>
        <c:tickLblPos val="nextTo"/>
        <c:crossAx val="465638432"/>
        <c:crosses val="autoZero"/>
        <c:auto val="1"/>
        <c:lblAlgn val="ctr"/>
        <c:lblOffset val="100"/>
        <c:noMultiLvlLbl val="0"/>
      </c:catAx>
      <c:valAx>
        <c:axId val="465638432"/>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V</a:t>
                </a:r>
                <a:r>
                  <a:rPr lang="en-CA" sz="1100" b="1">
                    <a:latin typeface="Arial" panose="020B0604020202020204" pitchFamily="34" charset="0"/>
                    <a:cs typeface="Arial" panose="020B0604020202020204" pitchFamily="34" charset="0"/>
                  </a:rPr>
                  <a:t>al</a:t>
                </a:r>
                <a:r>
                  <a:rPr lang="en-CA" sz="1100">
                    <a:latin typeface="Arial" panose="020B0604020202020204" pitchFamily="34" charset="0"/>
                    <a:cs typeface="Arial" panose="020B0604020202020204" pitchFamily="34" charset="0"/>
                  </a:rPr>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465638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7.6319243924107194E-3</c:v>
                </c:pt>
                <c:pt idx="2">
                  <c:v>1.5349707534389986E-2</c:v>
                </c:pt>
                <c:pt idx="3">
                  <c:v>2.3154435393203904E-2</c:v>
                </c:pt>
                <c:pt idx="4">
                  <c:v>3.104721024983843E-2</c:v>
                </c:pt>
                <c:pt idx="5">
                  <c:v>3.9029148483338556E-2</c:v>
                </c:pt>
                <c:pt idx="6">
                  <c:v>4.7101381140968908E-2</c:v>
                </c:pt>
                <c:pt idx="7">
                  <c:v>5.5265054856601999E-2</c:v>
                </c:pt>
                <c:pt idx="8">
                  <c:v>6.3521332156847632E-2</c:v>
                </c:pt>
                <c:pt idx="9">
                  <c:v>7.1871390342147748E-2</c:v>
                </c:pt>
                <c:pt idx="10">
                  <c:v>8.0316423235195764E-2</c:v>
                </c:pt>
                <c:pt idx="11">
                  <c:v>8.8857641020682193E-2</c:v>
                </c:pt>
                <c:pt idx="12">
                  <c:v>9.7496270159003737E-2</c:v>
                </c:pt>
                <c:pt idx="13">
                  <c:v>0.10623355333695429</c:v>
                </c:pt>
                <c:pt idx="14">
                  <c:v>0.11507075067949643</c:v>
                </c:pt>
                <c:pt idx="15">
                  <c:v>0.12400913895542245</c:v>
                </c:pt>
                <c:pt idx="16">
                  <c:v>0.13305001252379023</c:v>
                </c:pt>
                <c:pt idx="17">
                  <c:v>0.14219468362005919</c:v>
                </c:pt>
                <c:pt idx="18">
                  <c:v>0.15144448189852164</c:v>
                </c:pt>
                <c:pt idx="19">
                  <c:v>0.16080075535336175</c:v>
                </c:pt>
                <c:pt idx="20">
                  <c:v>0.17026487008987135</c:v>
                </c:pt>
                <c:pt idx="21">
                  <c:v>0.17983821100444092</c:v>
                </c:pt>
                <c:pt idx="22">
                  <c:v>0.18952218174744159</c:v>
                </c:pt>
                <c:pt idx="23">
                  <c:v>0.19931820521261837</c:v>
                </c:pt>
                <c:pt idx="24">
                  <c:v>0.2092277236607577</c:v>
                </c:pt>
                <c:pt idx="25">
                  <c:v>0.21925219905353902</c:v>
                </c:pt>
                <c:pt idx="26">
                  <c:v>0.22882778558042563</c:v>
                </c:pt>
                <c:pt idx="27">
                  <c:v>0.23799815810637323</c:v>
                </c:pt>
                <c:pt idx="28">
                  <c:v>0.24680074524729623</c:v>
                </c:pt>
                <c:pt idx="29">
                  <c:v>0.25526776458922884</c:v>
                </c:pt>
                <c:pt idx="30">
                  <c:v>0.26342705717044929</c:v>
                </c:pt>
                <c:pt idx="31">
                  <c:v>0.27130276530424396</c:v>
                </c:pt>
                <c:pt idx="32">
                  <c:v>0.27891588697308423</c:v>
                </c:pt>
                <c:pt idx="33">
                  <c:v>0.2862847325710895</c:v>
                </c:pt>
                <c:pt idx="34">
                  <c:v>0.29342530299310887</c:v>
                </c:pt>
                <c:pt idx="35">
                  <c:v>0.30035160453654502</c:v>
                </c:pt>
                <c:pt idx="36">
                  <c:v>0.30707591257026684</c:v>
                </c:pt>
                <c:pt idx="37">
                  <c:v>0.31360899340825155</c:v>
                </c:pt>
                <c:pt idx="38">
                  <c:v>0.31996029252626573</c:v>
                </c:pt>
                <c:pt idx="39">
                  <c:v>0.32613809330468707</c:v>
                </c:pt>
                <c:pt idx="40">
                  <c:v>0.33214965360036447</c:v>
                </c:pt>
                <c:pt idx="41">
                  <c:v>0.33800132162596708</c:v>
                </c:pt>
                <c:pt idx="42">
                  <c:v>0.34369863623749791</c:v>
                </c:pt>
                <c:pt idx="43">
                  <c:v>0.34924641326411038</c:v>
                </c:pt>
                <c:pt idx="44">
                  <c:v>0.35464881991349712</c:v>
                </c:pt>
                <c:pt idx="45">
                  <c:v>0.35990943974208817</c:v>
                </c:pt>
                <c:pt idx="46">
                  <c:v>0.36503132880294453</c:v>
                </c:pt>
                <c:pt idx="47">
                  <c:v>0.37001706516308902</c:v>
                </c:pt>
                <c:pt idx="48">
                  <c:v>0.37486879159747549</c:v>
                </c:pt>
                <c:pt idx="49">
                  <c:v>0.37958825365622562</c:v>
                </c:pt>
                <c:pt idx="50">
                  <c:v>0.38417683264485786</c:v>
                </c:pt>
                <c:pt idx="51">
                  <c:v>0.38863557479910577</c:v>
                </c:pt>
                <c:pt idx="52">
                  <c:v>0.39297007706953668</c:v>
                </c:pt>
                <c:pt idx="53">
                  <c:v>0.39718553158772624</c:v>
                </c:pt>
                <c:pt idx="54">
                  <c:v>0.40128676449929623</c:v>
                </c:pt>
                <c:pt idx="55">
                  <c:v>0.40527827063627025</c:v>
                </c:pt>
                <c:pt idx="56">
                  <c:v>0.409164245193053</c:v>
                </c:pt>
                <c:pt idx="57">
                  <c:v>0.41294861169753</c:v>
                </c:pt>
                <c:pt idx="58">
                  <c:v>0.41663504724284889</c:v>
                </c:pt>
                <c:pt idx="59">
                  <c:v>0.42022700560980775</c:v>
                </c:pt>
                <c:pt idx="60">
                  <c:v>0.42372773780965872</c:v>
                </c:pt>
                <c:pt idx="61">
                  <c:v>0.42714031113944573</c:v>
                </c:pt>
                <c:pt idx="62">
                  <c:v>0.43046762642254732</c:v>
                </c:pt>
                <c:pt idx="63">
                  <c:v>0.43371243343895777</c:v>
                </c:pt>
                <c:pt idx="64">
                  <c:v>0.43687734540867845</c:v>
                </c:pt>
                <c:pt idx="65">
                  <c:v>0.43996485197035368</c:v>
                </c:pt>
                <c:pt idx="66">
                  <c:v>0.44297733127555566</c:v>
                </c:pt>
                <c:pt idx="67">
                  <c:v>0.44591706110720375</c:v>
                </c:pt>
                <c:pt idx="68">
                  <c:v>0.44878622912111721</c:v>
                </c:pt>
                <c:pt idx="69">
                  <c:v>0.45158694229838969</c:v>
                </c:pt>
                <c:pt idx="70">
                  <c:v>0.45432123568639032</c:v>
                </c:pt>
                <c:pt idx="71">
                  <c:v>0.45699108066996458</c:v>
                </c:pt>
                <c:pt idx="72">
                  <c:v>0.45959839239276135</c:v>
                </c:pt>
                <c:pt idx="73">
                  <c:v>0.46214503699620813</c:v>
                </c:pt>
                <c:pt idx="74">
                  <c:v>0.46463283819661111</c:v>
                </c:pt>
                <c:pt idx="75">
                  <c:v>0.46706358358801514</c:v>
                </c:pt>
                <c:pt idx="76">
                  <c:v>0.46943903053453928</c:v>
                </c:pt>
                <c:pt idx="77">
                  <c:v>0.47176091168903012</c:v>
                </c:pt>
                <c:pt idx="78">
                  <c:v>0.47403088525288201</c:v>
                </c:pt>
                <c:pt idx="79">
                  <c:v>0.47625053970683756</c:v>
                </c:pt>
                <c:pt idx="80">
                  <c:v>0.47842139834461256</c:v>
                </c:pt>
              </c:numCache>
            </c:numRef>
          </c:val>
          <c:smooth val="0"/>
        </c:ser>
        <c:dLbls>
          <c:showLegendKey val="0"/>
          <c:showVal val="0"/>
          <c:showCatName val="0"/>
          <c:showSerName val="0"/>
          <c:showPercent val="0"/>
          <c:showBubbleSize val="0"/>
        </c:dLbls>
        <c:hiLowLines/>
        <c:smooth val="0"/>
        <c:axId val="465639216"/>
        <c:axId val="465639608"/>
      </c:lineChart>
      <c:catAx>
        <c:axId val="46563921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465639608"/>
        <c:crosses val="autoZero"/>
        <c:auto val="0"/>
        <c:lblAlgn val="ctr"/>
        <c:lblOffset val="100"/>
        <c:tickLblSkip val="5"/>
        <c:tickMarkSkip val="5"/>
        <c:noMultiLvlLbl val="0"/>
      </c:catAx>
      <c:valAx>
        <c:axId val="465639608"/>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465639216"/>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465640392"/>
        <c:axId val="465640784"/>
      </c:scatterChart>
      <c:valAx>
        <c:axId val="465640392"/>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465640784"/>
        <c:crosses val="autoZero"/>
        <c:crossBetween val="midCat"/>
      </c:valAx>
      <c:valAx>
        <c:axId val="465640784"/>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46564039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Amount of Time To Offset CO</a:t>
            </a:r>
            <a:r>
              <a:rPr lang="en-CA" sz="110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a:t>
            </a:r>
          </a:p>
          <a:p>
            <a:pPr>
              <a:defRPr/>
            </a:pPr>
            <a:r>
              <a:rPr lang="en-CA" sz="1400" b="1" i="0" baseline="0">
                <a:effectLst/>
                <a:latin typeface="Arial" panose="020B0604020202020204" pitchFamily="34" charset="0"/>
                <a:cs typeface="Arial" panose="020B0604020202020204" pitchFamily="34" charset="0"/>
              </a:rPr>
              <a:t>Based on Percentage of Investment</a:t>
            </a:r>
            <a:endParaRPr lang="en-CA" sz="1400">
              <a:effectLst/>
              <a:latin typeface="Arial" panose="020B0604020202020204" pitchFamily="34" charset="0"/>
              <a:cs typeface="Arial" panose="020B0604020202020204" pitchFamily="34" charset="0"/>
            </a:endParaRPr>
          </a:p>
        </c:rich>
      </c:tx>
      <c:layout>
        <c:manualLayout>
          <c:xMode val="edge"/>
          <c:yMode val="edge"/>
          <c:x val="0.22676635514018692"/>
          <c:y val="2.9723991507430998E-2"/>
        </c:manualLayout>
      </c:layout>
      <c:overlay val="1"/>
    </c:title>
    <c:autoTitleDeleted val="0"/>
    <c:plotArea>
      <c:layout>
        <c:manualLayout>
          <c:layoutTarget val="inner"/>
          <c:xMode val="edge"/>
          <c:yMode val="edge"/>
          <c:x val="0.14502396546226115"/>
          <c:y val="0.22973469080696124"/>
          <c:w val="0.78784212721073421"/>
          <c:h val="0.57809251550562546"/>
        </c:manualLayout>
      </c:layout>
      <c:scatterChart>
        <c:scatterStyle val="smoothMarker"/>
        <c:varyColors val="0"/>
        <c:ser>
          <c:idx val="0"/>
          <c:order val="0"/>
          <c:xVal>
            <c:numRef>
              <c:f>'Solar Graphs'!$H$27:$H$47</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'Solar Graphs'!$I$27:$I$47</c:f>
              <c:numCache>
                <c:formatCode>General</c:formatCode>
                <c:ptCount val="21"/>
                <c:pt idx="0">
                  <c:v>0</c:v>
                </c:pt>
                <c:pt idx="1">
                  <c:v>166</c:v>
                </c:pt>
                <c:pt idx="2">
                  <c:v>121</c:v>
                </c:pt>
                <c:pt idx="3">
                  <c:v>96</c:v>
                </c:pt>
                <c:pt idx="4">
                  <c:v>81</c:v>
                </c:pt>
                <c:pt idx="5">
                  <c:v>70</c:v>
                </c:pt>
                <c:pt idx="6">
                  <c:v>62</c:v>
                </c:pt>
                <c:pt idx="7">
                  <c:v>55</c:v>
                </c:pt>
                <c:pt idx="8">
                  <c:v>50</c:v>
                </c:pt>
                <c:pt idx="9">
                  <c:v>46</c:v>
                </c:pt>
                <c:pt idx="10">
                  <c:v>42</c:v>
                </c:pt>
                <c:pt idx="11">
                  <c:v>39</c:v>
                </c:pt>
                <c:pt idx="12">
                  <c:v>37</c:v>
                </c:pt>
                <c:pt idx="13">
                  <c:v>34</c:v>
                </c:pt>
                <c:pt idx="14" formatCode="0.00">
                  <c:v>32</c:v>
                </c:pt>
                <c:pt idx="15">
                  <c:v>30.5</c:v>
                </c:pt>
                <c:pt idx="16">
                  <c:v>29</c:v>
                </c:pt>
                <c:pt idx="17" formatCode="0.00">
                  <c:v>27.5</c:v>
                </c:pt>
                <c:pt idx="18">
                  <c:v>26</c:v>
                </c:pt>
                <c:pt idx="19">
                  <c:v>25</c:v>
                </c:pt>
                <c:pt idx="20" formatCode="0.00">
                  <c:v>24</c:v>
                </c:pt>
              </c:numCache>
            </c:numRef>
          </c:yVal>
          <c:smooth val="1"/>
        </c:ser>
        <c:dLbls>
          <c:showLegendKey val="0"/>
          <c:showVal val="0"/>
          <c:showCatName val="0"/>
          <c:showSerName val="0"/>
          <c:showPercent val="0"/>
          <c:showBubbleSize val="0"/>
        </c:dLbls>
        <c:axId val="465641568"/>
        <c:axId val="468417000"/>
      </c:scatterChart>
      <c:valAx>
        <c:axId val="465641568"/>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Percentage Invested per barrel ($)</a:t>
                </a:r>
                <a:endParaRPr lang="en-CA" sz="1100">
                  <a:effectLst/>
                  <a:latin typeface="Arial" panose="020B0604020202020204" pitchFamily="34" charset="0"/>
                  <a:cs typeface="Arial" panose="020B0604020202020204" pitchFamily="34" charset="0"/>
                </a:endParaRPr>
              </a:p>
            </c:rich>
          </c:tx>
          <c:layout>
            <c:manualLayout>
              <c:xMode val="edge"/>
              <c:yMode val="edge"/>
              <c:x val="0.3105027105256703"/>
              <c:y val="0.90571108547737267"/>
            </c:manualLayout>
          </c:layout>
          <c:overlay val="0"/>
        </c:title>
        <c:numFmt formatCode="0.00" sourceLinked="1"/>
        <c:majorTickMark val="out"/>
        <c:minorTickMark val="none"/>
        <c:tickLblPos val="nextTo"/>
        <c:crossAx val="468417000"/>
        <c:crosses val="autoZero"/>
        <c:crossBetween val="midCat"/>
      </c:valAx>
      <c:valAx>
        <c:axId val="468417000"/>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Years</a:t>
                </a:r>
                <a:endParaRPr lang="en-CA" sz="1100">
                  <a:effectLst/>
                  <a:latin typeface="Arial" panose="020B0604020202020204" pitchFamily="34" charset="0"/>
                  <a:cs typeface="Arial" panose="020B0604020202020204" pitchFamily="34" charset="0"/>
                </a:endParaRPr>
              </a:p>
            </c:rich>
          </c:tx>
          <c:layout>
            <c:manualLayout>
              <c:xMode val="edge"/>
              <c:yMode val="edge"/>
              <c:x val="2.8797605906738293E-2"/>
              <c:y val="0.44664693983315779"/>
            </c:manualLayout>
          </c:layout>
          <c:overlay val="0"/>
        </c:title>
        <c:numFmt formatCode="General" sourceLinked="1"/>
        <c:majorTickMark val="out"/>
        <c:minorTickMark val="none"/>
        <c:tickLblPos val="nextTo"/>
        <c:crossAx val="46564156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0.67879</cdr:x>
      <cdr:y>0.29795</cdr:y>
    </cdr:from>
    <cdr:to>
      <cdr:x>0.89332</cdr:x>
      <cdr:y>0.39351</cdr:y>
    </cdr:to>
    <cdr:sp macro="" textlink="">
      <cdr:nvSpPr>
        <cdr:cNvPr id="3" name="TextBox 1"/>
        <cdr:cNvSpPr txBox="1"/>
      </cdr:nvSpPr>
      <cdr:spPr>
        <a:xfrm xmlns:a="http://schemas.openxmlformats.org/drawingml/2006/main">
          <a:off x="3788743" y="834364"/>
          <a:ext cx="1197482" cy="267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1</xdr:row>
      <xdr:rowOff>361951</xdr:rowOff>
    </xdr:from>
    <xdr:to>
      <xdr:col>20</xdr:col>
      <xdr:colOff>28575</xdr:colOff>
      <xdr:row>11</xdr:row>
      <xdr:rowOff>361951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46</xdr:row>
      <xdr:rowOff>19050</xdr:rowOff>
    </xdr:from>
    <xdr:to>
      <xdr:col>18</xdr:col>
      <xdr:colOff>352425</xdr:colOff>
      <xdr:row>62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800098</xdr:colOff>
      <xdr:row>0</xdr:row>
      <xdr:rowOff>19050</xdr:rowOff>
    </xdr:from>
    <xdr:to>
      <xdr:col>13</xdr:col>
      <xdr:colOff>200025</xdr:colOff>
      <xdr:row>11</xdr:row>
      <xdr:rowOff>361950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28</xdr:row>
      <xdr:rowOff>57150</xdr:rowOff>
    </xdr:from>
    <xdr:to>
      <xdr:col>18</xdr:col>
      <xdr:colOff>171450</xdr:colOff>
      <xdr:row>45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49</xdr:row>
      <xdr:rowOff>47625</xdr:rowOff>
    </xdr:from>
    <xdr:to>
      <xdr:col>18</xdr:col>
      <xdr:colOff>428625</xdr:colOff>
      <xdr:row>63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136</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workbookViewId="0">
      <selection activeCell="B15" sqref="B15:B113"/>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184</v>
      </c>
      <c r="B2" s="5">
        <v>25</v>
      </c>
      <c r="C2" s="7" t="s">
        <v>185</v>
      </c>
    </row>
    <row r="3" spans="1:11" ht="30" x14ac:dyDescent="0.25">
      <c r="A3" s="24" t="s">
        <v>77</v>
      </c>
      <c r="B3" s="18">
        <f>Summary!B25</f>
        <v>693.5</v>
      </c>
      <c r="C3" s="18"/>
      <c r="D3" s="18"/>
      <c r="E3" s="18"/>
      <c r="F3" s="18"/>
      <c r="G3" s="26"/>
      <c r="H3" s="26"/>
    </row>
    <row r="4" spans="1:11" ht="30" x14ac:dyDescent="0.25">
      <c r="A4" s="24" t="s">
        <v>78</v>
      </c>
      <c r="B4" s="27">
        <v>20</v>
      </c>
      <c r="C4" s="27" t="s">
        <v>90</v>
      </c>
      <c r="D4" s="27" t="s">
        <v>91</v>
      </c>
      <c r="E4" s="27"/>
      <c r="F4" s="27"/>
      <c r="G4" s="28"/>
      <c r="H4" s="28"/>
    </row>
    <row r="5" spans="1:11" x14ac:dyDescent="0.25">
      <c r="A5" s="24" t="s">
        <v>88</v>
      </c>
      <c r="B5" s="29">
        <f>B4*B3*1000000</f>
        <v>13870000000</v>
      </c>
      <c r="C5" s="29"/>
      <c r="D5" s="29"/>
      <c r="E5" s="29"/>
      <c r="F5" s="29"/>
      <c r="G5" s="28"/>
      <c r="H5" s="28"/>
    </row>
    <row r="6" spans="1:11" ht="30" x14ac:dyDescent="0.25">
      <c r="A6" s="24" t="s">
        <v>112</v>
      </c>
      <c r="B6" s="27">
        <v>0.05</v>
      </c>
      <c r="C6" s="27"/>
      <c r="D6" s="27"/>
      <c r="E6" s="27"/>
      <c r="F6" s="27"/>
      <c r="G6" s="28"/>
      <c r="H6" s="28"/>
    </row>
    <row r="7" spans="1:11" ht="30" x14ac:dyDescent="0.25">
      <c r="A7" s="24" t="s">
        <v>113</v>
      </c>
    </row>
    <row r="8" spans="1:11" ht="30" x14ac:dyDescent="0.25">
      <c r="A8" s="30" t="s">
        <v>183</v>
      </c>
      <c r="B8" s="5">
        <v>4</v>
      </c>
      <c r="G8" s="31"/>
    </row>
    <row r="9" spans="1:11" ht="30" x14ac:dyDescent="0.25">
      <c r="A9" s="30" t="s">
        <v>114</v>
      </c>
      <c r="B9" s="63">
        <f>Summary!B30</f>
        <v>1.41E-3</v>
      </c>
    </row>
    <row r="10" spans="1:11" x14ac:dyDescent="0.25">
      <c r="A10" s="30" t="s">
        <v>182</v>
      </c>
      <c r="B10" s="32">
        <f>B9*1000000*B8</f>
        <v>5640</v>
      </c>
      <c r="C10" s="32"/>
      <c r="D10" s="32"/>
      <c r="E10" s="32"/>
      <c r="F10" s="32"/>
      <c r="G10" s="33"/>
      <c r="H10" s="33"/>
    </row>
    <row r="11" spans="1:11" ht="30" x14ac:dyDescent="0.25">
      <c r="A11" s="30" t="s">
        <v>115</v>
      </c>
      <c r="B11" s="18">
        <f>B5/B10</f>
        <v>2459219.8581560282</v>
      </c>
      <c r="C11" s="18"/>
      <c r="D11" s="18"/>
      <c r="E11" s="18"/>
      <c r="F11" s="18"/>
      <c r="G11" s="26"/>
      <c r="H11" s="26"/>
    </row>
    <row r="12" spans="1:11" ht="45" x14ac:dyDescent="0.25">
      <c r="A12" s="30" t="s">
        <v>116</v>
      </c>
      <c r="B12" s="34">
        <v>1</v>
      </c>
      <c r="C12" s="18"/>
      <c r="D12" s="18"/>
      <c r="E12" s="18"/>
      <c r="F12" s="18"/>
      <c r="G12" s="26"/>
      <c r="H12" s="26"/>
    </row>
    <row r="13" spans="1:11" s="24" customFormat="1" ht="60" x14ac:dyDescent="0.25">
      <c r="A13" s="35" t="s">
        <v>71</v>
      </c>
      <c r="B13" s="36" t="s">
        <v>117</v>
      </c>
      <c r="C13" s="24" t="s">
        <v>76</v>
      </c>
      <c r="D13" s="24" t="s">
        <v>118</v>
      </c>
      <c r="E13" s="24" t="s">
        <v>81</v>
      </c>
      <c r="F13" s="24" t="s">
        <v>119</v>
      </c>
      <c r="G13" s="37" t="s">
        <v>74</v>
      </c>
      <c r="H13" s="37" t="s">
        <v>75</v>
      </c>
      <c r="I13" s="24" t="s">
        <v>120</v>
      </c>
      <c r="J13" s="24" t="s">
        <v>121</v>
      </c>
      <c r="K13" s="24" t="s">
        <v>187</v>
      </c>
    </row>
    <row r="14" spans="1:11" x14ac:dyDescent="0.25">
      <c r="A14" s="6">
        <v>1</v>
      </c>
      <c r="B14" s="18">
        <f>D14</f>
        <v>2459219.8581560282</v>
      </c>
      <c r="C14" s="38">
        <f t="shared" ref="C14:C22" si="0">G14/H14</f>
        <v>0</v>
      </c>
      <c r="D14" s="39">
        <f>J14/B$10</f>
        <v>2459219.8581560282</v>
      </c>
      <c r="E14" s="40">
        <f>D14*B$12/1000000</f>
        <v>2.4592198581560281</v>
      </c>
      <c r="F14" s="41">
        <f>B14/Summary!B$36</f>
        <v>5.5311982544355744E-3</v>
      </c>
      <c r="G14" s="42">
        <v>0</v>
      </c>
      <c r="H14" s="42">
        <f>Summary!B28</f>
        <v>347.92166666666662</v>
      </c>
      <c r="I14" s="39"/>
      <c r="J14" s="43">
        <f t="shared" ref="J14:J22" si="1">B$5+I14</f>
        <v>13870000000</v>
      </c>
      <c r="K14" s="39">
        <f t="shared" ref="K14:K17" ca="1" si="2">IF(A14&gt;$B$2,OFFSET(D14,-1*$B$2,0),0)</f>
        <v>0</v>
      </c>
    </row>
    <row r="15" spans="1:11" x14ac:dyDescent="0.25">
      <c r="A15" s="6">
        <f>A14+1</f>
        <v>2</v>
      </c>
      <c r="B15" s="18">
        <f ca="1">B14+D15-K15</f>
        <v>4959938.8581560282</v>
      </c>
      <c r="C15" s="38">
        <f>G15/H15</f>
        <v>7.6319243924107194E-3</v>
      </c>
      <c r="D15" s="39">
        <f t="shared" ref="D15:D22" si="3">ROUNDDOWN(J15/B$10,0)</f>
        <v>2500719</v>
      </c>
      <c r="E15" s="40">
        <f t="shared" ref="E15:E22" si="4">D15*B$12/1000000</f>
        <v>2.5007190000000001</v>
      </c>
      <c r="F15" s="41">
        <f ca="1">B15/Summary!B$36</f>
        <v>1.1155735044735146E-2</v>
      </c>
      <c r="G15" s="42">
        <f>G14+('development plan (Solar)'!B14/Summary!B$36)*Summary!B$48</f>
        <v>5.3106237089630488</v>
      </c>
      <c r="H15" s="42">
        <f>H14+H$14</f>
        <v>695.84333333333325</v>
      </c>
      <c r="I15" s="43">
        <f>B14*Summary!B$30*Summary!B$39*24*375*1000*B$6</f>
        <v>234056250</v>
      </c>
      <c r="J15" s="43">
        <f t="shared" si="1"/>
        <v>14104056250</v>
      </c>
      <c r="K15" s="39">
        <f t="shared" ca="1" si="2"/>
        <v>0</v>
      </c>
    </row>
    <row r="16" spans="1:11" x14ac:dyDescent="0.25">
      <c r="A16" s="6">
        <f t="shared" ref="A16:A79" si="5">A15+1</f>
        <v>3</v>
      </c>
      <c r="B16" s="18">
        <f t="shared" ref="B16:B79" ca="1" si="6">B15+D16-K16</f>
        <v>7502856.8581560282</v>
      </c>
      <c r="C16" s="38">
        <f t="shared" ca="1" si="0"/>
        <v>1.5349707534389986E-2</v>
      </c>
      <c r="D16" s="39">
        <f t="shared" ca="1" si="3"/>
        <v>2542918</v>
      </c>
      <c r="E16" s="40">
        <f t="shared" ca="1" si="4"/>
        <v>2.5429179999999998</v>
      </c>
      <c r="F16" s="41">
        <f ca="1">B16/Summary!B$36</f>
        <v>1.6875184469366623E-2</v>
      </c>
      <c r="G16" s="42">
        <f ca="1">G15+('development plan (Solar)'!B15/Summary!B$36)*Summary!B$48</f>
        <v>16.021487484632562</v>
      </c>
      <c r="H16" s="42">
        <f t="shared" ref="H16:H79" si="7">H15+H$14</f>
        <v>1043.7649999999999</v>
      </c>
      <c r="I16" s="43">
        <f ca="1">B15*Summary!B$30*Summary!B$39*24*375*1000*B$6</f>
        <v>472062180.82500005</v>
      </c>
      <c r="J16" s="43">
        <f t="shared" ca="1" si="1"/>
        <v>14342062180.825001</v>
      </c>
      <c r="K16" s="39">
        <f t="shared" ca="1" si="2"/>
        <v>0</v>
      </c>
    </row>
    <row r="17" spans="1:11" x14ac:dyDescent="0.25">
      <c r="A17" s="6">
        <f t="shared" si="5"/>
        <v>4</v>
      </c>
      <c r="B17" s="18">
        <f t="shared" ca="1" si="6"/>
        <v>10088686.858156029</v>
      </c>
      <c r="C17" s="38">
        <f t="shared" ca="1" si="0"/>
        <v>2.3154435393203904E-2</v>
      </c>
      <c r="D17" s="39">
        <f t="shared" ca="1" si="3"/>
        <v>2585830</v>
      </c>
      <c r="E17" s="40">
        <f t="shared" ca="1" si="4"/>
        <v>2.5858300000000001</v>
      </c>
      <c r="F17" s="41">
        <f ca="1">B17/Summary!B$36</f>
        <v>2.2691150185010944E-2</v>
      </c>
      <c r="G17" s="42">
        <f ca="1">G16+('development plan (Solar)'!B16/Summary!B$36)*Summary!B$48</f>
        <v>32.223719010916625</v>
      </c>
      <c r="H17" s="42">
        <f t="shared" si="7"/>
        <v>1391.6866666666665</v>
      </c>
      <c r="I17" s="43">
        <f ca="1">B16*Summary!B$30*Summary!B$39*24*375*1000*B$6</f>
        <v>714084401.4749999</v>
      </c>
      <c r="J17" s="43">
        <f t="shared" ca="1" si="1"/>
        <v>14584084401.475</v>
      </c>
      <c r="K17" s="39">
        <f t="shared" ca="1" si="2"/>
        <v>0</v>
      </c>
    </row>
    <row r="18" spans="1:11" x14ac:dyDescent="0.25">
      <c r="A18" s="6">
        <f t="shared" si="5"/>
        <v>5</v>
      </c>
      <c r="B18" s="18">
        <f t="shared" ca="1" si="6"/>
        <v>12718152.858156029</v>
      </c>
      <c r="C18" s="38">
        <f t="shared" ca="1" si="0"/>
        <v>3.104721024983843E-2</v>
      </c>
      <c r="D18" s="39">
        <f t="shared" ca="1" si="3"/>
        <v>2629466</v>
      </c>
      <c r="E18" s="40">
        <f t="shared" ca="1" si="4"/>
        <v>2.6294659999999999</v>
      </c>
      <c r="F18" s="41">
        <f ca="1">B18/Summary!B$36</f>
        <v>2.8605260589195443E-2</v>
      </c>
      <c r="G18" s="42">
        <f ca="1">G17+('development plan (Solar)'!B17/Summary!B$36)*Summary!B$48</f>
        <v>54.009985677371006</v>
      </c>
      <c r="H18" s="42">
        <f t="shared" si="7"/>
        <v>1739.6083333333331</v>
      </c>
      <c r="I18" s="43">
        <f ca="1">B17*Summary!B$30*Summary!B$39*24*375*1000*B$6</f>
        <v>960190771.72500002</v>
      </c>
      <c r="J18" s="43">
        <f t="shared" ca="1" si="1"/>
        <v>14830190771.725</v>
      </c>
      <c r="K18" s="39">
        <f ca="1">IF(A18&gt;$B$2,OFFSET(D18,-1*$B$2,0),0)</f>
        <v>0</v>
      </c>
    </row>
    <row r="19" spans="1:11" x14ac:dyDescent="0.25">
      <c r="A19" s="6">
        <f t="shared" si="5"/>
        <v>6</v>
      </c>
      <c r="B19" s="18">
        <f t="shared" ca="1" si="6"/>
        <v>15391990.858156029</v>
      </c>
      <c r="C19" s="38">
        <f t="shared" ca="1" si="0"/>
        <v>3.9029148483338556E-2</v>
      </c>
      <c r="D19" s="39">
        <f t="shared" ca="1" si="3"/>
        <v>2673838</v>
      </c>
      <c r="E19" s="40">
        <f t="shared" ca="1" si="4"/>
        <v>2.6738379999999999</v>
      </c>
      <c r="F19" s="41">
        <f ca="1">B19/Summary!B$36</f>
        <v>3.4619171069461725E-2</v>
      </c>
      <c r="G19" s="42">
        <f ca="1">G18+('development plan (Solar)'!B18/Summary!B$36)*Summary!B$48</f>
        <v>81.474518333423731</v>
      </c>
      <c r="H19" s="42">
        <f t="shared" si="7"/>
        <v>2087.5299999999997</v>
      </c>
      <c r="I19" s="43">
        <f ca="1">B18*Summary!B$30*Summary!B$39*24*375*1000*B$6</f>
        <v>1210450198.2750003</v>
      </c>
      <c r="J19" s="43">
        <f t="shared" ca="1" si="1"/>
        <v>15080450198.275</v>
      </c>
      <c r="K19" s="39">
        <f t="shared" ref="K19:K82" ca="1" si="8">IF(A19&gt;$B$2,OFFSET(D19,-1*$B$2,0),0)</f>
        <v>0</v>
      </c>
    </row>
    <row r="20" spans="1:11" x14ac:dyDescent="0.25">
      <c r="A20" s="6">
        <f t="shared" si="5"/>
        <v>7</v>
      </c>
      <c r="B20" s="18">
        <f t="shared" ca="1" si="6"/>
        <v>18110949.858156029</v>
      </c>
      <c r="C20" s="38">
        <f t="shared" ca="1" si="0"/>
        <v>4.7101381140968908E-2</v>
      </c>
      <c r="D20" s="39">
        <f t="shared" ca="1" si="3"/>
        <v>2718959</v>
      </c>
      <c r="E20" s="40">
        <f t="shared" ca="1" si="4"/>
        <v>2.7189589999999999</v>
      </c>
      <c r="F20" s="41">
        <f ca="1">B20/Summary!B$36</f>
        <v>4.0734566252533529E-2</v>
      </c>
      <c r="G20" s="42">
        <f ca="1">G19+('development plan (Solar)'!B19/Summary!B$36)*Summary!B$48</f>
        <v>114.71313720207462</v>
      </c>
      <c r="H20" s="42">
        <f t="shared" si="7"/>
        <v>2435.4516666666664</v>
      </c>
      <c r="I20" s="43">
        <f ca="1">B19*Summary!B$30*Summary!B$39*24*375*1000*B$6</f>
        <v>1464932729.9250002</v>
      </c>
      <c r="J20" s="43">
        <f t="shared" ca="1" si="1"/>
        <v>15334932729.924999</v>
      </c>
      <c r="K20" s="39">
        <f t="shared" ca="1" si="8"/>
        <v>0</v>
      </c>
    </row>
    <row r="21" spans="1:11" x14ac:dyDescent="0.25">
      <c r="A21" s="6">
        <f t="shared" si="5"/>
        <v>8</v>
      </c>
      <c r="B21" s="18">
        <f t="shared" ca="1" si="6"/>
        <v>20875791.858156029</v>
      </c>
      <c r="C21" s="38">
        <f t="shared" ca="1" si="0"/>
        <v>5.5265054856601999E-2</v>
      </c>
      <c r="D21" s="39">
        <f t="shared" ca="1" si="3"/>
        <v>2764842</v>
      </c>
      <c r="E21" s="40">
        <f t="shared" ca="1" si="4"/>
        <v>2.7648419999999998</v>
      </c>
      <c r="F21" s="41">
        <f ca="1">B21/Summary!B$36</f>
        <v>4.6953160004316694E-2</v>
      </c>
      <c r="G21" s="42">
        <f ca="1">G20+('development plan (Solar)'!B20/Summary!B$36)*Summary!B$48</f>
        <v>153.8232799530698</v>
      </c>
      <c r="H21" s="42">
        <f t="shared" si="7"/>
        <v>2783.373333333333</v>
      </c>
      <c r="I21" s="43">
        <f ca="1">B20*Summary!B$30*Summary!B$39*24*375*1000*B$6</f>
        <v>1723709652.75</v>
      </c>
      <c r="J21" s="43">
        <f t="shared" ca="1" si="1"/>
        <v>15593709652.75</v>
      </c>
      <c r="K21" s="39">
        <f t="shared" ca="1" si="8"/>
        <v>0</v>
      </c>
    </row>
    <row r="22" spans="1:11" x14ac:dyDescent="0.25">
      <c r="A22" s="6">
        <f t="shared" si="5"/>
        <v>9</v>
      </c>
      <c r="B22" s="18">
        <f t="shared" ca="1" si="6"/>
        <v>23687289.858156029</v>
      </c>
      <c r="C22" s="38">
        <f t="shared" ca="1" si="0"/>
        <v>6.3521332156847632E-2</v>
      </c>
      <c r="D22" s="39">
        <f t="shared" ca="1" si="3"/>
        <v>2811498</v>
      </c>
      <c r="E22" s="40">
        <f t="shared" ca="1" si="4"/>
        <v>2.8114979999999998</v>
      </c>
      <c r="F22" s="41">
        <f ca="1">B22/Summary!B$36</f>
        <v>5.3276690931563488E-2</v>
      </c>
      <c r="G22" s="42">
        <f ca="1">G21+('development plan (Solar)'!B21/Summary!B$36)*Summary!B$48</f>
        <v>198.90402977607619</v>
      </c>
      <c r="H22" s="42">
        <f t="shared" si="7"/>
        <v>3131.2949999999996</v>
      </c>
      <c r="I22" s="43">
        <f ca="1">B21*Summary!B$30*Summary!B$39*24*375*1000*B$6</f>
        <v>1986853490.0999997</v>
      </c>
      <c r="J22" s="43">
        <f t="shared" ca="1" si="1"/>
        <v>15856853490.1</v>
      </c>
      <c r="K22" s="39">
        <f t="shared" ca="1" si="8"/>
        <v>0</v>
      </c>
    </row>
    <row r="23" spans="1:11" x14ac:dyDescent="0.25">
      <c r="A23" s="6">
        <f t="shared" si="5"/>
        <v>10</v>
      </c>
      <c r="B23" s="18">
        <f t="shared" ca="1" si="6"/>
        <v>26546231.858156029</v>
      </c>
      <c r="C23" s="38">
        <f t="shared" ref="C23:C39" ca="1" si="9">G23/H23</f>
        <v>7.1871390342147748E-2</v>
      </c>
      <c r="D23" s="39">
        <f t="shared" ref="D23:D39" ca="1" si="10">ROUNDDOWN(J23/B$10,0)</f>
        <v>2858942</v>
      </c>
      <c r="E23" s="40">
        <f t="shared" ref="E23:E39" ca="1" si="11">D23*B$12/1000000</f>
        <v>2.8589419999999999</v>
      </c>
      <c r="F23" s="41">
        <f ca="1">B23/Summary!B$36</f>
        <v>5.9706931378543993E-2</v>
      </c>
      <c r="G23" s="42">
        <f ca="1">G22+('development plan (Solar)'!B22/Summary!B$36)*Summary!B$48</f>
        <v>250.05613913490612</v>
      </c>
      <c r="H23" s="42">
        <f t="shared" si="7"/>
        <v>3479.2166666666662</v>
      </c>
      <c r="I23" s="43">
        <f ca="1">B22*Summary!B$30*Summary!B$39*24*375*1000*B$6</f>
        <v>2254437812.2499995</v>
      </c>
      <c r="J23" s="43">
        <f t="shared" ref="J23:J39" ca="1" si="12">B$5+I23</f>
        <v>16124437812.25</v>
      </c>
      <c r="K23" s="39">
        <f t="shared" ca="1" si="8"/>
        <v>0</v>
      </c>
    </row>
    <row r="24" spans="1:11" x14ac:dyDescent="0.25">
      <c r="A24" s="6">
        <f t="shared" si="5"/>
        <v>11</v>
      </c>
      <c r="B24" s="18">
        <f t="shared" ca="1" si="6"/>
        <v>29453418.858156029</v>
      </c>
      <c r="C24" s="38">
        <f t="shared" ca="1" si="9"/>
        <v>8.0316423235195764E-2</v>
      </c>
      <c r="D24" s="39">
        <f t="shared" ca="1" si="10"/>
        <v>2907187</v>
      </c>
      <c r="E24" s="40">
        <f t="shared" ca="1" si="11"/>
        <v>2.907187</v>
      </c>
      <c r="F24" s="41">
        <f ca="1">B24/Summary!B$36</f>
        <v>6.6245682928710414E-2</v>
      </c>
      <c r="G24" s="42">
        <f ca="1">G23+('development plan (Solar)'!B23/Summary!B$36)*Summary!B$48</f>
        <v>307.38206215964169</v>
      </c>
      <c r="H24" s="42">
        <f t="shared" si="7"/>
        <v>3827.1383333333329</v>
      </c>
      <c r="I24" s="43">
        <f ca="1">B23*Summary!B$30*Summary!B$39*24*375*1000*B$6</f>
        <v>2526537617.0999999</v>
      </c>
      <c r="J24" s="43">
        <f t="shared" ca="1" si="12"/>
        <v>16396537617.1</v>
      </c>
      <c r="K24" s="39">
        <f t="shared" ca="1" si="8"/>
        <v>0</v>
      </c>
    </row>
    <row r="25" spans="1:11" x14ac:dyDescent="0.25">
      <c r="A25" s="6">
        <f t="shared" si="5"/>
        <v>12</v>
      </c>
      <c r="B25" s="18">
        <f t="shared" ca="1" si="6"/>
        <v>32409664.858156029</v>
      </c>
      <c r="C25" s="38">
        <f t="shared" ca="1" si="9"/>
        <v>8.8857641020682193E-2</v>
      </c>
      <c r="D25" s="39">
        <f t="shared" ca="1" si="10"/>
        <v>2956246</v>
      </c>
      <c r="E25" s="40">
        <f t="shared" ca="1" si="11"/>
        <v>2.9562460000000002</v>
      </c>
      <c r="F25" s="41">
        <f ca="1">B25/Summary!B$36</f>
        <v>7.2894776404697104E-2</v>
      </c>
      <c r="G25" s="42">
        <f ca="1">G24+('development plan (Solar)'!B24/Summary!B$36)*Summary!B$48</f>
        <v>370.98598271980933</v>
      </c>
      <c r="H25" s="42">
        <f t="shared" si="7"/>
        <v>4175.0599999999995</v>
      </c>
      <c r="I25" s="43">
        <f ca="1">B24*Summary!B$30*Summary!B$39*24*375*1000*B$6</f>
        <v>2803229139.8250008</v>
      </c>
      <c r="J25" s="43">
        <f t="shared" ca="1" si="12"/>
        <v>16673229139.825001</v>
      </c>
      <c r="K25" s="39">
        <f t="shared" ca="1" si="8"/>
        <v>0</v>
      </c>
    </row>
    <row r="26" spans="1:11" x14ac:dyDescent="0.25">
      <c r="A26" s="6">
        <f t="shared" si="5"/>
        <v>13</v>
      </c>
      <c r="B26" s="18">
        <f t="shared" ca="1" si="6"/>
        <v>35415796.858156025</v>
      </c>
      <c r="C26" s="38">
        <f t="shared" ca="1" si="9"/>
        <v>9.7496270159003737E-2</v>
      </c>
      <c r="D26" s="39">
        <f t="shared" ca="1" si="10"/>
        <v>3006132</v>
      </c>
      <c r="E26" s="40">
        <f t="shared" ca="1" si="11"/>
        <v>3.006132</v>
      </c>
      <c r="F26" s="41">
        <f ca="1">B26/Summary!B$36</f>
        <v>7.9656071868320494E-2</v>
      </c>
      <c r="G26" s="42">
        <f ca="1">G25+('development plan (Solar)'!B25/Summary!B$36)*Summary!B$48</f>
        <v>440.9738424975543</v>
      </c>
      <c r="H26" s="42">
        <f t="shared" si="7"/>
        <v>4522.9816666666666</v>
      </c>
      <c r="I26" s="43">
        <f ca="1">B25*Summary!B$30*Summary!B$39*24*375*1000*B$6</f>
        <v>3084589852.875</v>
      </c>
      <c r="J26" s="43">
        <f t="shared" ca="1" si="12"/>
        <v>16954589852.875</v>
      </c>
      <c r="K26" s="39">
        <f t="shared" ca="1" si="8"/>
        <v>0</v>
      </c>
    </row>
    <row r="27" spans="1:11" x14ac:dyDescent="0.25">
      <c r="A27" s="6">
        <f t="shared" si="5"/>
        <v>14</v>
      </c>
      <c r="B27" s="18">
        <f t="shared" ca="1" si="6"/>
        <v>38472657.858156025</v>
      </c>
      <c r="C27" s="38">
        <f t="shared" ca="1" si="9"/>
        <v>0.10623355333695429</v>
      </c>
      <c r="D27" s="39">
        <f t="shared" ca="1" si="10"/>
        <v>3056861</v>
      </c>
      <c r="E27" s="40">
        <f t="shared" ca="1" si="11"/>
        <v>3.0568610000000001</v>
      </c>
      <c r="F27" s="41">
        <f ca="1">B27/Summary!B$36</f>
        <v>8.6531465368082733E-2</v>
      </c>
      <c r="G27" s="42">
        <f ca="1">G26+('development plan (Solar)'!B26/Summary!B$36)*Summary!B$48</f>
        <v>517.45336906081513</v>
      </c>
      <c r="H27" s="42">
        <f t="shared" si="7"/>
        <v>4870.9033333333336</v>
      </c>
      <c r="I27" s="43">
        <f ca="1">B26*Summary!B$30*Summary!B$39*24*375*1000*B$6</f>
        <v>3370698465.9749994</v>
      </c>
      <c r="J27" s="43">
        <f t="shared" ca="1" si="12"/>
        <v>17240698465.974998</v>
      </c>
      <c r="K27" s="39">
        <f t="shared" ca="1" si="8"/>
        <v>0</v>
      </c>
    </row>
    <row r="28" spans="1:11" x14ac:dyDescent="0.25">
      <c r="A28" s="6">
        <f t="shared" si="5"/>
        <v>15</v>
      </c>
      <c r="B28" s="18">
        <f t="shared" ca="1" si="6"/>
        <v>41581102.858156025</v>
      </c>
      <c r="C28" s="38">
        <f t="shared" ca="1" si="9"/>
        <v>0.11507075067949643</v>
      </c>
      <c r="D28" s="39">
        <f t="shared" ca="1" si="10"/>
        <v>3108445</v>
      </c>
      <c r="E28" s="40">
        <f t="shared" ca="1" si="11"/>
        <v>3.1084450000000001</v>
      </c>
      <c r="F28" s="41">
        <f ca="1">B28/Summary!B$36</f>
        <v>9.3522879942500234E-2</v>
      </c>
      <c r="G28" s="42">
        <f ca="1">G27+('development plan (Solar)'!B27/Summary!B$36)*Summary!B$48</f>
        <v>600.53411041492302</v>
      </c>
      <c r="H28" s="42">
        <f t="shared" si="7"/>
        <v>5218.8250000000007</v>
      </c>
      <c r="I28" s="43">
        <f ca="1">B27*Summary!B$30*Summary!B$39*24*375*1000*B$6</f>
        <v>3661635211.6499996</v>
      </c>
      <c r="J28" s="43">
        <f t="shared" ca="1" si="12"/>
        <v>17531635211.650002</v>
      </c>
      <c r="K28" s="39">
        <f t="shared" ca="1" si="8"/>
        <v>0</v>
      </c>
    </row>
    <row r="29" spans="1:11" x14ac:dyDescent="0.25">
      <c r="A29" s="6">
        <f t="shared" si="5"/>
        <v>16</v>
      </c>
      <c r="B29" s="18">
        <f t="shared" ca="1" si="6"/>
        <v>44742002.858156025</v>
      </c>
      <c r="C29" s="38">
        <f t="shared" ca="1" si="9"/>
        <v>0.12400913895542245</v>
      </c>
      <c r="D29" s="39">
        <f t="shared" ca="1" si="10"/>
        <v>3160900</v>
      </c>
      <c r="E29" s="40">
        <f t="shared" ca="1" si="11"/>
        <v>3.1608999999999998</v>
      </c>
      <c r="F29" s="41">
        <f ca="1">B29/Summary!B$36</f>
        <v>0.10063227461677508</v>
      </c>
      <c r="G29" s="42">
        <f ca="1">G28+('development plan (Solar)'!B28/Summary!B$36)*Summary!B$48</f>
        <v>690.32746091630156</v>
      </c>
      <c r="H29" s="42">
        <f t="shared" si="7"/>
        <v>5566.7466666666678</v>
      </c>
      <c r="I29" s="43">
        <f ca="1">B28*Summary!B$30*Summary!B$39*24*375*1000*B$6</f>
        <v>3957481464.5249996</v>
      </c>
      <c r="J29" s="43">
        <f t="shared" ca="1" si="12"/>
        <v>17827481464.525002</v>
      </c>
      <c r="K29" s="39">
        <f t="shared" ca="1" si="8"/>
        <v>0</v>
      </c>
    </row>
    <row r="30" spans="1:11" x14ac:dyDescent="0.25">
      <c r="A30" s="6">
        <f t="shared" si="5"/>
        <v>17</v>
      </c>
      <c r="B30" s="18">
        <f t="shared" ca="1" si="6"/>
        <v>47956243.858156025</v>
      </c>
      <c r="C30" s="38">
        <f t="shared" ca="1" si="9"/>
        <v>0.13305001252379023</v>
      </c>
      <c r="D30" s="39">
        <f t="shared" ca="1" si="10"/>
        <v>3214241</v>
      </c>
      <c r="E30" s="40">
        <f t="shared" ca="1" si="11"/>
        <v>3.2142409999999999</v>
      </c>
      <c r="F30" s="41">
        <f ca="1">B30/Summary!B$36</f>
        <v>0.10786164215362719</v>
      </c>
      <c r="G30" s="42">
        <f ca="1">G29+('development plan (Solar)'!B29/Summary!B$36)*Summary!B$48</f>
        <v>786.94669582406573</v>
      </c>
      <c r="H30" s="42">
        <f t="shared" si="7"/>
        <v>5914.6683333333349</v>
      </c>
      <c r="I30" s="43">
        <f ca="1">B29*Summary!B$30*Summary!B$39*24*375*1000*B$6</f>
        <v>4258320122.0249996</v>
      </c>
      <c r="J30" s="43">
        <f t="shared" ca="1" si="12"/>
        <v>18128320122.025002</v>
      </c>
      <c r="K30" s="39">
        <f t="shared" ca="1" si="8"/>
        <v>0</v>
      </c>
    </row>
    <row r="31" spans="1:11" x14ac:dyDescent="0.25">
      <c r="A31" s="6">
        <f t="shared" si="5"/>
        <v>18</v>
      </c>
      <c r="B31" s="18">
        <f t="shared" ca="1" si="6"/>
        <v>51224724.858156025</v>
      </c>
      <c r="C31" s="38">
        <f t="shared" ca="1" si="9"/>
        <v>0.14219468362005919</v>
      </c>
      <c r="D31" s="39">
        <f t="shared" ca="1" si="10"/>
        <v>3268481</v>
      </c>
      <c r="E31" s="40">
        <f t="shared" ca="1" si="11"/>
        <v>3.268481</v>
      </c>
      <c r="F31" s="41">
        <f ca="1">B31/Summary!B$36</f>
        <v>0.11521300455495863</v>
      </c>
      <c r="G31" s="42">
        <f ca="1">G30+('development plan (Solar)'!B30/Summary!B$36)*Summary!B$48</f>
        <v>890.50700369214678</v>
      </c>
      <c r="H31" s="42">
        <f t="shared" si="7"/>
        <v>6262.590000000002</v>
      </c>
      <c r="I31" s="43">
        <f ca="1">B30*Summary!B$30*Summary!B$39*24*375*1000*B$6</f>
        <v>4564235509.1999998</v>
      </c>
      <c r="J31" s="43">
        <f t="shared" ca="1" si="12"/>
        <v>18434235509.200001</v>
      </c>
      <c r="K31" s="39">
        <f t="shared" ca="1" si="8"/>
        <v>0</v>
      </c>
    </row>
    <row r="32" spans="1:11" x14ac:dyDescent="0.25">
      <c r="A32" s="6">
        <f t="shared" si="5"/>
        <v>19</v>
      </c>
      <c r="B32" s="18">
        <f t="shared" ca="1" si="6"/>
        <v>54548361.858156025</v>
      </c>
      <c r="C32" s="38">
        <f t="shared" ca="1" si="9"/>
        <v>0.15144448189852164</v>
      </c>
      <c r="D32" s="39">
        <f t="shared" ca="1" si="10"/>
        <v>3323637</v>
      </c>
      <c r="E32" s="40">
        <f t="shared" ca="1" si="11"/>
        <v>3.3236370000000002</v>
      </c>
      <c r="F32" s="41">
        <f ca="1">B32/Summary!B$36</f>
        <v>0.12268842205852495</v>
      </c>
      <c r="G32" s="42">
        <f ca="1">G31+('development plan (Solar)'!B31/Summary!B$36)*Summary!B$48</f>
        <v>1001.1255144424665</v>
      </c>
      <c r="H32" s="42">
        <f t="shared" si="7"/>
        <v>6610.511666666669</v>
      </c>
      <c r="I32" s="43">
        <f ca="1">B31*Summary!B$30*Summary!B$39*24*375*1000*B$6</f>
        <v>4875313188.374999</v>
      </c>
      <c r="J32" s="43">
        <f t="shared" ca="1" si="12"/>
        <v>18745313188.375</v>
      </c>
      <c r="K32" s="39">
        <f t="shared" ca="1" si="8"/>
        <v>0</v>
      </c>
    </row>
    <row r="33" spans="1:11" x14ac:dyDescent="0.25">
      <c r="A33" s="6">
        <f t="shared" si="5"/>
        <v>20</v>
      </c>
      <c r="B33" s="18">
        <f t="shared" ca="1" si="6"/>
        <v>57928084.858156025</v>
      </c>
      <c r="C33" s="38">
        <f t="shared" ca="1" si="9"/>
        <v>0.16080075535336175</v>
      </c>
      <c r="D33" s="39">
        <f t="shared" ca="1" si="10"/>
        <v>3379723</v>
      </c>
      <c r="E33" s="40">
        <f t="shared" ca="1" si="11"/>
        <v>3.3797229999999998</v>
      </c>
      <c r="F33" s="41">
        <f ca="1">B33/Summary!B$36</f>
        <v>0.13028998639043177</v>
      </c>
      <c r="G33" s="42">
        <f ca="1">G32+('development plan (Solar)'!B32/Summary!B$36)*Summary!B$48</f>
        <v>1118.9213360760114</v>
      </c>
      <c r="H33" s="42">
        <f t="shared" si="7"/>
        <v>6958.4333333333361</v>
      </c>
      <c r="I33" s="43">
        <f ca="1">B32*Summary!B$30*Summary!B$39*24*375*1000*B$6</f>
        <v>5191640339.8499985</v>
      </c>
      <c r="J33" s="43">
        <f t="shared" ca="1" si="12"/>
        <v>19061640339.849998</v>
      </c>
      <c r="K33" s="39">
        <f t="shared" ca="1" si="8"/>
        <v>0</v>
      </c>
    </row>
    <row r="34" spans="1:11" x14ac:dyDescent="0.25">
      <c r="A34" s="6">
        <f t="shared" si="5"/>
        <v>21</v>
      </c>
      <c r="B34" s="18">
        <f t="shared" ca="1" si="6"/>
        <v>61364840.858156025</v>
      </c>
      <c r="C34" s="38">
        <f t="shared" ca="1" si="9"/>
        <v>0.17026487008987135</v>
      </c>
      <c r="D34" s="39">
        <f t="shared" ca="1" si="10"/>
        <v>3436756</v>
      </c>
      <c r="E34" s="40">
        <f t="shared" ca="1" si="11"/>
        <v>3.4367559999999999</v>
      </c>
      <c r="F34" s="41">
        <f ca="1">B34/Summary!B$36</f>
        <v>0.13801982751263814</v>
      </c>
      <c r="G34" s="42">
        <f ca="1">G33+('development plan (Solar)'!B33/Summary!B$36)*Summary!B$48</f>
        <v>1244.0155849054825</v>
      </c>
      <c r="H34" s="42">
        <f t="shared" si="7"/>
        <v>7306.3550000000032</v>
      </c>
      <c r="I34" s="43">
        <f ca="1">B33*Summary!B$30*Summary!B$39*24*375*1000*B$6</f>
        <v>5513305476.375</v>
      </c>
      <c r="J34" s="43">
        <f t="shared" ca="1" si="12"/>
        <v>19383305476.375</v>
      </c>
      <c r="K34" s="39">
        <f t="shared" ca="1" si="8"/>
        <v>0</v>
      </c>
    </row>
    <row r="35" spans="1:11" x14ac:dyDescent="0.25">
      <c r="A35" s="6">
        <f t="shared" si="5"/>
        <v>22</v>
      </c>
      <c r="B35" s="18">
        <f t="shared" ca="1" si="6"/>
        <v>64859591.858156025</v>
      </c>
      <c r="C35" s="38">
        <f t="shared" ca="1" si="9"/>
        <v>0.17983821100444092</v>
      </c>
      <c r="D35" s="39">
        <f t="shared" ca="1" si="10"/>
        <v>3494751</v>
      </c>
      <c r="E35" s="40">
        <f t="shared" ca="1" si="11"/>
        <v>3.4947509999999999</v>
      </c>
      <c r="F35" s="41">
        <f ca="1">B35/Summary!B$36</f>
        <v>0.14588010912462102</v>
      </c>
      <c r="G35" s="42">
        <f ca="1">G34+('development plan (Solar)'!B34/Summary!B$36)*Summary!B$48</f>
        <v>1376.5314222663694</v>
      </c>
      <c r="H35" s="42">
        <f t="shared" si="7"/>
        <v>7654.2766666666703</v>
      </c>
      <c r="I35" s="43">
        <f ca="1">B34*Summary!B$30*Summary!B$39*24*375*1000*B$6</f>
        <v>5840398728.6749992</v>
      </c>
      <c r="J35" s="43">
        <f t="shared" ca="1" si="12"/>
        <v>19710398728.674999</v>
      </c>
      <c r="K35" s="39">
        <f t="shared" ca="1" si="8"/>
        <v>0</v>
      </c>
    </row>
    <row r="36" spans="1:11" x14ac:dyDescent="0.25">
      <c r="A36" s="6">
        <f t="shared" si="5"/>
        <v>23</v>
      </c>
      <c r="B36" s="18">
        <f t="shared" ca="1" si="6"/>
        <v>68413316.858156025</v>
      </c>
      <c r="C36" s="38">
        <f t="shared" ca="1" si="9"/>
        <v>0.18952218174744159</v>
      </c>
      <c r="D36" s="39">
        <f t="shared" ca="1" si="10"/>
        <v>3553725</v>
      </c>
      <c r="E36" s="40">
        <f t="shared" ca="1" si="11"/>
        <v>3.553725</v>
      </c>
      <c r="F36" s="41">
        <f ca="1">B36/Summary!B$36</f>
        <v>0.15387303316171089</v>
      </c>
      <c r="G36" s="42">
        <f ca="1">G35+('development plan (Solar)'!B35/Summary!B$36)*Summary!B$48</f>
        <v>1516.594086909075</v>
      </c>
      <c r="H36" s="42">
        <f t="shared" si="7"/>
        <v>8002.1983333333374</v>
      </c>
      <c r="I36" s="43">
        <f ca="1">B35*Summary!B$30*Summary!B$39*24*375*1000*B$6</f>
        <v>6173011655.1000004</v>
      </c>
      <c r="J36" s="43">
        <f t="shared" ca="1" si="12"/>
        <v>20043011655.099998</v>
      </c>
      <c r="K36" s="39">
        <f t="shared" ca="1" si="8"/>
        <v>0</v>
      </c>
    </row>
    <row r="37" spans="1:11" x14ac:dyDescent="0.25">
      <c r="A37" s="6">
        <f t="shared" si="5"/>
        <v>24</v>
      </c>
      <c r="B37" s="18">
        <f t="shared" ca="1" si="6"/>
        <v>72027010.858156025</v>
      </c>
      <c r="C37" s="38">
        <f t="shared" ca="1" si="9"/>
        <v>0.19931820521261837</v>
      </c>
      <c r="D37" s="39">
        <f t="shared" ca="1" si="10"/>
        <v>3613694</v>
      </c>
      <c r="E37" s="40">
        <f t="shared" ca="1" si="11"/>
        <v>3.6136940000000002</v>
      </c>
      <c r="F37" s="41">
        <f ca="1">B37/Summary!B$36</f>
        <v>0.1620008375459239</v>
      </c>
      <c r="G37" s="42">
        <f ca="1">G36+('development plan (Solar)'!B36/Summary!B$36)*Summary!B$48</f>
        <v>1664.3309317099897</v>
      </c>
      <c r="H37" s="42">
        <f t="shared" si="7"/>
        <v>8350.1200000000044</v>
      </c>
      <c r="I37" s="43">
        <f ca="1">B36*Summary!B$30*Summary!B$39*24*375*1000*B$6</f>
        <v>6511237431.9749994</v>
      </c>
      <c r="J37" s="43">
        <f t="shared" ca="1" si="12"/>
        <v>20381237431.974998</v>
      </c>
      <c r="K37" s="39">
        <f t="shared" ca="1" si="8"/>
        <v>0</v>
      </c>
    </row>
    <row r="38" spans="1:11" x14ac:dyDescent="0.25">
      <c r="A38" s="6">
        <f t="shared" si="5"/>
        <v>25</v>
      </c>
      <c r="B38" s="18">
        <f t="shared" ca="1" si="6"/>
        <v>75701685.858156025</v>
      </c>
      <c r="C38" s="38">
        <f t="shared" ca="1" si="9"/>
        <v>0.2092277236607577</v>
      </c>
      <c r="D38" s="39">
        <f t="shared" ca="1" si="10"/>
        <v>3674675</v>
      </c>
      <c r="E38" s="40">
        <f t="shared" ca="1" si="11"/>
        <v>3.6746750000000001</v>
      </c>
      <c r="F38" s="41">
        <f ca="1">B38/Summary!B$36</f>
        <v>0.17026579843512982</v>
      </c>
      <c r="G38" s="42">
        <f ca="1">G37+('development plan (Solar)'!B37/Summary!B$36)*Summary!B$48</f>
        <v>1819.8714582230907</v>
      </c>
      <c r="H38" s="42">
        <f t="shared" si="7"/>
        <v>8698.0416666666715</v>
      </c>
      <c r="I38" s="43">
        <f ca="1">B37*Summary!B$30*Summary!B$39*24*375*1000*B$6</f>
        <v>6855170758.4249992</v>
      </c>
      <c r="J38" s="43">
        <f t="shared" ca="1" si="12"/>
        <v>20725170758.424999</v>
      </c>
      <c r="K38" s="39">
        <f t="shared" ca="1" si="8"/>
        <v>0</v>
      </c>
    </row>
    <row r="39" spans="1:11" x14ac:dyDescent="0.25">
      <c r="A39" s="6">
        <f t="shared" si="5"/>
        <v>26</v>
      </c>
      <c r="B39" s="18">
        <f t="shared" ca="1" si="6"/>
        <v>76979151</v>
      </c>
      <c r="C39" s="38">
        <f t="shared" ca="1" si="9"/>
        <v>0.21925219905353902</v>
      </c>
      <c r="D39" s="39">
        <f t="shared" ca="1" si="10"/>
        <v>3736685</v>
      </c>
      <c r="E39" s="40">
        <f t="shared" ca="1" si="11"/>
        <v>3.736685</v>
      </c>
      <c r="F39" s="41">
        <f ca="1">B39/Summary!B$36</f>
        <v>0.17313903196861624</v>
      </c>
      <c r="G39" s="42">
        <f ca="1">G38+('development plan (Solar)'!B38/Summary!B$36)*Summary!B$48</f>
        <v>1983.3473533910164</v>
      </c>
      <c r="H39" s="42">
        <f t="shared" si="7"/>
        <v>9045.9633333333386</v>
      </c>
      <c r="I39" s="43">
        <f ca="1">B38*Summary!B$30*Summary!B$39*24*375*1000*B$6</f>
        <v>7204907951.5500002</v>
      </c>
      <c r="J39" s="43">
        <f t="shared" ca="1" si="12"/>
        <v>21074907951.549999</v>
      </c>
      <c r="K39" s="39">
        <f t="shared" ca="1" si="8"/>
        <v>2459219.8581560282</v>
      </c>
    </row>
    <row r="40" spans="1:11" x14ac:dyDescent="0.25">
      <c r="A40" s="6">
        <f t="shared" si="5"/>
        <v>27</v>
      </c>
      <c r="B40" s="18">
        <f t="shared" ca="1" si="6"/>
        <v>78236675</v>
      </c>
      <c r="C40" s="38">
        <f t="shared" ref="C40:C50" ca="1" si="13">G40/H40</f>
        <v>0.22882778558042563</v>
      </c>
      <c r="D40" s="39">
        <f t="shared" ref="D40:D50" ca="1" si="14">ROUNDDOWN(J40/B$10,0)</f>
        <v>3758243</v>
      </c>
      <c r="E40" s="40">
        <f t="shared" ref="E40:E50" ca="1" si="15">D40*B$12/1000000</f>
        <v>3.7582429999999998</v>
      </c>
      <c r="F40" s="41">
        <f ca="1">B40/Summary!B$36</f>
        <v>0.17596741452686637</v>
      </c>
      <c r="G40" s="42">
        <f ca="1">G39+('development plan (Solar)'!B39/Summary!B$36)*Summary!B$48</f>
        <v>2149.5819025471778</v>
      </c>
      <c r="H40" s="42">
        <f t="shared" si="7"/>
        <v>9393.8850000000057</v>
      </c>
      <c r="I40" s="43">
        <f ca="1">B39*Summary!B$30*Summary!B$39*24*375*1000*B$6</f>
        <v>7326490696.4249992</v>
      </c>
      <c r="J40" s="43">
        <f t="shared" ref="J40:J50" ca="1" si="16">B$5+I40</f>
        <v>21196490696.424999</v>
      </c>
      <c r="K40" s="39">
        <f t="shared" ca="1" si="8"/>
        <v>2500719</v>
      </c>
    </row>
    <row r="41" spans="1:11" x14ac:dyDescent="0.25">
      <c r="A41" s="6">
        <f t="shared" si="5"/>
        <v>28</v>
      </c>
      <c r="B41" s="18">
        <f t="shared" ca="1" si="6"/>
        <v>79473220</v>
      </c>
      <c r="C41" s="38">
        <f t="shared" ca="1" si="13"/>
        <v>0.23799815810637323</v>
      </c>
      <c r="D41" s="39">
        <f t="shared" ca="1" si="14"/>
        <v>3779463</v>
      </c>
      <c r="E41" s="40">
        <f t="shared" ca="1" si="15"/>
        <v>3.7794629999999998</v>
      </c>
      <c r="F41" s="41">
        <f ca="1">B41/Summary!B$36</f>
        <v>0.17874861179267712</v>
      </c>
      <c r="G41" s="42">
        <f ca="1">G40+('development plan (Solar)'!B40/Summary!B$36)*Summary!B$48</f>
        <v>2318.5320432950557</v>
      </c>
      <c r="H41" s="42">
        <f t="shared" si="7"/>
        <v>9741.8066666666728</v>
      </c>
      <c r="I41" s="43">
        <f ca="1">B40*Summary!B$30*Summary!B$39*24*375*1000*B$6</f>
        <v>7446175543.125</v>
      </c>
      <c r="J41" s="43">
        <f t="shared" ca="1" si="16"/>
        <v>21316175543.125</v>
      </c>
      <c r="K41" s="39">
        <f t="shared" ca="1" si="8"/>
        <v>2542918</v>
      </c>
    </row>
    <row r="42" spans="1:11" x14ac:dyDescent="0.25">
      <c r="A42" s="6">
        <f t="shared" si="5"/>
        <v>29</v>
      </c>
      <c r="B42" s="18">
        <f t="shared" ca="1" si="6"/>
        <v>80687720</v>
      </c>
      <c r="C42" s="38">
        <f t="shared" ca="1" si="13"/>
        <v>0.24680074524729623</v>
      </c>
      <c r="D42" s="39">
        <f t="shared" ca="1" si="14"/>
        <v>3800330</v>
      </c>
      <c r="E42" s="40">
        <f t="shared" ca="1" si="15"/>
        <v>3.8003300000000002</v>
      </c>
      <c r="F42" s="41">
        <f ca="1">B42/Summary!B$36</f>
        <v>0.1814802261531146</v>
      </c>
      <c r="G42" s="42">
        <f ca="1">G41+('development plan (Solar)'!B41/Summary!B$36)*Summary!B$48</f>
        <v>2490.1524720094285</v>
      </c>
      <c r="H42" s="42">
        <f t="shared" si="7"/>
        <v>10089.72833333334</v>
      </c>
      <c r="I42" s="43">
        <f ca="1">B41*Summary!B$30*Summary!B$39*24*375*1000*B$6</f>
        <v>7563863713.499999</v>
      </c>
      <c r="J42" s="43">
        <f t="shared" ca="1" si="16"/>
        <v>21433863713.5</v>
      </c>
      <c r="K42" s="39">
        <f t="shared" ca="1" si="8"/>
        <v>2585830</v>
      </c>
    </row>
    <row r="43" spans="1:11" x14ac:dyDescent="0.25">
      <c r="A43" s="44">
        <f t="shared" si="5"/>
        <v>30</v>
      </c>
      <c r="B43" s="18">
        <f t="shared" ca="1" si="6"/>
        <v>81879079</v>
      </c>
      <c r="C43" s="46">
        <f t="shared" ca="1" si="13"/>
        <v>0.25526776458922884</v>
      </c>
      <c r="D43" s="47">
        <f t="shared" ca="1" si="14"/>
        <v>3820825</v>
      </c>
      <c r="E43" s="48">
        <f t="shared" ca="1" si="15"/>
        <v>3.8208250000000001</v>
      </c>
      <c r="F43" s="49">
        <f ca="1">B43/Summary!B$36</f>
        <v>0.18415979252020923</v>
      </c>
      <c r="G43" s="50">
        <f ca="1">G42+('development plan (Solar)'!B42/Summary!B$36)*Summary!B$48</f>
        <v>2664.395583064766</v>
      </c>
      <c r="H43" s="50">
        <f t="shared" si="7"/>
        <v>10437.650000000007</v>
      </c>
      <c r="I43" s="71">
        <f ca="1">B42*Summary!B$30*Summary!B$39*24*375*1000*B$6</f>
        <v>7679453751</v>
      </c>
      <c r="J43" s="71">
        <f t="shared" ca="1" si="16"/>
        <v>21549453751</v>
      </c>
      <c r="K43" s="39">
        <f t="shared" ca="1" si="8"/>
        <v>2629466</v>
      </c>
    </row>
    <row r="44" spans="1:11" x14ac:dyDescent="0.25">
      <c r="A44" s="6">
        <f t="shared" si="5"/>
        <v>31</v>
      </c>
      <c r="B44" s="18">
        <f t="shared" ca="1" si="6"/>
        <v>83046170</v>
      </c>
      <c r="C44" s="38">
        <f t="shared" ca="1" si="13"/>
        <v>0.26342705717044929</v>
      </c>
      <c r="D44" s="39">
        <f t="shared" ca="1" si="14"/>
        <v>3840929</v>
      </c>
      <c r="E44" s="40">
        <f t="shared" ca="1" si="15"/>
        <v>3.840929</v>
      </c>
      <c r="F44" s="41">
        <f ca="1">B44/Summary!B$36</f>
        <v>0.18678477608178792</v>
      </c>
      <c r="G44" s="42">
        <f ca="1">G43+('development plan (Solar)'!B43/Summary!B$36)*Summary!B$48</f>
        <v>2841.21140405098</v>
      </c>
      <c r="H44" s="42">
        <f t="shared" si="7"/>
        <v>10785.571666666674</v>
      </c>
      <c r="I44" s="43">
        <f ca="1">B43*Summary!B$30*Summary!B$39*24*375*1000*B$6</f>
        <v>7792841343.8250008</v>
      </c>
      <c r="J44" s="43">
        <f t="shared" ca="1" si="16"/>
        <v>21662841343.825001</v>
      </c>
      <c r="K44" s="39">
        <f t="shared" ca="1" si="8"/>
        <v>2673838</v>
      </c>
    </row>
    <row r="45" spans="1:11" x14ac:dyDescent="0.25">
      <c r="A45" s="6">
        <f t="shared" si="5"/>
        <v>32</v>
      </c>
      <c r="B45" s="18">
        <f t="shared" ca="1" si="6"/>
        <v>84187834</v>
      </c>
      <c r="C45" s="38">
        <f t="shared" ca="1" si="13"/>
        <v>0.27130276530424396</v>
      </c>
      <c r="D45" s="39">
        <f t="shared" ca="1" si="14"/>
        <v>3860623</v>
      </c>
      <c r="E45" s="40">
        <f t="shared" ca="1" si="15"/>
        <v>3.8606229999999999</v>
      </c>
      <c r="F45" s="41">
        <f ca="1">B45/Summary!B$36</f>
        <v>0.18935257005230621</v>
      </c>
      <c r="G45" s="42">
        <f ca="1">G44+('development plan (Solar)'!B44/Summary!B$36)*Summary!B$48</f>
        <v>3020.5475288297002</v>
      </c>
      <c r="H45" s="42">
        <f t="shared" si="7"/>
        <v>11133.493333333341</v>
      </c>
      <c r="I45" s="43">
        <f ca="1">B44*Summary!B$30*Summary!B$39*24*375*1000*B$6</f>
        <v>7903919229.75</v>
      </c>
      <c r="J45" s="43">
        <f t="shared" ca="1" si="16"/>
        <v>21773919229.75</v>
      </c>
      <c r="K45" s="39">
        <f t="shared" ca="1" si="8"/>
        <v>2718959</v>
      </c>
    </row>
    <row r="46" spans="1:11" x14ac:dyDescent="0.25">
      <c r="A46" s="6">
        <f t="shared" si="5"/>
        <v>33</v>
      </c>
      <c r="B46" s="18">
        <f t="shared" ca="1" si="6"/>
        <v>85302881</v>
      </c>
      <c r="C46" s="38">
        <f t="shared" ca="1" si="13"/>
        <v>0.27891588697308423</v>
      </c>
      <c r="D46" s="39">
        <f t="shared" ca="1" si="14"/>
        <v>3879889</v>
      </c>
      <c r="E46" s="40">
        <f t="shared" ca="1" si="15"/>
        <v>3.8798889999999999</v>
      </c>
      <c r="F46" s="41">
        <f ca="1">B46/Summary!B$36</f>
        <v>0.19186049792201615</v>
      </c>
      <c r="G46" s="42">
        <f ca="1">G45+('development plan (Solar)'!B45/Summary!B$36)*Summary!B$48</f>
        <v>3202.349048431076</v>
      </c>
      <c r="H46" s="42">
        <f t="shared" si="7"/>
        <v>11481.415000000008</v>
      </c>
      <c r="I46" s="43">
        <f ca="1">B45*Summary!B$30*Summary!B$39*24*375*1000*B$6</f>
        <v>8012577100.9500008</v>
      </c>
      <c r="J46" s="43">
        <f t="shared" ca="1" si="16"/>
        <v>21882577100.950001</v>
      </c>
      <c r="K46" s="39">
        <f t="shared" ca="1" si="8"/>
        <v>2764842</v>
      </c>
    </row>
    <row r="47" spans="1:11" x14ac:dyDescent="0.25">
      <c r="A47" s="6">
        <f t="shared" si="5"/>
        <v>34</v>
      </c>
      <c r="B47" s="18">
        <f t="shared" ca="1" si="6"/>
        <v>86390088</v>
      </c>
      <c r="C47" s="38">
        <f t="shared" ca="1" si="13"/>
        <v>0.2862847325710895</v>
      </c>
      <c r="D47" s="39">
        <f t="shared" ca="1" si="14"/>
        <v>3898705</v>
      </c>
      <c r="E47" s="40">
        <f t="shared" ca="1" si="15"/>
        <v>3.8987050000000001</v>
      </c>
      <c r="F47" s="41">
        <f ca="1">B47/Summary!B$36</f>
        <v>0.19430580895863053</v>
      </c>
      <c r="G47" s="42">
        <f ca="1">G46+('development plan (Solar)'!B46/Summary!B$36)*Summary!B$48</f>
        <v>3386.5584841100522</v>
      </c>
      <c r="H47" s="42">
        <f t="shared" si="7"/>
        <v>11829.336666666675</v>
      </c>
      <c r="I47" s="43">
        <f ca="1">B46*Summary!B$30*Summary!B$39*24*375*1000*B$6</f>
        <v>8118701699.1750002</v>
      </c>
      <c r="J47" s="43">
        <f t="shared" ca="1" si="16"/>
        <v>21988701699.174999</v>
      </c>
      <c r="K47" s="39">
        <f t="shared" ca="1" si="8"/>
        <v>2811498</v>
      </c>
    </row>
    <row r="48" spans="1:11" x14ac:dyDescent="0.25">
      <c r="A48" s="6">
        <f t="shared" si="5"/>
        <v>35</v>
      </c>
      <c r="B48" s="18">
        <f t="shared" ca="1" si="6"/>
        <v>87448198</v>
      </c>
      <c r="C48" s="38">
        <f t="shared" ca="1" si="13"/>
        <v>0.29342530299310887</v>
      </c>
      <c r="D48" s="39">
        <f t="shared" ca="1" si="14"/>
        <v>3917052</v>
      </c>
      <c r="E48" s="40">
        <f t="shared" ca="1" si="15"/>
        <v>3.917052</v>
      </c>
      <c r="F48" s="41">
        <f ca="1">B48/Summary!B$36</f>
        <v>0.196685675958155</v>
      </c>
      <c r="G48" s="42">
        <f ca="1">G47+('development plan (Solar)'!B47/Summary!B$36)*Summary!B$48</f>
        <v>3573.1157160836956</v>
      </c>
      <c r="H48" s="42">
        <f t="shared" si="7"/>
        <v>12177.258333333342</v>
      </c>
      <c r="I48" s="43">
        <f ca="1">B47*Summary!B$30*Summary!B$39*24*375*1000*B$6</f>
        <v>8222176625.4000015</v>
      </c>
      <c r="J48" s="43">
        <f t="shared" ca="1" si="16"/>
        <v>22092176625.400002</v>
      </c>
      <c r="K48" s="39">
        <f t="shared" ca="1" si="8"/>
        <v>2858942</v>
      </c>
    </row>
    <row r="49" spans="1:11" x14ac:dyDescent="0.25">
      <c r="A49" s="6">
        <f t="shared" si="5"/>
        <v>36</v>
      </c>
      <c r="B49" s="18">
        <f t="shared" ca="1" si="6"/>
        <v>88475919</v>
      </c>
      <c r="C49" s="38">
        <f t="shared" ca="1" si="13"/>
        <v>0.30035160453654502</v>
      </c>
      <c r="D49" s="39">
        <f t="shared" ca="1" si="14"/>
        <v>3934908</v>
      </c>
      <c r="E49" s="40">
        <f t="shared" ca="1" si="15"/>
        <v>3.9349080000000001</v>
      </c>
      <c r="F49" s="41">
        <f ca="1">B49/Summary!B$36</f>
        <v>0.19899719299572038</v>
      </c>
      <c r="G49" s="42">
        <f ca="1">G48+('development plan (Solar)'!B48/Summary!B$36)*Summary!B$48</f>
        <v>3761.9579101090458</v>
      </c>
      <c r="H49" s="42">
        <f t="shared" si="7"/>
        <v>12525.180000000009</v>
      </c>
      <c r="I49" s="43">
        <f ca="1">B48*Summary!B$30*Summary!B$39*24*375*1000*B$6</f>
        <v>8322882244.6499987</v>
      </c>
      <c r="J49" s="43">
        <f t="shared" ca="1" si="16"/>
        <v>22192882244.649998</v>
      </c>
      <c r="K49" s="39">
        <f t="shared" ca="1" si="8"/>
        <v>2907187</v>
      </c>
    </row>
    <row r="50" spans="1:11" x14ac:dyDescent="0.25">
      <c r="A50" s="6">
        <f t="shared" si="5"/>
        <v>37</v>
      </c>
      <c r="B50" s="18">
        <f t="shared" ca="1" si="6"/>
        <v>89471923</v>
      </c>
      <c r="C50" s="38">
        <f t="shared" ca="1" si="13"/>
        <v>0.30707591257026684</v>
      </c>
      <c r="D50" s="39">
        <f t="shared" ca="1" si="14"/>
        <v>3952250</v>
      </c>
      <c r="E50" s="40">
        <f t="shared" ca="1" si="15"/>
        <v>3.9522499999999998</v>
      </c>
      <c r="F50" s="41">
        <f ca="1">B50/Summary!B$36</f>
        <v>0.20123737317641463</v>
      </c>
      <c r="G50" s="42">
        <f ca="1">G49+('development plan (Solar)'!B49/Summary!B$36)*Summary!B$48</f>
        <v>3953.0194419014924</v>
      </c>
      <c r="H50" s="42">
        <f t="shared" si="7"/>
        <v>12873.101666666676</v>
      </c>
      <c r="I50" s="43">
        <f ca="1">B49*Summary!B$30*Summary!B$39*24*375*1000*B$6</f>
        <v>8420695590.8250008</v>
      </c>
      <c r="J50" s="43">
        <f t="shared" ca="1" si="16"/>
        <v>22290695590.825001</v>
      </c>
      <c r="K50" s="39">
        <f t="shared" ca="1" si="8"/>
        <v>2956246</v>
      </c>
    </row>
    <row r="51" spans="1:11" x14ac:dyDescent="0.25">
      <c r="A51" s="6">
        <f t="shared" si="5"/>
        <v>38</v>
      </c>
      <c r="B51" s="18">
        <f t="shared" ca="1" si="6"/>
        <v>90434849</v>
      </c>
      <c r="C51" s="38">
        <f t="shared" ref="C51:C63" ca="1" si="17">G51/H51</f>
        <v>0.31360899340825155</v>
      </c>
      <c r="D51" s="39">
        <f t="shared" ref="D51:D63" ca="1" si="18">ROUNDDOWN(J51/B$10,0)</f>
        <v>3969058</v>
      </c>
      <c r="E51" s="40">
        <f t="shared" ref="E51:E63" ca="1" si="19">D51*B$12/1000000</f>
        <v>3.969058</v>
      </c>
      <c r="F51" s="41">
        <f ca="1">B51/Summary!B$36</f>
        <v>0.2034031553827865</v>
      </c>
      <c r="G51" s="42">
        <f ca="1">G50+('development plan (Solar)'!B50/Summary!B$36)*Summary!B$48</f>
        <v>4146.2318193936762</v>
      </c>
      <c r="H51" s="42">
        <f t="shared" si="7"/>
        <v>13221.023333333344</v>
      </c>
      <c r="I51" s="43">
        <f ca="1">B50*Summary!B$30*Summary!B$39*24*375*1000*B$6</f>
        <v>8515490271.5250006</v>
      </c>
      <c r="J51" s="43">
        <f t="shared" ref="J51:J63" ca="1" si="20">B$5+I51</f>
        <v>22385490271.525002</v>
      </c>
      <c r="K51" s="39">
        <f t="shared" ca="1" si="8"/>
        <v>3006132</v>
      </c>
    </row>
    <row r="52" spans="1:11" x14ac:dyDescent="0.25">
      <c r="A52" s="6">
        <f t="shared" si="5"/>
        <v>39</v>
      </c>
      <c r="B52" s="18">
        <f t="shared" ca="1" si="6"/>
        <v>91363295</v>
      </c>
      <c r="C52" s="38">
        <f t="shared" ca="1" si="17"/>
        <v>0.31996029252626573</v>
      </c>
      <c r="D52" s="39">
        <f t="shared" ca="1" si="18"/>
        <v>3985307</v>
      </c>
      <c r="E52" s="40">
        <f t="shared" ca="1" si="19"/>
        <v>3.9853070000000002</v>
      </c>
      <c r="F52" s="41">
        <f ca="1">B52/Summary!B$36</f>
        <v>0.2054913862815026</v>
      </c>
      <c r="G52" s="42">
        <f ca="1">G51+('development plan (Solar)'!B51/Summary!B$36)*Summary!B$48</f>
        <v>4341.5236114728141</v>
      </c>
      <c r="H52" s="42">
        <f t="shared" si="7"/>
        <v>13568.945000000011</v>
      </c>
      <c r="I52" s="43">
        <f ca="1">B51*Summary!B$30*Summary!B$39*24*375*1000*B$6</f>
        <v>8607136753.5750008</v>
      </c>
      <c r="J52" s="43">
        <f t="shared" ca="1" si="20"/>
        <v>22477136753.575001</v>
      </c>
      <c r="K52" s="39">
        <f t="shared" ca="1" si="8"/>
        <v>3056861</v>
      </c>
    </row>
    <row r="53" spans="1:11" x14ac:dyDescent="0.25">
      <c r="A53" s="6">
        <f t="shared" si="5"/>
        <v>40</v>
      </c>
      <c r="B53" s="18">
        <f t="shared" ca="1" si="6"/>
        <v>92255825</v>
      </c>
      <c r="C53" s="38">
        <f t="shared" ca="1" si="17"/>
        <v>0.32613809330468707</v>
      </c>
      <c r="D53" s="39">
        <f t="shared" ca="1" si="18"/>
        <v>4000975</v>
      </c>
      <c r="E53" s="40">
        <f t="shared" ca="1" si="19"/>
        <v>4.0009750000000004</v>
      </c>
      <c r="F53" s="41">
        <f ca="1">B53/Summary!B$36</f>
        <v>0.20749883606752259</v>
      </c>
      <c r="G53" s="42">
        <f ca="1">G52+('development plan (Solar)'!B52/Summary!B$36)*Summary!B$48</f>
        <v>4538.8203594422266</v>
      </c>
      <c r="H53" s="42">
        <f t="shared" si="7"/>
        <v>13916.866666666678</v>
      </c>
      <c r="I53" s="43">
        <f ca="1">B52*Summary!B$30*Summary!B$39*24*375*1000*B$6</f>
        <v>8695501601.625</v>
      </c>
      <c r="J53" s="43">
        <f t="shared" ca="1" si="20"/>
        <v>22565501601.625</v>
      </c>
      <c r="K53" s="39">
        <f t="shared" ca="1" si="8"/>
        <v>3108445</v>
      </c>
    </row>
    <row r="54" spans="1:11" s="53" customFormat="1" x14ac:dyDescent="0.25">
      <c r="A54" s="53">
        <f t="shared" si="5"/>
        <v>41</v>
      </c>
      <c r="B54" s="18">
        <f t="shared" ca="1" si="6"/>
        <v>93110961</v>
      </c>
      <c r="C54" s="55">
        <f t="shared" ca="1" si="17"/>
        <v>0.33214965360036447</v>
      </c>
      <c r="D54" s="56">
        <f t="shared" ca="1" si="18"/>
        <v>4016036</v>
      </c>
      <c r="E54" s="57">
        <f t="shared" ca="1" si="19"/>
        <v>4.0160359999999997</v>
      </c>
      <c r="F54" s="58">
        <f ca="1">B54/Summary!B$36</f>
        <v>0.20942218047075606</v>
      </c>
      <c r="G54" s="59">
        <f ca="1">G53+('development plan (Solar)'!B53/Summary!B$36)*Summary!B$48</f>
        <v>4738.0445035991906</v>
      </c>
      <c r="H54" s="59">
        <f t="shared" si="7"/>
        <v>14264.788333333345</v>
      </c>
      <c r="I54" s="72">
        <f ca="1">B53*Summary!B$30*Summary!B$39*24*375*1000*B$6</f>
        <v>8780448144.3750019</v>
      </c>
      <c r="J54" s="72">
        <f t="shared" ca="1" si="20"/>
        <v>22650448144.375</v>
      </c>
      <c r="K54" s="39">
        <f t="shared" ca="1" si="8"/>
        <v>3160900</v>
      </c>
    </row>
    <row r="55" spans="1:11" x14ac:dyDescent="0.25">
      <c r="A55" s="6">
        <f t="shared" si="5"/>
        <v>42</v>
      </c>
      <c r="B55" s="18">
        <f t="shared" ca="1" si="6"/>
        <v>93927187</v>
      </c>
      <c r="C55" s="38">
        <f t="shared" ca="1" si="17"/>
        <v>0.33800132162596708</v>
      </c>
      <c r="D55" s="39">
        <f t="shared" ca="1" si="18"/>
        <v>4030467</v>
      </c>
      <c r="E55" s="40">
        <f t="shared" ca="1" si="19"/>
        <v>4.0304669999999998</v>
      </c>
      <c r="F55" s="41">
        <f ca="1">B55/Summary!B$36</f>
        <v>0.21125800975273418</v>
      </c>
      <c r="G55" s="42">
        <f ca="1">G54+('development plan (Solar)'!B54/Summary!B$36)*Summary!B$48</f>
        <v>4939.1152925369897</v>
      </c>
      <c r="H55" s="42">
        <f t="shared" si="7"/>
        <v>14612.710000000012</v>
      </c>
      <c r="I55" s="43">
        <f ca="1">B54*Summary!B$30*Summary!B$39*24*375*1000*B$6</f>
        <v>8861835713.1749992</v>
      </c>
      <c r="J55" s="43">
        <f t="shared" ca="1" si="20"/>
        <v>22731835713.174999</v>
      </c>
      <c r="K55" s="39">
        <f t="shared" ca="1" si="8"/>
        <v>3214241</v>
      </c>
    </row>
    <row r="56" spans="1:11" x14ac:dyDescent="0.25">
      <c r="A56" s="6">
        <f t="shared" si="5"/>
        <v>43</v>
      </c>
      <c r="B56" s="18">
        <f t="shared" ca="1" si="6"/>
        <v>94702947</v>
      </c>
      <c r="C56" s="38">
        <f t="shared" ca="1" si="17"/>
        <v>0.34369863623749791</v>
      </c>
      <c r="D56" s="39">
        <f t="shared" ca="1" si="18"/>
        <v>4044241</v>
      </c>
      <c r="E56" s="40">
        <f t="shared" ca="1" si="19"/>
        <v>4.0442410000000004</v>
      </c>
      <c r="F56" s="41">
        <f ca="1">B56/Summary!B$36</f>
        <v>0.21300282420827388</v>
      </c>
      <c r="G56" s="42">
        <f ca="1">G55+('development plan (Solar)'!B55/Summary!B$36)*Summary!B$48</f>
        <v>5141.9487010848634</v>
      </c>
      <c r="H56" s="42">
        <f t="shared" si="7"/>
        <v>14960.631666666679</v>
      </c>
      <c r="I56" s="43">
        <f ca="1">B55*Summary!B$30*Summary!B$39*24*375*1000*B$6</f>
        <v>8939520022.7250004</v>
      </c>
      <c r="J56" s="43">
        <f t="shared" ca="1" si="20"/>
        <v>22809520022.724998</v>
      </c>
      <c r="K56" s="39">
        <f t="shared" ca="1" si="8"/>
        <v>3268481</v>
      </c>
    </row>
    <row r="57" spans="1:11" x14ac:dyDescent="0.25">
      <c r="A57" s="6">
        <f t="shared" si="5"/>
        <v>44</v>
      </c>
      <c r="B57" s="18">
        <f t="shared" ca="1" si="6"/>
        <v>95436642</v>
      </c>
      <c r="C57" s="38">
        <f t="shared" ca="1" si="17"/>
        <v>0.34924641326411038</v>
      </c>
      <c r="D57" s="39">
        <f t="shared" ca="1" si="18"/>
        <v>4057332</v>
      </c>
      <c r="E57" s="40">
        <f t="shared" ca="1" si="19"/>
        <v>4.0573319999999997</v>
      </c>
      <c r="F57" s="41">
        <f ca="1">B57/Summary!B$36</f>
        <v>0.21465302741797432</v>
      </c>
      <c r="G57" s="42">
        <f ca="1">G56+('development plan (Solar)'!B56/Summary!B$36)*Summary!B$48</f>
        <v>5346.4573439290125</v>
      </c>
      <c r="H57" s="42">
        <f t="shared" si="7"/>
        <v>15308.553333333346</v>
      </c>
      <c r="I57" s="43">
        <f ca="1">B56*Summary!B$30*Summary!B$39*24*375*1000*B$6</f>
        <v>9013352980.7250023</v>
      </c>
      <c r="J57" s="43">
        <f t="shared" ca="1" si="20"/>
        <v>22883352980.725002</v>
      </c>
      <c r="K57" s="39">
        <f t="shared" ca="1" si="8"/>
        <v>3323637</v>
      </c>
    </row>
    <row r="58" spans="1:11" x14ac:dyDescent="0.25">
      <c r="A58" s="6">
        <f t="shared" si="5"/>
        <v>45</v>
      </c>
      <c r="B58" s="18">
        <f t="shared" ca="1" si="6"/>
        <v>96126632</v>
      </c>
      <c r="C58" s="38">
        <f t="shared" ca="1" si="17"/>
        <v>0.35464881991349712</v>
      </c>
      <c r="D58" s="39">
        <f t="shared" ca="1" si="18"/>
        <v>4069713</v>
      </c>
      <c r="E58" s="40">
        <f t="shared" ca="1" si="19"/>
        <v>4.0697130000000001</v>
      </c>
      <c r="F58" s="41">
        <f ca="1">B58/Summary!B$36</f>
        <v>0.21620493074655253</v>
      </c>
      <c r="G58" s="42">
        <f ca="1">G57+('development plan (Solar)'!B57/Summary!B$36)*Summary!B$48</f>
        <v>5552.5503827551747</v>
      </c>
      <c r="H58" s="42">
        <f t="shared" si="7"/>
        <v>15656.475000000013</v>
      </c>
      <c r="I58" s="43">
        <f ca="1">B57*Summary!B$30*Summary!B$39*24*375*1000*B$6</f>
        <v>9083182402.3500004</v>
      </c>
      <c r="J58" s="43">
        <f t="shared" ca="1" si="20"/>
        <v>22953182402.349998</v>
      </c>
      <c r="K58" s="39">
        <f t="shared" ca="1" si="8"/>
        <v>3379723</v>
      </c>
    </row>
    <row r="59" spans="1:11" x14ac:dyDescent="0.25">
      <c r="A59" s="6">
        <f t="shared" si="5"/>
        <v>46</v>
      </c>
      <c r="B59" s="18">
        <f t="shared" ca="1" si="6"/>
        <v>96771232</v>
      </c>
      <c r="C59" s="38">
        <f t="shared" ca="1" si="17"/>
        <v>0.35990943974208817</v>
      </c>
      <c r="D59" s="39">
        <f t="shared" ca="1" si="18"/>
        <v>4081356</v>
      </c>
      <c r="E59" s="40">
        <f t="shared" ca="1" si="19"/>
        <v>4.0813560000000004</v>
      </c>
      <c r="F59" s="41">
        <f ca="1">B59/Summary!B$36</f>
        <v>0.21765474434617213</v>
      </c>
      <c r="G59" s="42">
        <f ca="1">G58+('development plan (Solar)'!B58/Summary!B$36)*Summary!B$48</f>
        <v>5760.1334377101484</v>
      </c>
      <c r="H59" s="42">
        <f t="shared" si="7"/>
        <v>16004.39666666668</v>
      </c>
      <c r="I59" s="43">
        <f ca="1">B58*Summary!B$30*Summary!B$39*24*375*1000*B$6</f>
        <v>9148852200.5999985</v>
      </c>
      <c r="J59" s="43">
        <f t="shared" ca="1" si="20"/>
        <v>23018852200.599998</v>
      </c>
      <c r="K59" s="39">
        <f t="shared" ca="1" si="8"/>
        <v>3436756</v>
      </c>
    </row>
    <row r="60" spans="1:11" x14ac:dyDescent="0.25">
      <c r="A60" s="6">
        <f t="shared" si="5"/>
        <v>47</v>
      </c>
      <c r="B60" s="18">
        <f t="shared" ca="1" si="6"/>
        <v>97368715</v>
      </c>
      <c r="C60" s="38">
        <f t="shared" ca="1" si="17"/>
        <v>0.36503132880294453</v>
      </c>
      <c r="D60" s="39">
        <f t="shared" ca="1" si="18"/>
        <v>4092234</v>
      </c>
      <c r="E60" s="40">
        <f t="shared" ca="1" si="19"/>
        <v>4.0922340000000004</v>
      </c>
      <c r="F60" s="41">
        <f ca="1">B60/Summary!B$36</f>
        <v>0.21899858390394675</v>
      </c>
      <c r="G60" s="42">
        <f ca="1">G59+('development plan (Solar)'!B59/Summary!B$36)*Summary!B$48</f>
        <v>5969.1084902254233</v>
      </c>
      <c r="H60" s="42">
        <f t="shared" si="7"/>
        <v>16352.318333333347</v>
      </c>
      <c r="I60" s="43">
        <f ca="1">B59*Summary!B$30*Summary!B$39*24*375*1000*B$6</f>
        <v>9210202005.6000004</v>
      </c>
      <c r="J60" s="43">
        <f t="shared" ca="1" si="20"/>
        <v>23080202005.599998</v>
      </c>
      <c r="K60" s="39">
        <f t="shared" ca="1" si="8"/>
        <v>3494751</v>
      </c>
    </row>
    <row r="61" spans="1:11" x14ac:dyDescent="0.25">
      <c r="A61" s="6">
        <f t="shared" si="5"/>
        <v>48</v>
      </c>
      <c r="B61" s="18">
        <f t="shared" ca="1" si="6"/>
        <v>97917306</v>
      </c>
      <c r="C61" s="38">
        <f t="shared" ca="1" si="17"/>
        <v>0.37001706516308902</v>
      </c>
      <c r="D61" s="39">
        <f t="shared" ca="1" si="18"/>
        <v>4102316</v>
      </c>
      <c r="E61" s="40">
        <f t="shared" ca="1" si="19"/>
        <v>4.1023160000000001</v>
      </c>
      <c r="F61" s="41">
        <f ca="1">B61/Summary!B$36</f>
        <v>0.22023245714693293</v>
      </c>
      <c r="G61" s="42">
        <f ca="1">G60+('development plan (Solar)'!B60/Summary!B$36)*Summary!B$48</f>
        <v>6179.3737923192302</v>
      </c>
      <c r="H61" s="42">
        <f t="shared" si="7"/>
        <v>16700.240000000013</v>
      </c>
      <c r="I61" s="43">
        <f ca="1">B60*Summary!B$30*Summary!B$39*24*375*1000*B$6</f>
        <v>9267067450.1250019</v>
      </c>
      <c r="J61" s="43">
        <f t="shared" ca="1" si="20"/>
        <v>23137067450.125</v>
      </c>
      <c r="K61" s="39">
        <f t="shared" ca="1" si="8"/>
        <v>3553725</v>
      </c>
    </row>
    <row r="62" spans="1:11" x14ac:dyDescent="0.25">
      <c r="A62" s="6">
        <f t="shared" si="5"/>
        <v>49</v>
      </c>
      <c r="B62" s="18">
        <f t="shared" ca="1" si="6"/>
        <v>98415186</v>
      </c>
      <c r="C62" s="38">
        <f t="shared" ca="1" si="17"/>
        <v>0.37486879159747549</v>
      </c>
      <c r="D62" s="39">
        <f t="shared" ca="1" si="18"/>
        <v>4111574</v>
      </c>
      <c r="E62" s="40">
        <f t="shared" ca="1" si="19"/>
        <v>4.1115740000000001</v>
      </c>
      <c r="F62" s="41">
        <f ca="1">B62/Summary!B$36</f>
        <v>0.22135227283880171</v>
      </c>
      <c r="G62" s="42">
        <f ca="1">G61+('development plan (Solar)'!B61/Summary!B$36)*Summary!B$48</f>
        <v>6390.8237629417417</v>
      </c>
      <c r="H62" s="42">
        <f t="shared" si="7"/>
        <v>17048.161666666678</v>
      </c>
      <c r="I62" s="43">
        <f ca="1">B61*Summary!B$30*Summary!B$39*24*375*1000*B$6</f>
        <v>9319279598.5500011</v>
      </c>
      <c r="J62" s="43">
        <f t="shared" ca="1" si="20"/>
        <v>23189279598.550003</v>
      </c>
      <c r="K62" s="39">
        <f t="shared" ca="1" si="8"/>
        <v>3613694</v>
      </c>
    </row>
    <row r="63" spans="1:11" s="53" customFormat="1" x14ac:dyDescent="0.25">
      <c r="A63" s="44">
        <f t="shared" si="5"/>
        <v>50</v>
      </c>
      <c r="B63" s="18">
        <f t="shared" ca="1" si="6"/>
        <v>98860487</v>
      </c>
      <c r="C63" s="46">
        <f t="shared" ca="1" si="17"/>
        <v>0.37958825365622562</v>
      </c>
      <c r="D63" s="47">
        <f t="shared" ca="1" si="18"/>
        <v>4119976</v>
      </c>
      <c r="E63" s="48">
        <f t="shared" ca="1" si="19"/>
        <v>4.1199760000000003</v>
      </c>
      <c r="F63" s="49">
        <f ca="1">B63/Summary!B$36</f>
        <v>0.22235382953399904</v>
      </c>
      <c r="G63" s="50">
        <f ca="1">G62+('development plan (Solar)'!B62/Summary!B$36)*Summary!B$48</f>
        <v>6603.3488929581763</v>
      </c>
      <c r="H63" s="50">
        <f t="shared" si="7"/>
        <v>17396.083333333343</v>
      </c>
      <c r="I63" s="71">
        <f ca="1">B62*Summary!B$30*Summary!B$39*24*375*1000*B$6</f>
        <v>9366665327.5500011</v>
      </c>
      <c r="J63" s="71">
        <f t="shared" ca="1" si="20"/>
        <v>23236665327.550003</v>
      </c>
      <c r="K63" s="39">
        <f t="shared" ca="1" si="8"/>
        <v>3674675</v>
      </c>
    </row>
    <row r="64" spans="1:11" x14ac:dyDescent="0.25">
      <c r="A64" s="53">
        <f t="shared" si="5"/>
        <v>51</v>
      </c>
      <c r="B64" s="18">
        <f t="shared" ca="1" si="6"/>
        <v>99251292</v>
      </c>
      <c r="C64" s="55">
        <f t="shared" ref="C64:C70" ca="1" si="21">G64/H64</f>
        <v>0.38417683264485786</v>
      </c>
      <c r="D64" s="56">
        <f t="shared" ref="D64:D70" ca="1" si="22">ROUNDDOWN(J64/B$10,0)</f>
        <v>4127490</v>
      </c>
      <c r="E64" s="57">
        <f t="shared" ref="E64:E70" ca="1" si="23">D64*B$12/1000000</f>
        <v>4.1274899999999999</v>
      </c>
      <c r="F64" s="58">
        <f ca="1">B64/Summary!B$36</f>
        <v>0.22323281557774607</v>
      </c>
      <c r="G64" s="59">
        <f ca="1">G63+('development plan (Solar)'!B63/Summary!B$36)*Summary!B$48</f>
        <v>6816.8356393345239</v>
      </c>
      <c r="H64" s="59">
        <f t="shared" si="7"/>
        <v>17744.005000000008</v>
      </c>
      <c r="I64" s="72">
        <f ca="1">B63*Summary!B$30*Summary!B$39*24*375*1000*B$6</f>
        <v>9409046850.2250004</v>
      </c>
      <c r="J64" s="72">
        <f t="shared" ref="J64:J70" ca="1" si="24">B$5+I64</f>
        <v>23279046850.224998</v>
      </c>
      <c r="K64" s="39">
        <f t="shared" ca="1" si="8"/>
        <v>3736685</v>
      </c>
    </row>
    <row r="65" spans="1:11" s="53" customFormat="1" x14ac:dyDescent="0.25">
      <c r="A65" s="53">
        <f t="shared" si="5"/>
        <v>52</v>
      </c>
      <c r="B65" s="18">
        <f t="shared" ca="1" si="6"/>
        <v>99627134</v>
      </c>
      <c r="C65" s="55">
        <f t="shared" ca="1" si="21"/>
        <v>0.38863557479910577</v>
      </c>
      <c r="D65" s="56">
        <f t="shared" ca="1" si="22"/>
        <v>4134085</v>
      </c>
      <c r="E65" s="57">
        <f t="shared" ca="1" si="23"/>
        <v>4.1340849999999998</v>
      </c>
      <c r="F65" s="58">
        <f ca="1">B65/Summary!B$36</f>
        <v>0.22407814732287207</v>
      </c>
      <c r="G65" s="59">
        <f ca="1">G64+('development plan (Solar)'!B64/Summary!B$36)*Summary!B$48</f>
        <v>7031.1663193232725</v>
      </c>
      <c r="H65" s="59">
        <f t="shared" si="7"/>
        <v>18091.926666666674</v>
      </c>
      <c r="I65" s="72">
        <f ca="1">B64*Summary!B$30*Summary!B$39*24*375*1000*B$6</f>
        <v>9446241716.1000004</v>
      </c>
      <c r="J65" s="72">
        <f t="shared" ca="1" si="24"/>
        <v>23316241716.099998</v>
      </c>
      <c r="K65" s="39">
        <f t="shared" ca="1" si="8"/>
        <v>3758243</v>
      </c>
    </row>
    <row r="66" spans="1:11" x14ac:dyDescent="0.25">
      <c r="A66" s="53">
        <f t="shared" si="5"/>
        <v>53</v>
      </c>
      <c r="B66" s="18">
        <f t="shared" ca="1" si="6"/>
        <v>99988098</v>
      </c>
      <c r="C66" s="55">
        <f t="shared" ca="1" si="21"/>
        <v>0.39297007706953668</v>
      </c>
      <c r="D66" s="56">
        <f t="shared" ca="1" si="22"/>
        <v>4140427</v>
      </c>
      <c r="E66" s="57">
        <f t="shared" ca="1" si="23"/>
        <v>4.1404269999999999</v>
      </c>
      <c r="F66" s="58">
        <f ca="1">B66/Summary!B$36</f>
        <v>0.22489001594864477</v>
      </c>
      <c r="G66" s="59">
        <f ca="1">G65+('development plan (Solar)'!B65/Summary!B$36)*Summary!B$48</f>
        <v>7246.3086207005699</v>
      </c>
      <c r="H66" s="59">
        <f t="shared" si="7"/>
        <v>18439.848333333339</v>
      </c>
      <c r="I66" s="72">
        <f ca="1">B65*Summary!B$30*Summary!B$39*24*375*1000*B$6</f>
        <v>9482012478.4500008</v>
      </c>
      <c r="J66" s="72">
        <f t="shared" ca="1" si="24"/>
        <v>23352012478.450001</v>
      </c>
      <c r="K66" s="39">
        <f t="shared" ca="1" si="8"/>
        <v>3779463</v>
      </c>
    </row>
    <row r="67" spans="1:11" x14ac:dyDescent="0.25">
      <c r="A67" s="53">
        <f t="shared" si="5"/>
        <v>54</v>
      </c>
      <c r="B67" s="18">
        <f t="shared" ca="1" si="6"/>
        <v>100334287</v>
      </c>
      <c r="C67" s="55">
        <f t="shared" ca="1" si="21"/>
        <v>0.39718553158772624</v>
      </c>
      <c r="D67" s="56">
        <f t="shared" ca="1" si="22"/>
        <v>4146519</v>
      </c>
      <c r="E67" s="57">
        <f t="shared" ca="1" si="23"/>
        <v>4.1465189999999996</v>
      </c>
      <c r="F67" s="58">
        <f ca="1">B67/Summary!B$36</f>
        <v>0.2256686531193533</v>
      </c>
      <c r="G67" s="59">
        <f ca="1">G66+('development plan (Solar)'!B66/Summary!B$36)*Summary!B$48</f>
        <v>7462.2304147979366</v>
      </c>
      <c r="H67" s="59">
        <f t="shared" si="7"/>
        <v>18787.770000000004</v>
      </c>
      <c r="I67" s="72">
        <f ca="1">B66*Summary!B$30*Summary!B$39*24*375*1000*B$6</f>
        <v>9516367227.1499996</v>
      </c>
      <c r="J67" s="72">
        <f t="shared" ca="1" si="24"/>
        <v>23386367227.150002</v>
      </c>
      <c r="K67" s="39">
        <f t="shared" ca="1" si="8"/>
        <v>3800330</v>
      </c>
    </row>
    <row r="68" spans="1:11" x14ac:dyDescent="0.25">
      <c r="A68" s="53">
        <f t="shared" si="5"/>
        <v>55</v>
      </c>
      <c r="B68" s="18">
        <f t="shared" ca="1" si="6"/>
        <v>100665822</v>
      </c>
      <c r="C68" s="55">
        <f t="shared" ca="1" si="21"/>
        <v>0.40128676449929623</v>
      </c>
      <c r="D68" s="56">
        <f t="shared" ca="1" si="22"/>
        <v>4152360</v>
      </c>
      <c r="E68" s="57">
        <f t="shared" ca="1" si="23"/>
        <v>4.1523599999999998</v>
      </c>
      <c r="F68" s="58">
        <f ca="1">B68/Summary!B$36</f>
        <v>0.22641433098430813</v>
      </c>
      <c r="G68" s="59">
        <f ca="1">G67+('development plan (Solar)'!B67/Summary!B$36)*Summary!B$48</f>
        <v>7678.8997953728131</v>
      </c>
      <c r="H68" s="59">
        <f t="shared" si="7"/>
        <v>19135.691666666669</v>
      </c>
      <c r="I68" s="72">
        <f ca="1">B67*Summary!B$30*Summary!B$39*24*375*1000*B$6</f>
        <v>9549315765.2249985</v>
      </c>
      <c r="J68" s="72">
        <f t="shared" ca="1" si="24"/>
        <v>23419315765.224998</v>
      </c>
      <c r="K68" s="39">
        <f t="shared" ca="1" si="8"/>
        <v>3820825</v>
      </c>
    </row>
    <row r="69" spans="1:11" x14ac:dyDescent="0.25">
      <c r="A69" s="53">
        <f t="shared" si="5"/>
        <v>56</v>
      </c>
      <c r="B69" s="18">
        <f t="shared" ca="1" si="6"/>
        <v>100982848</v>
      </c>
      <c r="C69" s="55">
        <f t="shared" ca="1" si="21"/>
        <v>0.40527827063627025</v>
      </c>
      <c r="D69" s="56">
        <f t="shared" ca="1" si="22"/>
        <v>4157955</v>
      </c>
      <c r="E69" s="57">
        <f t="shared" ca="1" si="23"/>
        <v>4.1579550000000003</v>
      </c>
      <c r="F69" s="58">
        <f ca="1">B69/Summary!B$36</f>
        <v>0.2271273756728483</v>
      </c>
      <c r="G69" s="59">
        <f ca="1">G68+('development plan (Solar)'!B68/Summary!B$36)*Summary!B$48</f>
        <v>7896.2851174791112</v>
      </c>
      <c r="H69" s="59">
        <f t="shared" si="7"/>
        <v>19483.613333333335</v>
      </c>
      <c r="I69" s="72">
        <f ca="1">B68*Summary!B$30*Summary!B$39*24*375*1000*B$6</f>
        <v>9580869608.8500023</v>
      </c>
      <c r="J69" s="72">
        <f t="shared" ca="1" si="24"/>
        <v>23450869608.850002</v>
      </c>
      <c r="K69" s="39">
        <f t="shared" ca="1" si="8"/>
        <v>3840929</v>
      </c>
    </row>
    <row r="70" spans="1:11" x14ac:dyDescent="0.25">
      <c r="A70" s="53">
        <f t="shared" si="5"/>
        <v>57</v>
      </c>
      <c r="B70" s="18">
        <f t="shared" ca="1" si="6"/>
        <v>101285530</v>
      </c>
      <c r="C70" s="55">
        <f t="shared" ca="1" si="21"/>
        <v>0.409164245193053</v>
      </c>
      <c r="D70" s="56">
        <f t="shared" ca="1" si="22"/>
        <v>4163305</v>
      </c>
      <c r="E70" s="57">
        <f t="shared" ca="1" si="23"/>
        <v>4.1633050000000003</v>
      </c>
      <c r="F70" s="58">
        <f ca="1">B70/Summary!B$36</f>
        <v>0.22780815829766998</v>
      </c>
      <c r="G70" s="59">
        <f ca="1">G69+('development plan (Solar)'!B69/Summary!B$36)*Summary!B$48</f>
        <v>8114.3550492946124</v>
      </c>
      <c r="H70" s="59">
        <f t="shared" si="7"/>
        <v>19831.535</v>
      </c>
      <c r="I70" s="72">
        <f ca="1">B69*Summary!B$30*Summary!B$39*24*375*1000*B$6</f>
        <v>9611042558.3999996</v>
      </c>
      <c r="J70" s="72">
        <f t="shared" ca="1" si="24"/>
        <v>23481042558.400002</v>
      </c>
      <c r="K70" s="39">
        <f t="shared" ca="1" si="8"/>
        <v>3860623</v>
      </c>
    </row>
    <row r="71" spans="1:11" x14ac:dyDescent="0.25">
      <c r="A71" s="53">
        <f t="shared" si="5"/>
        <v>58</v>
      </c>
      <c r="B71" s="18">
        <f t="shared" ca="1" si="6"/>
        <v>101574054</v>
      </c>
      <c r="C71" s="55">
        <f t="shared" ref="C71:C79" ca="1" si="25">G71/H71</f>
        <v>0.41294861169753</v>
      </c>
      <c r="D71" s="56">
        <f t="shared" ref="D71:D79" ca="1" si="26">ROUNDDOWN(J71/B$10,0)</f>
        <v>4168413</v>
      </c>
      <c r="E71" s="57">
        <f t="shared" ref="E71:E79" ca="1" si="27">D71*B$12/1000000</f>
        <v>4.1684130000000001</v>
      </c>
      <c r="F71" s="58">
        <f ca="1">B71/Summary!B$36</f>
        <v>0.22845709720399429</v>
      </c>
      <c r="G71" s="59">
        <f ca="1">G70+('development plan (Solar)'!B70/Summary!B$36)*Summary!B$48</f>
        <v>8333.0786153104655</v>
      </c>
      <c r="H71" s="59">
        <f t="shared" si="7"/>
        <v>20179.456666666665</v>
      </c>
      <c r="I71" s="72">
        <f ca="1">B70*Summary!B$30*Summary!B$39*24*375*1000*B$6</f>
        <v>9639850317.7499981</v>
      </c>
      <c r="J71" s="72">
        <f t="shared" ref="J71:J79" ca="1" si="28">B$5+I71</f>
        <v>23509850317.75</v>
      </c>
      <c r="K71" s="39">
        <f t="shared" ca="1" si="8"/>
        <v>3879889</v>
      </c>
    </row>
    <row r="72" spans="1:11" x14ac:dyDescent="0.25">
      <c r="A72" s="53">
        <f t="shared" si="5"/>
        <v>59</v>
      </c>
      <c r="B72" s="18">
        <f t="shared" ca="1" si="6"/>
        <v>101848631</v>
      </c>
      <c r="C72" s="55">
        <f t="shared" ca="1" si="25"/>
        <v>0.41663504724284889</v>
      </c>
      <c r="D72" s="56">
        <f t="shared" ca="1" si="26"/>
        <v>4173282</v>
      </c>
      <c r="E72" s="57">
        <f t="shared" ca="1" si="27"/>
        <v>4.1732820000000004</v>
      </c>
      <c r="F72" s="58">
        <f ca="1">B72/Summary!B$36</f>
        <v>0.22907466696623871</v>
      </c>
      <c r="G72" s="59">
        <f ca="1">G71+('development plan (Solar)'!B71/Summary!B$36)*Summary!B$48</f>
        <v>8552.4252416801646</v>
      </c>
      <c r="H72" s="59">
        <f t="shared" si="7"/>
        <v>20527.37833333333</v>
      </c>
      <c r="I72" s="72">
        <f ca="1">B71*Summary!B$30*Summary!B$39*24*375*1000*B$6</f>
        <v>9667310589.4500008</v>
      </c>
      <c r="J72" s="72">
        <f t="shared" ca="1" si="28"/>
        <v>23537310589.450001</v>
      </c>
      <c r="K72" s="39">
        <f t="shared" ca="1" si="8"/>
        <v>3898705</v>
      </c>
    </row>
    <row r="73" spans="1:11" x14ac:dyDescent="0.25">
      <c r="A73" s="53">
        <f t="shared" si="5"/>
        <v>60</v>
      </c>
      <c r="B73" s="18">
        <f t="shared" ca="1" si="6"/>
        <v>102109494</v>
      </c>
      <c r="C73" s="55">
        <f t="shared" ca="1" si="25"/>
        <v>0.42022700560980775</v>
      </c>
      <c r="D73" s="56">
        <f t="shared" ca="1" si="26"/>
        <v>4177915</v>
      </c>
      <c r="E73" s="57">
        <f t="shared" ca="1" si="27"/>
        <v>4.1779149999999996</v>
      </c>
      <c r="F73" s="58">
        <f ca="1">B73/Summary!B$36</f>
        <v>0.22966139164051355</v>
      </c>
      <c r="G73" s="59">
        <f ca="1">G72+('development plan (Solar)'!B72/Summary!B$36)*Summary!B$48</f>
        <v>8772.364810206418</v>
      </c>
      <c r="H73" s="59">
        <f t="shared" si="7"/>
        <v>20875.299999999996</v>
      </c>
      <c r="I73" s="72">
        <f ca="1">B72*Summary!B$30*Summary!B$39*24*375*1000*B$6</f>
        <v>9693443455.4250011</v>
      </c>
      <c r="J73" s="72">
        <f t="shared" ca="1" si="28"/>
        <v>23563443455.425003</v>
      </c>
      <c r="K73" s="39">
        <f t="shared" ca="1" si="8"/>
        <v>3917052</v>
      </c>
    </row>
    <row r="74" spans="1:11" x14ac:dyDescent="0.25">
      <c r="A74" s="53">
        <f t="shared" si="5"/>
        <v>61</v>
      </c>
      <c r="B74" s="18">
        <f t="shared" ca="1" si="6"/>
        <v>102356903</v>
      </c>
      <c r="C74" s="55">
        <f t="shared" ca="1" si="25"/>
        <v>0.42372773780965872</v>
      </c>
      <c r="D74" s="56">
        <f t="shared" ca="1" si="26"/>
        <v>4182317</v>
      </c>
      <c r="E74" s="57">
        <f t="shared" ca="1" si="27"/>
        <v>4.1823170000000003</v>
      </c>
      <c r="F74" s="58">
        <f ca="1">B74/Summary!B$36</f>
        <v>0.23021785601046124</v>
      </c>
      <c r="G74" s="59">
        <f ca="1">G73+('development plan (Solar)'!B73/Summary!B$36)*Summary!B$48</f>
        <v>8992.8677058495996</v>
      </c>
      <c r="H74" s="59">
        <f t="shared" si="7"/>
        <v>21223.221666666661</v>
      </c>
      <c r="I74" s="72">
        <f ca="1">B73*Summary!B$30*Summary!B$39*24*375*1000*B$6</f>
        <v>9718271091.4500027</v>
      </c>
      <c r="J74" s="72">
        <f t="shared" ca="1" si="28"/>
        <v>23588271091.450005</v>
      </c>
      <c r="K74" s="39">
        <f t="shared" ca="1" si="8"/>
        <v>3934908</v>
      </c>
    </row>
    <row r="75" spans="1:11" x14ac:dyDescent="0.25">
      <c r="A75" s="53">
        <f t="shared" si="5"/>
        <v>62</v>
      </c>
      <c r="B75" s="18">
        <f t="shared" ca="1" si="6"/>
        <v>102591145</v>
      </c>
      <c r="C75" s="55">
        <f t="shared" ca="1" si="25"/>
        <v>0.42714031113944573</v>
      </c>
      <c r="D75" s="56">
        <f t="shared" ca="1" si="26"/>
        <v>4186492</v>
      </c>
      <c r="E75" s="57">
        <f t="shared" ca="1" si="27"/>
        <v>4.1864920000000003</v>
      </c>
      <c r="F75" s="58">
        <f ca="1">B75/Summary!B$36</f>
        <v>0.23074470558725629</v>
      </c>
      <c r="G75" s="59">
        <f ca="1">G74+('development plan (Solar)'!B74/Summary!B$36)*Summary!B$48</f>
        <v>9213.9048750335769</v>
      </c>
      <c r="H75" s="59">
        <f t="shared" si="7"/>
        <v>21571.143333333326</v>
      </c>
      <c r="I75" s="72">
        <f ca="1">B74*Summary!B$30*Summary!B$39*24*375*1000*B$6</f>
        <v>9741818243.0250015</v>
      </c>
      <c r="J75" s="72">
        <f t="shared" ca="1" si="28"/>
        <v>23611818243.025002</v>
      </c>
      <c r="K75" s="39">
        <f t="shared" ca="1" si="8"/>
        <v>3952250</v>
      </c>
    </row>
    <row r="76" spans="1:11" x14ac:dyDescent="0.25">
      <c r="A76" s="53">
        <f t="shared" si="5"/>
        <v>63</v>
      </c>
      <c r="B76" s="18">
        <f t="shared" ca="1" si="6"/>
        <v>102812532</v>
      </c>
      <c r="C76" s="55">
        <f t="shared" ca="1" si="25"/>
        <v>0.43046762642254732</v>
      </c>
      <c r="D76" s="56">
        <f t="shared" ca="1" si="26"/>
        <v>4190445</v>
      </c>
      <c r="E76" s="57">
        <f t="shared" ca="1" si="27"/>
        <v>4.1904450000000004</v>
      </c>
      <c r="F76" s="58">
        <f ca="1">B76/Summary!B$36</f>
        <v>0.2312426421112696</v>
      </c>
      <c r="G76" s="59">
        <f ca="1">G75+('development plan (Solar)'!B75/Summary!B$36)*Summary!B$48</f>
        <v>9435.4478839515286</v>
      </c>
      <c r="H76" s="59">
        <f t="shared" si="7"/>
        <v>21919.064999999991</v>
      </c>
      <c r="I76" s="72">
        <f ca="1">B75*Summary!B$30*Summary!B$39*24*375*1000*B$6</f>
        <v>9764112225.3749981</v>
      </c>
      <c r="J76" s="72">
        <f t="shared" ca="1" si="28"/>
        <v>23634112225.375</v>
      </c>
      <c r="K76" s="39">
        <f t="shared" ca="1" si="8"/>
        <v>3969058</v>
      </c>
    </row>
    <row r="77" spans="1:11" x14ac:dyDescent="0.25">
      <c r="A77" s="53">
        <f t="shared" si="5"/>
        <v>64</v>
      </c>
      <c r="B77" s="18">
        <f t="shared" ca="1" si="6"/>
        <v>103021406</v>
      </c>
      <c r="C77" s="55">
        <f t="shared" ca="1" si="25"/>
        <v>0.43371243343895777</v>
      </c>
      <c r="D77" s="56">
        <f t="shared" ca="1" si="26"/>
        <v>4194181</v>
      </c>
      <c r="E77" s="57">
        <f t="shared" ca="1" si="27"/>
        <v>4.1941810000000004</v>
      </c>
      <c r="F77" s="58">
        <f ca="1">B77/Summary!B$36</f>
        <v>0.23171243479790773</v>
      </c>
      <c r="G77" s="59">
        <f ca="1">G76+('development plan (Solar)'!B76/Summary!B$36)*Summary!B$48</f>
        <v>9657.4689725528224</v>
      </c>
      <c r="H77" s="59">
        <f t="shared" si="7"/>
        <v>22266.986666666657</v>
      </c>
      <c r="I77" s="72">
        <f ca="1">B76*Summary!B$30*Summary!B$39*24*375*1000*B$6</f>
        <v>9785182733.1000004</v>
      </c>
      <c r="J77" s="72">
        <f t="shared" ca="1" si="28"/>
        <v>23655182733.099998</v>
      </c>
      <c r="K77" s="39">
        <f t="shared" ca="1" si="8"/>
        <v>3985307</v>
      </c>
    </row>
    <row r="78" spans="1:11" x14ac:dyDescent="0.25">
      <c r="A78" s="53">
        <f t="shared" si="5"/>
        <v>65</v>
      </c>
      <c r="B78" s="18">
        <f t="shared" ca="1" si="6"/>
        <v>103218137</v>
      </c>
      <c r="C78" s="55">
        <f t="shared" ca="1" si="25"/>
        <v>0.43687734540867845</v>
      </c>
      <c r="D78" s="56">
        <f t="shared" ca="1" si="26"/>
        <v>4197706</v>
      </c>
      <c r="E78" s="57">
        <f t="shared" ca="1" si="27"/>
        <v>4.1977060000000002</v>
      </c>
      <c r="F78" s="58">
        <f ca="1">B78/Summary!B$36</f>
        <v>0.23215491583927722</v>
      </c>
      <c r="G78" s="59">
        <f ca="1">G77+('development plan (Solar)'!B77/Summary!B$36)*Summary!B$48</f>
        <v>9879.9411193272626</v>
      </c>
      <c r="H78" s="59">
        <f t="shared" si="7"/>
        <v>22614.908333333322</v>
      </c>
      <c r="I78" s="72">
        <f ca="1">B77*Summary!B$30*Summary!B$39*24*375*1000*B$6</f>
        <v>9805062316.0499992</v>
      </c>
      <c r="J78" s="72">
        <f t="shared" ca="1" si="28"/>
        <v>23675062316.049999</v>
      </c>
      <c r="K78" s="39">
        <f t="shared" ca="1" si="8"/>
        <v>4000975</v>
      </c>
    </row>
    <row r="79" spans="1:11" x14ac:dyDescent="0.25">
      <c r="A79" s="53">
        <f t="shared" si="5"/>
        <v>66</v>
      </c>
      <c r="B79" s="18">
        <f t="shared" ca="1" si="6"/>
        <v>103403126</v>
      </c>
      <c r="C79" s="55">
        <f t="shared" ca="1" si="25"/>
        <v>0.43996485197035368</v>
      </c>
      <c r="D79" s="56">
        <f t="shared" ca="1" si="26"/>
        <v>4201025</v>
      </c>
      <c r="E79" s="57">
        <f t="shared" ca="1" si="27"/>
        <v>4.2010249999999996</v>
      </c>
      <c r="F79" s="58">
        <f ca="1">B79/Summary!B$36</f>
        <v>0.23257098715168806</v>
      </c>
      <c r="G79" s="59">
        <f ca="1">G78+('development plan (Solar)'!B78/Summary!B$36)*Summary!B$48</f>
        <v>10102.83810177039</v>
      </c>
      <c r="H79" s="59">
        <f t="shared" si="7"/>
        <v>22962.829999999987</v>
      </c>
      <c r="I79" s="72">
        <f ca="1">B78*Summary!B$30*Summary!B$39*24*375*1000*B$6</f>
        <v>9823786188.9749985</v>
      </c>
      <c r="J79" s="72">
        <f t="shared" ca="1" si="28"/>
        <v>23693786188.974998</v>
      </c>
      <c r="K79" s="39">
        <f t="shared" ca="1" si="8"/>
        <v>4016036</v>
      </c>
    </row>
    <row r="80" spans="1:11" x14ac:dyDescent="0.25">
      <c r="A80" s="53">
        <f t="shared" ref="A80:A113" si="29">A79+1</f>
        <v>67</v>
      </c>
      <c r="B80" s="18">
        <f t="shared" ref="B80:B113" ca="1" si="30">B79+D80-K80</f>
        <v>103576806</v>
      </c>
      <c r="C80" s="55">
        <f t="shared" ref="C80:C93" ca="1" si="31">G80/H80</f>
        <v>0.44297733127555566</v>
      </c>
      <c r="D80" s="56">
        <f t="shared" ref="D80:D93" ca="1" si="32">ROUNDDOWN(J80/B$10,0)</f>
        <v>4204147</v>
      </c>
      <c r="E80" s="57">
        <f t="shared" ref="E80:E93" ca="1" si="33">D80*B$12/1000000</f>
        <v>4.2041469999999999</v>
      </c>
      <c r="F80" s="58">
        <f ca="1">B80/Summary!B$36</f>
        <v>0.23296162262482167</v>
      </c>
      <c r="G80" s="59">
        <f ca="1">G79+('development plan (Solar)'!B79/Summary!B$36)*Summary!B$48</f>
        <v>10326.134563327205</v>
      </c>
      <c r="H80" s="59">
        <f t="shared" ref="H80:H113" si="34">H79+H$14</f>
        <v>23310.751666666652</v>
      </c>
      <c r="I80" s="72">
        <f ca="1">B79*Summary!B$30*Summary!B$39*24*375*1000*B$6</f>
        <v>9841392517.0500011</v>
      </c>
      <c r="J80" s="72">
        <f t="shared" ref="J80:J93" ca="1" si="35">B$5+I80</f>
        <v>23711392517.050003</v>
      </c>
      <c r="K80" s="39">
        <f t="shared" ca="1" si="8"/>
        <v>4030467</v>
      </c>
    </row>
    <row r="81" spans="1:11" x14ac:dyDescent="0.25">
      <c r="A81" s="53">
        <f t="shared" si="29"/>
        <v>68</v>
      </c>
      <c r="B81" s="18">
        <f t="shared" ca="1" si="30"/>
        <v>103739643</v>
      </c>
      <c r="C81" s="55">
        <f t="shared" ca="1" si="31"/>
        <v>0.44591706110720375</v>
      </c>
      <c r="D81" s="56">
        <f t="shared" ca="1" si="32"/>
        <v>4207078</v>
      </c>
      <c r="E81" s="57">
        <f t="shared" ca="1" si="33"/>
        <v>4.2070780000000001</v>
      </c>
      <c r="F81" s="58">
        <f ca="1">B81/Summary!B$36</f>
        <v>0.23332787037089869</v>
      </c>
      <c r="G81" s="59">
        <f ca="1">G80+('development plan (Solar)'!B80/Summary!B$36)*Summary!B$48</f>
        <v>10549.806082495365</v>
      </c>
      <c r="H81" s="59">
        <f t="shared" si="34"/>
        <v>23658.673333333318</v>
      </c>
      <c r="I81" s="72">
        <f ca="1">B80*Summary!B$30*Summary!B$39*24*375*1000*B$6</f>
        <v>9857922511.0500011</v>
      </c>
      <c r="J81" s="72">
        <f t="shared" ca="1" si="35"/>
        <v>23727922511.050003</v>
      </c>
      <c r="K81" s="39">
        <f t="shared" ca="1" si="8"/>
        <v>4044241</v>
      </c>
    </row>
    <row r="82" spans="1:11" x14ac:dyDescent="0.25">
      <c r="A82" s="53">
        <f t="shared" si="29"/>
        <v>69</v>
      </c>
      <c r="B82" s="18">
        <f t="shared" ca="1" si="30"/>
        <v>103892137</v>
      </c>
      <c r="C82" s="55">
        <f t="shared" ca="1" si="31"/>
        <v>0.44878622912111721</v>
      </c>
      <c r="D82" s="56">
        <f t="shared" ca="1" si="32"/>
        <v>4209826</v>
      </c>
      <c r="E82" s="57">
        <f t="shared" ca="1" si="33"/>
        <v>4.2098259999999996</v>
      </c>
      <c r="F82" s="58">
        <f ca="1">B82/Summary!B$36</f>
        <v>0.23367085497384688</v>
      </c>
      <c r="G82" s="59">
        <f ca="1">G81+('development plan (Solar)'!B81/Summary!B$36)*Summary!B$48</f>
        <v>10773.829244087859</v>
      </c>
      <c r="H82" s="59">
        <f t="shared" si="34"/>
        <v>24006.594999999983</v>
      </c>
      <c r="I82" s="72">
        <f ca="1">B81*Summary!B$30*Summary!B$39*24*375*1000*B$6</f>
        <v>9873420522.5249996</v>
      </c>
      <c r="J82" s="72">
        <f t="shared" ca="1" si="35"/>
        <v>23743420522.525002</v>
      </c>
      <c r="K82" s="39">
        <f t="shared" ca="1" si="8"/>
        <v>4057332</v>
      </c>
    </row>
    <row r="83" spans="1:11" x14ac:dyDescent="0.25">
      <c r="A83" s="53">
        <f t="shared" si="29"/>
        <v>70</v>
      </c>
      <c r="B83" s="18">
        <f t="shared" ca="1" si="30"/>
        <v>104034823</v>
      </c>
      <c r="C83" s="55">
        <f t="shared" ca="1" si="31"/>
        <v>0.45158694229838969</v>
      </c>
      <c r="D83" s="56">
        <f t="shared" ca="1" si="32"/>
        <v>4212399</v>
      </c>
      <c r="E83" s="57">
        <f t="shared" ca="1" si="33"/>
        <v>4.2123989999999996</v>
      </c>
      <c r="F83" s="58">
        <f ca="1">B83/Summary!B$36</f>
        <v>0.23399177973846885</v>
      </c>
      <c r="G83" s="59">
        <f ca="1">G82+('development plan (Solar)'!B82/Summary!B$36)*Summary!B$48</f>
        <v>10998.181712655161</v>
      </c>
      <c r="H83" s="59">
        <f t="shared" si="34"/>
        <v>24354.516666666648</v>
      </c>
      <c r="I83" s="72">
        <f ca="1">B82*Summary!B$30*Summary!B$39*24*375*1000*B$6</f>
        <v>9887934138.9750023</v>
      </c>
      <c r="J83" s="72">
        <f t="shared" ca="1" si="35"/>
        <v>23757934138.975002</v>
      </c>
      <c r="K83" s="39">
        <f t="shared" ref="K83:K113" ca="1" si="36">IF(A83&gt;$B$2,OFFSET(D83,-1*$B$2,0),0)</f>
        <v>4069713</v>
      </c>
    </row>
    <row r="84" spans="1:11" x14ac:dyDescent="0.25">
      <c r="A84" s="53">
        <f t="shared" si="29"/>
        <v>71</v>
      </c>
      <c r="B84" s="18">
        <f t="shared" ca="1" si="30"/>
        <v>104168274</v>
      </c>
      <c r="C84" s="55">
        <f t="shared" ca="1" si="31"/>
        <v>0.45432123568639032</v>
      </c>
      <c r="D84" s="56">
        <f t="shared" ca="1" si="32"/>
        <v>4214807</v>
      </c>
      <c r="E84" s="57">
        <f t="shared" ca="1" si="33"/>
        <v>4.2148070000000004</v>
      </c>
      <c r="F84" s="58">
        <f ca="1">B84/Summary!B$36</f>
        <v>0.23429193343794577</v>
      </c>
      <c r="G84" s="59">
        <f ca="1">G83+('development plan (Solar)'!B83/Summary!B$36)*Summary!B$48</f>
        <v>11222.842308066847</v>
      </c>
      <c r="H84" s="59">
        <f t="shared" si="34"/>
        <v>24702.438333333313</v>
      </c>
      <c r="I84" s="72">
        <f ca="1">B83*Summary!B$30*Summary!B$39*24*375*1000*B$6</f>
        <v>9901514279.0249996</v>
      </c>
      <c r="J84" s="72">
        <f t="shared" ca="1" si="35"/>
        <v>23771514279.025002</v>
      </c>
      <c r="K84" s="39">
        <f t="shared" ca="1" si="36"/>
        <v>4081356</v>
      </c>
    </row>
    <row r="85" spans="1:11" x14ac:dyDescent="0.25">
      <c r="A85" s="53">
        <f t="shared" si="29"/>
        <v>72</v>
      </c>
      <c r="B85" s="18">
        <f t="shared" ca="1" si="30"/>
        <v>104293099</v>
      </c>
      <c r="C85" s="55">
        <f t="shared" ca="1" si="31"/>
        <v>0.45699108066996458</v>
      </c>
      <c r="D85" s="56">
        <f t="shared" ca="1" si="32"/>
        <v>4217059</v>
      </c>
      <c r="E85" s="57">
        <f t="shared" ca="1" si="33"/>
        <v>4.2170589999999999</v>
      </c>
      <c r="F85" s="58">
        <f ca="1">B85/Summary!B$36</f>
        <v>0.23457268581550164</v>
      </c>
      <c r="G85" s="59">
        <f ca="1">G84+('development plan (Solar)'!B84/Summary!B$36)*Summary!B$48</f>
        <v>11447.791087571644</v>
      </c>
      <c r="H85" s="59">
        <f t="shared" si="34"/>
        <v>25050.359999999979</v>
      </c>
      <c r="I85" s="72">
        <f ca="1">B84*Summary!B$30*Summary!B$39*24*375*1000*B$6</f>
        <v>9914215477.9500008</v>
      </c>
      <c r="J85" s="72">
        <f t="shared" ca="1" si="35"/>
        <v>23784215477.950001</v>
      </c>
      <c r="K85" s="39">
        <f t="shared" ca="1" si="36"/>
        <v>4092234</v>
      </c>
    </row>
    <row r="86" spans="1:11" x14ac:dyDescent="0.25">
      <c r="A86" s="53">
        <f t="shared" si="29"/>
        <v>73</v>
      </c>
      <c r="B86" s="18">
        <f t="shared" ca="1" si="30"/>
        <v>104409948</v>
      </c>
      <c r="C86" s="55">
        <f t="shared" ca="1" si="31"/>
        <v>0.45959839239276135</v>
      </c>
      <c r="D86" s="56">
        <f t="shared" ca="1" si="32"/>
        <v>4219165</v>
      </c>
      <c r="E86" s="57">
        <f t="shared" ca="1" si="33"/>
        <v>4.2191650000000003</v>
      </c>
      <c r="F86" s="58">
        <f ca="1">B86/Summary!B$36</f>
        <v>0.23483549883024249</v>
      </c>
      <c r="G86" s="59">
        <f ca="1">G85+('development plan (Solar)'!B85/Summary!B$36)*Summary!B$48</f>
        <v>11673.009423538533</v>
      </c>
      <c r="H86" s="59">
        <f t="shared" si="34"/>
        <v>25398.281666666644</v>
      </c>
      <c r="I86" s="72">
        <f ca="1">B85*Summary!B$30*Summary!B$39*24*375*1000*B$6</f>
        <v>9926095697.3250027</v>
      </c>
      <c r="J86" s="72">
        <f t="shared" ca="1" si="35"/>
        <v>23796095697.325005</v>
      </c>
      <c r="K86" s="39">
        <f t="shared" ca="1" si="36"/>
        <v>4102316</v>
      </c>
    </row>
    <row r="87" spans="1:11" x14ac:dyDescent="0.25">
      <c r="A87" s="53">
        <f t="shared" si="29"/>
        <v>74</v>
      </c>
      <c r="B87" s="18">
        <f t="shared" ca="1" si="30"/>
        <v>104519511</v>
      </c>
      <c r="C87" s="55">
        <f t="shared" ca="1" si="31"/>
        <v>0.46214503699620813</v>
      </c>
      <c r="D87" s="56">
        <f t="shared" ca="1" si="32"/>
        <v>4221137</v>
      </c>
      <c r="E87" s="57">
        <f t="shared" ca="1" si="33"/>
        <v>4.2211369999999997</v>
      </c>
      <c r="F87" s="58">
        <f ca="1">B87/Summary!B$36</f>
        <v>0.23508192440798859</v>
      </c>
      <c r="G87" s="59">
        <f ca="1">G86+('development plan (Solar)'!B86/Summary!B$36)*Summary!B$48</f>
        <v>11898.480091995219</v>
      </c>
      <c r="H87" s="59">
        <f t="shared" si="34"/>
        <v>25746.203333333309</v>
      </c>
      <c r="I87" s="72">
        <f ca="1">B86*Summary!B$30*Summary!B$39*24*375*1000*B$6</f>
        <v>9937216800.9000015</v>
      </c>
      <c r="J87" s="72">
        <f t="shared" ca="1" si="35"/>
        <v>23807216800.900002</v>
      </c>
      <c r="K87" s="39">
        <f t="shared" ca="1" si="36"/>
        <v>4111574</v>
      </c>
    </row>
    <row r="88" spans="1:11" x14ac:dyDescent="0.25">
      <c r="A88" s="53">
        <f t="shared" si="29"/>
        <v>75</v>
      </c>
      <c r="B88" s="18">
        <f t="shared" ca="1" si="30"/>
        <v>104622521</v>
      </c>
      <c r="C88" s="55">
        <f t="shared" ca="1" si="31"/>
        <v>0.46463283819661111</v>
      </c>
      <c r="D88" s="56">
        <f t="shared" ca="1" si="32"/>
        <v>4222986</v>
      </c>
      <c r="E88" s="57">
        <f t="shared" ca="1" si="33"/>
        <v>4.2229859999999997</v>
      </c>
      <c r="F88" s="58">
        <f ca="1">B88/Summary!B$36</f>
        <v>0.23531361118877792</v>
      </c>
      <c r="G88" s="59">
        <f ca="1">G87+('development plan (Solar)'!B87/Summary!B$36)*Summary!B$48</f>
        <v>12124.187359007134</v>
      </c>
      <c r="H88" s="59">
        <f t="shared" si="34"/>
        <v>26094.124999999975</v>
      </c>
      <c r="I88" s="72">
        <f ca="1">B87*Summary!B$30*Summary!B$39*24*375*1000*B$6</f>
        <v>9947644459.4250011</v>
      </c>
      <c r="J88" s="72">
        <f t="shared" ca="1" si="35"/>
        <v>23817644459.425003</v>
      </c>
      <c r="K88" s="39">
        <f t="shared" ca="1" si="36"/>
        <v>4119976</v>
      </c>
    </row>
    <row r="89" spans="1:11" x14ac:dyDescent="0.25">
      <c r="A89" s="53">
        <f t="shared" si="29"/>
        <v>76</v>
      </c>
      <c r="B89" s="18">
        <f t="shared" ca="1" si="30"/>
        <v>104719755</v>
      </c>
      <c r="C89" s="55">
        <f t="shared" ca="1" si="31"/>
        <v>0.46706358358801514</v>
      </c>
      <c r="D89" s="56">
        <f t="shared" ca="1" si="32"/>
        <v>4224724</v>
      </c>
      <c r="E89" s="57">
        <f t="shared" ca="1" si="33"/>
        <v>4.2247240000000001</v>
      </c>
      <c r="F89" s="58">
        <f ca="1">B89/Summary!B$36</f>
        <v>0.23553230677603423</v>
      </c>
      <c r="G89" s="59">
        <f ca="1">G88+('development plan (Solar)'!B88/Summary!B$36)*Summary!B$48</f>
        <v>12350.117073534851</v>
      </c>
      <c r="H89" s="59">
        <f t="shared" si="34"/>
        <v>26442.04666666664</v>
      </c>
      <c r="I89" s="72">
        <f ca="1">B88*Summary!B$30*Summary!B$39*24*375*1000*B$6</f>
        <v>9957448436.1749992</v>
      </c>
      <c r="J89" s="72">
        <f t="shared" ca="1" si="35"/>
        <v>23827448436.174999</v>
      </c>
      <c r="K89" s="39">
        <f t="shared" ca="1" si="36"/>
        <v>4127490</v>
      </c>
    </row>
    <row r="90" spans="1:11" x14ac:dyDescent="0.25">
      <c r="A90" s="53">
        <f t="shared" si="29"/>
        <v>77</v>
      </c>
      <c r="B90" s="18">
        <f t="shared" ca="1" si="30"/>
        <v>104812035</v>
      </c>
      <c r="C90" s="55">
        <f t="shared" ca="1" si="31"/>
        <v>0.46943903053453928</v>
      </c>
      <c r="D90" s="56">
        <f t="shared" ca="1" si="32"/>
        <v>4226365</v>
      </c>
      <c r="E90" s="57">
        <f t="shared" ca="1" si="33"/>
        <v>4.2263650000000004</v>
      </c>
      <c r="F90" s="58">
        <f ca="1">B90/Summary!B$36</f>
        <v>0.23573985998573466</v>
      </c>
      <c r="G90" s="59">
        <f ca="1">G89+('development plan (Solar)'!B89/Summary!B$36)*Summary!B$48</f>
        <v>12576.256762450994</v>
      </c>
      <c r="H90" s="59">
        <f t="shared" si="34"/>
        <v>26789.968333333305</v>
      </c>
      <c r="I90" s="72">
        <f ca="1">B89*Summary!B$30*Summary!B$39*24*375*1000*B$6</f>
        <v>9966702682.125</v>
      </c>
      <c r="J90" s="72">
        <f t="shared" ca="1" si="35"/>
        <v>23836702682.125</v>
      </c>
      <c r="K90" s="39">
        <f t="shared" ca="1" si="36"/>
        <v>4134085</v>
      </c>
    </row>
    <row r="91" spans="1:11" x14ac:dyDescent="0.25">
      <c r="A91" s="53">
        <f t="shared" si="29"/>
        <v>78</v>
      </c>
      <c r="B91" s="18">
        <f t="shared" ca="1" si="30"/>
        <v>104899530</v>
      </c>
      <c r="C91" s="55">
        <f t="shared" ca="1" si="31"/>
        <v>0.47176091168903012</v>
      </c>
      <c r="D91" s="56">
        <f t="shared" ca="1" si="32"/>
        <v>4227922</v>
      </c>
      <c r="E91" s="57">
        <f t="shared" ca="1" si="33"/>
        <v>4.2279220000000004</v>
      </c>
      <c r="F91" s="58">
        <f ca="1">B91/Summary!B$36</f>
        <v>0.23593665092724678</v>
      </c>
      <c r="G91" s="59">
        <f ca="1">G90+('development plan (Solar)'!B90/Summary!B$36)*Summary!B$48</f>
        <v>12802.5957277166</v>
      </c>
      <c r="H91" s="59">
        <f t="shared" si="34"/>
        <v>27137.88999999997</v>
      </c>
      <c r="I91" s="72">
        <f ca="1">B90*Summary!B$30*Summary!B$39*24*375*1000*B$6</f>
        <v>9975485431.125</v>
      </c>
      <c r="J91" s="72">
        <f t="shared" ca="1" si="35"/>
        <v>23845485431.125</v>
      </c>
      <c r="K91" s="39">
        <f t="shared" ca="1" si="36"/>
        <v>4140427</v>
      </c>
    </row>
    <row r="92" spans="1:11" x14ac:dyDescent="0.25">
      <c r="A92" s="53">
        <f t="shared" si="29"/>
        <v>79</v>
      </c>
      <c r="B92" s="18">
        <f t="shared" ca="1" si="30"/>
        <v>104982410</v>
      </c>
      <c r="C92" s="55">
        <f t="shared" ca="1" si="31"/>
        <v>0.47403088525288201</v>
      </c>
      <c r="D92" s="56">
        <f t="shared" ca="1" si="32"/>
        <v>4229399</v>
      </c>
      <c r="E92" s="57">
        <f t="shared" ca="1" si="33"/>
        <v>4.2293989999999999</v>
      </c>
      <c r="F92" s="58">
        <f ca="1">B92/Summary!B$36</f>
        <v>0.23612306195910604</v>
      </c>
      <c r="G92" s="59">
        <f ca="1">G91+('development plan (Solar)'!B91/Summary!B$36)*Summary!B$48</f>
        <v>13029.123636243978</v>
      </c>
      <c r="H92" s="59">
        <f t="shared" si="34"/>
        <v>27485.811666666636</v>
      </c>
      <c r="I92" s="72">
        <f ca="1">B91*Summary!B$30*Summary!B$39*24*375*1000*B$6</f>
        <v>9983812767.75</v>
      </c>
      <c r="J92" s="72">
        <f t="shared" ca="1" si="35"/>
        <v>23853812767.75</v>
      </c>
      <c r="K92" s="39">
        <f t="shared" ca="1" si="36"/>
        <v>4146519</v>
      </c>
    </row>
    <row r="93" spans="1:11" x14ac:dyDescent="0.25">
      <c r="A93" s="53">
        <f t="shared" si="29"/>
        <v>80</v>
      </c>
      <c r="B93" s="18">
        <f t="shared" ca="1" si="30"/>
        <v>105060848</v>
      </c>
      <c r="C93" s="55">
        <f t="shared" ca="1" si="31"/>
        <v>0.47625053970683756</v>
      </c>
      <c r="D93" s="56">
        <f t="shared" ca="1" si="32"/>
        <v>4230798</v>
      </c>
      <c r="E93" s="57">
        <f t="shared" ca="1" si="33"/>
        <v>4.2307980000000001</v>
      </c>
      <c r="F93" s="58">
        <f ca="1">B93/Summary!B$36</f>
        <v>0.23629948218735139</v>
      </c>
      <c r="G93" s="59">
        <f ca="1">G92+('development plan (Solar)'!B92/Summary!B$36)*Summary!B$48</f>
        <v>13255.83052205618</v>
      </c>
      <c r="H93" s="59">
        <f t="shared" si="34"/>
        <v>27833.733333333301</v>
      </c>
      <c r="I93" s="72">
        <f ca="1">B92*Summary!B$30*Summary!B$39*24*375*1000*B$6</f>
        <v>9991700871.75</v>
      </c>
      <c r="J93" s="72">
        <f t="shared" ca="1" si="35"/>
        <v>23861700871.75</v>
      </c>
      <c r="K93" s="39">
        <f t="shared" ca="1" si="36"/>
        <v>4152360</v>
      </c>
    </row>
    <row r="94" spans="1:11" x14ac:dyDescent="0.25">
      <c r="A94" s="53">
        <f t="shared" si="29"/>
        <v>81</v>
      </c>
      <c r="B94" s="18">
        <f t="shared" ca="1" si="30"/>
        <v>105135014</v>
      </c>
      <c r="C94" s="55">
        <f t="shared" ref="C94:C107" ca="1" si="37">G94/H94</f>
        <v>0.47842139834461256</v>
      </c>
      <c r="D94" s="56">
        <f t="shared" ref="D94:D107" ca="1" si="38">ROUNDDOWN(J94/B$10,0)</f>
        <v>4232121</v>
      </c>
      <c r="E94" s="57">
        <f t="shared" ref="E94:E107" ca="1" si="39">D94*B$12/1000000</f>
        <v>4.2321210000000002</v>
      </c>
      <c r="F94" s="58">
        <f ca="1">B94/Summary!B$36</f>
        <v>0.2364662939705183</v>
      </c>
      <c r="G94" s="59">
        <f ca="1">G93+('development plan (Solar)'!B93/Summary!B$36)*Summary!B$48</f>
        <v>13482.706792765426</v>
      </c>
      <c r="H94" s="59">
        <f t="shared" si="34"/>
        <v>28181.654999999966</v>
      </c>
      <c r="I94" s="72">
        <f ca="1">B93*Summary!B$30*Summary!B$39*24*375*1000*B$6</f>
        <v>9999166208.3999996</v>
      </c>
      <c r="J94" s="72">
        <f t="shared" ref="J94:J107" ca="1" si="40">B$5+I94</f>
        <v>23869166208.400002</v>
      </c>
      <c r="K94" s="39">
        <f t="shared" ca="1" si="36"/>
        <v>4157955</v>
      </c>
    </row>
    <row r="95" spans="1:11" x14ac:dyDescent="0.25">
      <c r="A95" s="53">
        <f t="shared" si="29"/>
        <v>82</v>
      </c>
      <c r="B95" s="18">
        <f t="shared" ca="1" si="30"/>
        <v>105205082</v>
      </c>
      <c r="C95" s="55">
        <f t="shared" ca="1" si="37"/>
        <v>0.48054492302063712</v>
      </c>
      <c r="D95" s="56">
        <f t="shared" ca="1" si="38"/>
        <v>4233373</v>
      </c>
      <c r="E95" s="57">
        <f t="shared" ca="1" si="39"/>
        <v>4.2333730000000003</v>
      </c>
      <c r="F95" s="58">
        <f ca="1">B95/Summary!B$36</f>
        <v>0.23662388866381359</v>
      </c>
      <c r="G95" s="59">
        <f ca="1">G94+('development plan (Solar)'!B94/Summary!B$36)*Summary!B$48</f>
        <v>13709.743223094682</v>
      </c>
      <c r="H95" s="59">
        <f t="shared" si="34"/>
        <v>28529.576666666631</v>
      </c>
      <c r="I95" s="72">
        <f ca="1">B94*Summary!B$30*Summary!B$39*24*375*1000*B$6</f>
        <v>10006224957.450003</v>
      </c>
      <c r="J95" s="72">
        <f t="shared" ca="1" si="40"/>
        <v>23876224957.450005</v>
      </c>
      <c r="K95" s="39">
        <f t="shared" ca="1" si="36"/>
        <v>4163305</v>
      </c>
    </row>
    <row r="96" spans="1:11" x14ac:dyDescent="0.25">
      <c r="A96" s="53">
        <f t="shared" si="29"/>
        <v>83</v>
      </c>
      <c r="B96" s="18">
        <f t="shared" ca="1" si="30"/>
        <v>105271224</v>
      </c>
      <c r="C96" s="55">
        <f t="shared" ca="1" si="37"/>
        <v>0.48262251815033963</v>
      </c>
      <c r="D96" s="56">
        <f t="shared" ca="1" si="38"/>
        <v>4234555</v>
      </c>
      <c r="E96" s="57">
        <f t="shared" ca="1" si="39"/>
        <v>4.2345550000000003</v>
      </c>
      <c r="F96" s="58">
        <f ca="1">B96/Summary!B$36</f>
        <v>0.23677265312410842</v>
      </c>
      <c r="G96" s="59">
        <f ca="1">G95+('development plan (Solar)'!B95/Summary!B$36)*Summary!B$48</f>
        <v>13936.930963515551</v>
      </c>
      <c r="H96" s="59">
        <f t="shared" si="34"/>
        <v>28877.498333333297</v>
      </c>
      <c r="I96" s="72">
        <f ca="1">B95*Summary!B$30*Summary!B$39*24*375*1000*B$6</f>
        <v>10012893679.35</v>
      </c>
      <c r="J96" s="72">
        <f t="shared" ca="1" si="40"/>
        <v>23882893679.349998</v>
      </c>
      <c r="K96" s="39">
        <f t="shared" ca="1" si="36"/>
        <v>4168413</v>
      </c>
    </row>
    <row r="97" spans="1:11" x14ac:dyDescent="0.25">
      <c r="A97" s="53">
        <f t="shared" si="29"/>
        <v>84</v>
      </c>
      <c r="B97" s="18">
        <f t="shared" ca="1" si="30"/>
        <v>105333613</v>
      </c>
      <c r="C97" s="55">
        <f t="shared" ca="1" si="37"/>
        <v>0.48465553398135447</v>
      </c>
      <c r="D97" s="56">
        <f t="shared" ca="1" si="38"/>
        <v>4235671</v>
      </c>
      <c r="E97" s="57">
        <f t="shared" ca="1" si="39"/>
        <v>4.235671</v>
      </c>
      <c r="F97" s="58">
        <f ca="1">B97/Summary!B$36</f>
        <v>0.23691297645744175</v>
      </c>
      <c r="G97" s="59">
        <f ca="1">G96+('development plan (Solar)'!B96/Summary!B$36)*Summary!B$48</f>
        <v>14164.261535929338</v>
      </c>
      <c r="H97" s="59">
        <f t="shared" si="34"/>
        <v>29225.419999999962</v>
      </c>
      <c r="I97" s="72">
        <f ca="1">B96*Summary!B$30*Summary!B$39*24*375*1000*B$6</f>
        <v>10019188744.199999</v>
      </c>
      <c r="J97" s="72">
        <f t="shared" ca="1" si="40"/>
        <v>23889188744.199997</v>
      </c>
      <c r="K97" s="39">
        <f t="shared" ca="1" si="36"/>
        <v>4173282</v>
      </c>
    </row>
    <row r="98" spans="1:11" x14ac:dyDescent="0.25">
      <c r="A98" s="53">
        <f t="shared" si="29"/>
        <v>85</v>
      </c>
      <c r="B98" s="18">
        <f t="shared" ca="1" si="30"/>
        <v>105392422</v>
      </c>
      <c r="C98" s="55">
        <f t="shared" ca="1" si="37"/>
        <v>0.48664526985288364</v>
      </c>
      <c r="D98" s="56">
        <f t="shared" ca="1" si="38"/>
        <v>4236724</v>
      </c>
      <c r="E98" s="57">
        <f t="shared" ca="1" si="39"/>
        <v>4.2367239999999997</v>
      </c>
      <c r="F98" s="58">
        <f ca="1">B98/Summary!B$36</f>
        <v>0.23704524776985259</v>
      </c>
      <c r="G98" s="59">
        <f ca="1">G97+('development plan (Solar)'!B97/Summary!B$36)*Summary!B$48</f>
        <v>14391.726835826508</v>
      </c>
      <c r="H98" s="59">
        <f t="shared" si="34"/>
        <v>29573.341666666627</v>
      </c>
      <c r="I98" s="72">
        <f ca="1">B97*Summary!B$30*Summary!B$39*24*375*1000*B$6</f>
        <v>10025126617.275002</v>
      </c>
      <c r="J98" s="72">
        <f t="shared" ca="1" si="40"/>
        <v>23895126617.275002</v>
      </c>
      <c r="K98" s="39">
        <f t="shared" ca="1" si="36"/>
        <v>4177915</v>
      </c>
    </row>
    <row r="99" spans="1:11" x14ac:dyDescent="0.25">
      <c r="A99" s="53">
        <f t="shared" si="29"/>
        <v>86</v>
      </c>
      <c r="B99" s="18">
        <f t="shared" ca="1" si="30"/>
        <v>105447821</v>
      </c>
      <c r="C99" s="55">
        <f t="shared" ca="1" si="37"/>
        <v>0.48859297715548955</v>
      </c>
      <c r="D99" s="56">
        <f t="shared" ca="1" si="38"/>
        <v>4237716</v>
      </c>
      <c r="E99" s="57">
        <f t="shared" ca="1" si="39"/>
        <v>4.2377159999999998</v>
      </c>
      <c r="F99" s="58">
        <f ca="1">B99/Summary!B$36</f>
        <v>0.23716984941987634</v>
      </c>
      <c r="G99" s="59">
        <f ca="1">G98+('development plan (Solar)'!B98/Summary!B$36)*Summary!B$48</f>
        <v>14619.319132286701</v>
      </c>
      <c r="H99" s="59">
        <f t="shared" si="34"/>
        <v>29921.263333333292</v>
      </c>
      <c r="I99" s="72">
        <f ca="1">B98*Summary!B$30*Summary!B$39*24*375*1000*B$6</f>
        <v>10030723763.849998</v>
      </c>
      <c r="J99" s="72">
        <f t="shared" ca="1" si="40"/>
        <v>23900723763.849998</v>
      </c>
      <c r="K99" s="39">
        <f t="shared" ca="1" si="36"/>
        <v>4182317</v>
      </c>
    </row>
    <row r="100" spans="1:11" x14ac:dyDescent="0.25">
      <c r="A100" s="53">
        <f t="shared" si="29"/>
        <v>87</v>
      </c>
      <c r="B100" s="18">
        <f t="shared" ca="1" si="30"/>
        <v>105499980</v>
      </c>
      <c r="C100" s="55">
        <f t="shared" ca="1" si="37"/>
        <v>0.49049986187273675</v>
      </c>
      <c r="D100" s="56">
        <f t="shared" ca="1" si="38"/>
        <v>4238651</v>
      </c>
      <c r="E100" s="57">
        <f t="shared" ca="1" si="39"/>
        <v>4.2386509999999999</v>
      </c>
      <c r="F100" s="58">
        <f ca="1">B100/Summary!B$36</f>
        <v>0.2372871637660485</v>
      </c>
      <c r="G100" s="59">
        <f ca="1">G99+('development plan (Solar)'!B99/Summary!B$36)*Summary!B$48</f>
        <v>14847.031061500295</v>
      </c>
      <c r="H100" s="59">
        <f t="shared" si="34"/>
        <v>30269.184999999958</v>
      </c>
      <c r="I100" s="72">
        <f ca="1">B99*Summary!B$30*Summary!B$39*24*375*1000*B$6</f>
        <v>10035996363.675001</v>
      </c>
      <c r="J100" s="72">
        <f t="shared" ca="1" si="40"/>
        <v>23905996363.675003</v>
      </c>
      <c r="K100" s="39">
        <f t="shared" ca="1" si="36"/>
        <v>4186492</v>
      </c>
    </row>
    <row r="101" spans="1:11" x14ac:dyDescent="0.25">
      <c r="A101" s="53">
        <f t="shared" si="29"/>
        <v>88</v>
      </c>
      <c r="B101" s="18">
        <f t="shared" ca="1" si="30"/>
        <v>105549067</v>
      </c>
      <c r="C101" s="55">
        <f t="shared" ca="1" si="37"/>
        <v>0.49236708716113514</v>
      </c>
      <c r="D101" s="56">
        <f t="shared" ca="1" si="38"/>
        <v>4239532</v>
      </c>
      <c r="E101" s="57">
        <f t="shared" ca="1" si="39"/>
        <v>4.2395319999999996</v>
      </c>
      <c r="F101" s="58">
        <f ca="1">B101/Summary!B$36</f>
        <v>0.2373975686685687</v>
      </c>
      <c r="G101" s="59">
        <f ca="1">G100+('development plan (Solar)'!B100/Summary!B$36)*Summary!B$48</f>
        <v>15074.855626768416</v>
      </c>
      <c r="H101" s="59">
        <f t="shared" si="34"/>
        <v>30617.106666666623</v>
      </c>
      <c r="I101" s="72">
        <f ca="1">B100*Summary!B$30*Summary!B$39*24*375*1000*B$6</f>
        <v>10040960596.499998</v>
      </c>
      <c r="J101" s="72">
        <f t="shared" ca="1" si="40"/>
        <v>23910960596.5</v>
      </c>
      <c r="K101" s="39">
        <f t="shared" ca="1" si="36"/>
        <v>4190445</v>
      </c>
    </row>
    <row r="102" spans="1:11" x14ac:dyDescent="0.25">
      <c r="A102" s="53">
        <f t="shared" si="29"/>
        <v>89</v>
      </c>
      <c r="B102" s="18">
        <f t="shared" ca="1" si="30"/>
        <v>105595246</v>
      </c>
      <c r="C102" s="55">
        <f t="shared" ca="1" si="37"/>
        <v>0.49419577561667566</v>
      </c>
      <c r="D102" s="56">
        <f t="shared" ca="1" si="38"/>
        <v>4240360</v>
      </c>
      <c r="E102" s="57">
        <f t="shared" ca="1" si="39"/>
        <v>4.2403599999999999</v>
      </c>
      <c r="F102" s="58">
        <f ca="1">B102/Summary!B$36</f>
        <v>0.23750143299096527</v>
      </c>
      <c r="G102" s="59">
        <f ca="1">G101+('development plan (Solar)'!B101/Summary!B$36)*Summary!B$48</f>
        <v>15302.786194183982</v>
      </c>
      <c r="H102" s="59">
        <f t="shared" si="34"/>
        <v>30965.028333333288</v>
      </c>
      <c r="I102" s="72">
        <f ca="1">B101*Summary!B$30*Summary!B$39*24*375*1000*B$6</f>
        <v>10045632451.725</v>
      </c>
      <c r="J102" s="72">
        <f t="shared" ca="1" si="40"/>
        <v>23915632451.724998</v>
      </c>
      <c r="K102" s="39">
        <f t="shared" ca="1" si="36"/>
        <v>4194181</v>
      </c>
    </row>
    <row r="103" spans="1:11" x14ac:dyDescent="0.25">
      <c r="A103" s="53">
        <f t="shared" si="29"/>
        <v>90</v>
      </c>
      <c r="B103" s="18">
        <f t="shared" ca="1" si="30"/>
        <v>105638679</v>
      </c>
      <c r="C103" s="55">
        <f t="shared" ca="1" si="37"/>
        <v>0.49598701125233574</v>
      </c>
      <c r="D103" s="56">
        <f t="shared" ca="1" si="38"/>
        <v>4241139</v>
      </c>
      <c r="E103" s="57">
        <f t="shared" ca="1" si="39"/>
        <v>4.2411390000000004</v>
      </c>
      <c r="F103" s="58">
        <f ca="1">B103/Summary!B$36</f>
        <v>0.23759912109843082</v>
      </c>
      <c r="G103" s="59">
        <f ca="1">G102+('development plan (Solar)'!B102/Summary!B$36)*Summary!B$48</f>
        <v>15530.816483993804</v>
      </c>
      <c r="H103" s="59">
        <f t="shared" si="34"/>
        <v>31312.949999999953</v>
      </c>
      <c r="I103" s="72">
        <f ca="1">B102*Summary!B$30*Summary!B$39*24*375*1000*B$6</f>
        <v>10050027538.050001</v>
      </c>
      <c r="J103" s="72">
        <f t="shared" ca="1" si="40"/>
        <v>23920027538.050003</v>
      </c>
      <c r="K103" s="39">
        <f t="shared" ca="1" si="36"/>
        <v>4197706</v>
      </c>
    </row>
    <row r="104" spans="1:11" x14ac:dyDescent="0.25">
      <c r="A104" s="53">
        <f t="shared" si="29"/>
        <v>91</v>
      </c>
      <c r="B104" s="18">
        <f t="shared" ca="1" si="30"/>
        <v>105679526</v>
      </c>
      <c r="C104" s="55">
        <f t="shared" ca="1" si="37"/>
        <v>0.49774184148161194</v>
      </c>
      <c r="D104" s="56">
        <f t="shared" ca="1" si="38"/>
        <v>4241872</v>
      </c>
      <c r="E104" s="57">
        <f t="shared" ca="1" si="39"/>
        <v>4.2418719999999999</v>
      </c>
      <c r="F104" s="58">
        <f ca="1">B104/Summary!B$36</f>
        <v>0.23769099285782214</v>
      </c>
      <c r="G104" s="59">
        <f ca="1">G103+('development plan (Solar)'!B103/Summary!B$36)*Summary!B$48</f>
        <v>15758.940566279634</v>
      </c>
      <c r="H104" s="59">
        <f t="shared" si="34"/>
        <v>31660.871666666619</v>
      </c>
      <c r="I104" s="72">
        <f ca="1">B103*Summary!B$30*Summary!B$39*24*375*1000*B$6</f>
        <v>10054161273.825003</v>
      </c>
      <c r="J104" s="72">
        <f t="shared" ca="1" si="40"/>
        <v>23924161273.825005</v>
      </c>
      <c r="K104" s="39">
        <f t="shared" ca="1" si="36"/>
        <v>4201025</v>
      </c>
    </row>
    <row r="105" spans="1:11" x14ac:dyDescent="0.25">
      <c r="A105" s="53">
        <f t="shared" si="29"/>
        <v>92</v>
      </c>
      <c r="B105" s="18">
        <f t="shared" ca="1" si="30"/>
        <v>105717940</v>
      </c>
      <c r="C105" s="55">
        <f t="shared" ca="1" si="37"/>
        <v>0.49946127897269221</v>
      </c>
      <c r="D105" s="56">
        <f t="shared" ca="1" si="38"/>
        <v>4242561</v>
      </c>
      <c r="E105" s="57">
        <f t="shared" ca="1" si="39"/>
        <v>4.2425610000000002</v>
      </c>
      <c r="F105" s="58">
        <f ca="1">B105/Summary!B$36</f>
        <v>0.23777739239182119</v>
      </c>
      <c r="G105" s="59">
        <f ca="1">G104+('development plan (Solar)'!B104/Summary!B$36)*Summary!B$48</f>
        <v>15987.152856639226</v>
      </c>
      <c r="H105" s="59">
        <f t="shared" si="34"/>
        <v>32008.793333333284</v>
      </c>
      <c r="I105" s="72">
        <f ca="1">B104*Summary!B$30*Summary!B$39*24*375*1000*B$6</f>
        <v>10058048887.050001</v>
      </c>
      <c r="J105" s="72">
        <f t="shared" ca="1" si="40"/>
        <v>23928048887.050003</v>
      </c>
      <c r="K105" s="39">
        <f t="shared" ca="1" si="36"/>
        <v>4204147</v>
      </c>
    </row>
    <row r="106" spans="1:11" x14ac:dyDescent="0.25">
      <c r="A106" s="53">
        <f t="shared" si="29"/>
        <v>93</v>
      </c>
      <c r="B106" s="18">
        <f t="shared" ca="1" si="30"/>
        <v>105754072</v>
      </c>
      <c r="C106" s="55">
        <f t="shared" ca="1" si="37"/>
        <v>0.50114630304930585</v>
      </c>
      <c r="D106" s="56">
        <f t="shared" ca="1" si="38"/>
        <v>4243210</v>
      </c>
      <c r="E106" s="57">
        <f t="shared" ca="1" si="39"/>
        <v>4.2432100000000004</v>
      </c>
      <c r="F106" s="58">
        <f ca="1">B106/Summary!B$36</f>
        <v>0.23785865932477412</v>
      </c>
      <c r="G106" s="59">
        <f ca="1">G105+('development plan (Solar)'!B105/Summary!B$36)*Summary!B$48</f>
        <v>16215.448101069996</v>
      </c>
      <c r="H106" s="59">
        <f t="shared" si="34"/>
        <v>32356.714999999949</v>
      </c>
      <c r="I106" s="72">
        <f ca="1">B105*Summary!B$30*Summary!B$39*24*375*1000*B$6</f>
        <v>10061704939.5</v>
      </c>
      <c r="J106" s="72">
        <f t="shared" ca="1" si="40"/>
        <v>23931704939.5</v>
      </c>
      <c r="K106" s="39">
        <f t="shared" ca="1" si="36"/>
        <v>4207078</v>
      </c>
    </row>
    <row r="107" spans="1:11" x14ac:dyDescent="0.25">
      <c r="A107" s="53">
        <f t="shared" si="29"/>
        <v>94</v>
      </c>
      <c r="B107" s="18">
        <f t="shared" ca="1" si="30"/>
        <v>105788065</v>
      </c>
      <c r="C107" s="55">
        <f t="shared" ca="1" si="37"/>
        <v>0.50279786133230575</v>
      </c>
      <c r="D107" s="56">
        <f t="shared" ca="1" si="38"/>
        <v>4243819</v>
      </c>
      <c r="E107" s="57">
        <f t="shared" ca="1" si="39"/>
        <v>4.2438190000000002</v>
      </c>
      <c r="F107" s="58">
        <f ca="1">B107/Summary!B$36</f>
        <v>0.23793511528768424</v>
      </c>
      <c r="G107" s="59">
        <f ca="1">G106+('development plan (Solar)'!B106/Summary!B$36)*Summary!B$48</f>
        <v>16443.821371650083</v>
      </c>
      <c r="H107" s="59">
        <f t="shared" si="34"/>
        <v>32704.636666666614</v>
      </c>
      <c r="I107" s="72">
        <f ca="1">B106*Summary!B$30*Summary!B$39*24*375*1000*B$6</f>
        <v>10065143802.600004</v>
      </c>
      <c r="J107" s="72">
        <f t="shared" ca="1" si="40"/>
        <v>23935143802.600006</v>
      </c>
      <c r="K107" s="39">
        <f t="shared" ca="1" si="36"/>
        <v>4209826</v>
      </c>
    </row>
    <row r="108" spans="1:11" x14ac:dyDescent="0.25">
      <c r="A108" s="53">
        <f t="shared" si="29"/>
        <v>95</v>
      </c>
      <c r="B108" s="18">
        <f t="shared" ca="1" si="30"/>
        <v>105820059</v>
      </c>
      <c r="C108" s="55">
        <f t="shared" ref="C108:C113" ca="1" si="41">G108/H108</f>
        <v>0.50441687088556375</v>
      </c>
      <c r="D108" s="56">
        <f t="shared" ref="D108:D113" ca="1" si="42">ROUNDDOWN(J108/B$10,0)</f>
        <v>4244393</v>
      </c>
      <c r="E108" s="57">
        <f t="shared" ref="E108:E113" ca="1" si="43">D108*B$12/1000000</f>
        <v>4.2443929999999996</v>
      </c>
      <c r="F108" s="58">
        <f ca="1">B108/Summary!B$36</f>
        <v>0.23800707516405134</v>
      </c>
      <c r="G108" s="59">
        <f ca="1">G107+('development plan (Solar)'!B107/Summary!B$36)*Summary!B$48</f>
        <v>16672.26804926254</v>
      </c>
      <c r="H108" s="59">
        <f t="shared" si="34"/>
        <v>33052.558333333283</v>
      </c>
      <c r="I108" s="72">
        <f ca="1">B107*Summary!B$30*Summary!B$39*24*375*1000*B$6</f>
        <v>10068379086.375</v>
      </c>
      <c r="J108" s="72">
        <f t="shared" ref="J108:J113" ca="1" si="44">B$5+I108</f>
        <v>23938379086.375</v>
      </c>
      <c r="K108" s="39">
        <f t="shared" ca="1" si="36"/>
        <v>4212399</v>
      </c>
    </row>
    <row r="109" spans="1:11" x14ac:dyDescent="0.25">
      <c r="A109" s="53">
        <f t="shared" si="29"/>
        <v>96</v>
      </c>
      <c r="B109" s="18">
        <f t="shared" ca="1" si="30"/>
        <v>105850185</v>
      </c>
      <c r="C109" s="55">
        <f t="shared" ca="1" si="41"/>
        <v>0.50600421961351882</v>
      </c>
      <c r="D109" s="56">
        <f t="shared" ca="1" si="42"/>
        <v>4244933</v>
      </c>
      <c r="E109" s="57">
        <f t="shared" ca="1" si="43"/>
        <v>4.2449329999999996</v>
      </c>
      <c r="F109" s="58">
        <f ca="1">B109/Summary!B$36</f>
        <v>0.23807483359486448</v>
      </c>
      <c r="G109" s="59">
        <f ca="1">G108+('development plan (Solar)'!B108/Summary!B$36)*Summary!B$48</f>
        <v>16900.783817116921</v>
      </c>
      <c r="H109" s="59">
        <f t="shared" si="34"/>
        <v>33400.479999999952</v>
      </c>
      <c r="I109" s="72">
        <f ca="1">B108*Summary!B$30*Summary!B$39*24*375*1000*B$6</f>
        <v>10071424115.324999</v>
      </c>
      <c r="J109" s="72">
        <f t="shared" ca="1" si="44"/>
        <v>23941424115.324997</v>
      </c>
      <c r="K109" s="39">
        <f t="shared" ca="1" si="36"/>
        <v>4214807</v>
      </c>
    </row>
    <row r="110" spans="1:11" x14ac:dyDescent="0.25">
      <c r="A110" s="53">
        <f t="shared" si="29"/>
        <v>97</v>
      </c>
      <c r="B110" s="18">
        <f t="shared" ca="1" si="30"/>
        <v>105878567</v>
      </c>
      <c r="C110" s="55">
        <f t="shared" ca="1" si="41"/>
        <v>0.50756076718835286</v>
      </c>
      <c r="D110" s="56">
        <f t="shared" ca="1" si="42"/>
        <v>4245441</v>
      </c>
      <c r="E110" s="57">
        <f t="shared" ca="1" si="43"/>
        <v>4.2454409999999996</v>
      </c>
      <c r="F110" s="58">
        <f ca="1">B110/Summary!B$36</f>
        <v>0.23813866947693771</v>
      </c>
      <c r="G110" s="59">
        <f ca="1">G109+('development plan (Solar)'!B109/Summary!B$36)*Summary!B$48</f>
        <v>17129.364641313998</v>
      </c>
      <c r="H110" s="59">
        <f t="shared" si="34"/>
        <v>33748.401666666621</v>
      </c>
      <c r="I110" s="72">
        <f ca="1">B109*Summary!B$30*Summary!B$39*24*375*1000*B$6</f>
        <v>10074291357.374998</v>
      </c>
      <c r="J110" s="72">
        <f t="shared" ca="1" si="44"/>
        <v>23944291357.375</v>
      </c>
      <c r="K110" s="39">
        <f t="shared" ca="1" si="36"/>
        <v>4217059</v>
      </c>
    </row>
    <row r="111" spans="1:11" x14ac:dyDescent="0.25">
      <c r="A111" s="53">
        <f t="shared" si="29"/>
        <v>98</v>
      </c>
      <c r="B111" s="18">
        <f t="shared" ca="1" si="30"/>
        <v>105905322</v>
      </c>
      <c r="C111" s="55">
        <f t="shared" ca="1" si="41"/>
        <v>0.50908734604707018</v>
      </c>
      <c r="D111" s="56">
        <f t="shared" ca="1" si="42"/>
        <v>4245920</v>
      </c>
      <c r="E111" s="57">
        <f t="shared" ca="1" si="43"/>
        <v>4.2459199999999999</v>
      </c>
      <c r="F111" s="58">
        <f ca="1">B111/Summary!B$36</f>
        <v>0.23819884596291011</v>
      </c>
      <c r="G111" s="59">
        <f ca="1">G110+('development plan (Solar)'!B110/Summary!B$36)*Summary!B$48</f>
        <v>17358.006755729439</v>
      </c>
      <c r="H111" s="59">
        <f t="shared" si="34"/>
        <v>34096.32333333329</v>
      </c>
      <c r="I111" s="72">
        <f ca="1">B110*Summary!B$30*Summary!B$39*24*375*1000*B$6</f>
        <v>10076992614.225</v>
      </c>
      <c r="J111" s="72">
        <f t="shared" ca="1" si="44"/>
        <v>23946992614.224998</v>
      </c>
      <c r="K111" s="39">
        <f t="shared" ca="1" si="36"/>
        <v>4219165</v>
      </c>
    </row>
    <row r="112" spans="1:11" x14ac:dyDescent="0.25">
      <c r="A112" s="53">
        <f t="shared" si="29"/>
        <v>99</v>
      </c>
      <c r="B112" s="18">
        <f t="shared" ca="1" si="30"/>
        <v>105930557</v>
      </c>
      <c r="C112" s="55">
        <f t="shared" ca="1" si="41"/>
        <v>0.51058476232814798</v>
      </c>
      <c r="D112" s="56">
        <f t="shared" ca="1" si="42"/>
        <v>4246372</v>
      </c>
      <c r="E112" s="57">
        <f t="shared" ca="1" si="43"/>
        <v>4.246372</v>
      </c>
      <c r="F112" s="58">
        <f ca="1">B112/Summary!B$36</f>
        <v>0.23825560371374227</v>
      </c>
      <c r="G112" s="59">
        <f ca="1">G111+('development plan (Solar)'!B111/Summary!B$36)*Summary!B$48</f>
        <v>17586.706646897477</v>
      </c>
      <c r="H112" s="59">
        <f t="shared" si="34"/>
        <v>34444.244999999959</v>
      </c>
      <c r="I112" s="72">
        <f ca="1">B111*Summary!B$30*Summary!B$39*24*375*1000*B$6</f>
        <v>10079539021.35</v>
      </c>
      <c r="J112" s="72">
        <f t="shared" ca="1" si="44"/>
        <v>23949539021.349998</v>
      </c>
      <c r="K112" s="39">
        <f t="shared" ca="1" si="36"/>
        <v>4221137</v>
      </c>
    </row>
    <row r="113" spans="1:11" x14ac:dyDescent="0.25">
      <c r="A113" s="53">
        <f t="shared" si="29"/>
        <v>100</v>
      </c>
      <c r="B113" s="18">
        <f t="shared" ca="1" si="30"/>
        <v>105954369</v>
      </c>
      <c r="C113" s="55">
        <f t="shared" ca="1" si="41"/>
        <v>0.51205379656578431</v>
      </c>
      <c r="D113" s="56">
        <f t="shared" ca="1" si="42"/>
        <v>4246798</v>
      </c>
      <c r="E113" s="57">
        <f t="shared" ca="1" si="43"/>
        <v>4.2467980000000001</v>
      </c>
      <c r="F113" s="58">
        <f ca="1">B113/Summary!B$36</f>
        <v>0.23830916089871612</v>
      </c>
      <c r="G113" s="59">
        <f ca="1">G112+('development plan (Solar)'!B112/Summary!B$36)*Summary!B$48</f>
        <v>17815.461032416177</v>
      </c>
      <c r="H113" s="59">
        <f t="shared" si="34"/>
        <v>34792.166666666628</v>
      </c>
      <c r="I113" s="72">
        <f ca="1">B112*Summary!B$30*Summary!B$39*24*375*1000*B$6</f>
        <v>10081940762.475002</v>
      </c>
      <c r="J113" s="72">
        <f t="shared" ca="1" si="44"/>
        <v>23951940762.475002</v>
      </c>
      <c r="K113" s="39">
        <f t="shared" ca="1" si="36"/>
        <v>4222986</v>
      </c>
    </row>
    <row r="114" spans="1:11" x14ac:dyDescent="0.25">
      <c r="A114" s="53"/>
      <c r="B114" s="54"/>
      <c r="C114" s="55"/>
      <c r="D114" s="56"/>
      <c r="E114" s="57"/>
      <c r="F114" s="58"/>
      <c r="G114" s="59"/>
      <c r="H114" s="59"/>
      <c r="I114" s="72"/>
      <c r="J114" s="72"/>
      <c r="K114" s="56"/>
    </row>
    <row r="115" spans="1:11" x14ac:dyDescent="0.25">
      <c r="A115" s="53"/>
      <c r="B115" s="54"/>
      <c r="C115" s="55"/>
      <c r="D115" s="56"/>
      <c r="E115" s="57"/>
      <c r="F115" s="58"/>
      <c r="G115" s="59"/>
      <c r="H115" s="59"/>
      <c r="I115" s="72"/>
      <c r="J115" s="72"/>
      <c r="K115" s="56"/>
    </row>
    <row r="116" spans="1:11" x14ac:dyDescent="0.25">
      <c r="A116" s="53"/>
      <c r="B116" s="54"/>
      <c r="C116" s="55"/>
      <c r="D116" s="56"/>
      <c r="E116" s="57"/>
      <c r="F116" s="58"/>
      <c r="G116" s="59"/>
      <c r="H116" s="59"/>
      <c r="I116" s="72"/>
      <c r="J116" s="72"/>
      <c r="K116" s="56"/>
    </row>
    <row r="117" spans="1:11" x14ac:dyDescent="0.25">
      <c r="A117" s="53"/>
      <c r="B117" s="54"/>
      <c r="C117" s="55"/>
      <c r="D117" s="56"/>
      <c r="E117" s="57"/>
      <c r="F117" s="58"/>
      <c r="G117" s="59"/>
      <c r="H117" s="59"/>
      <c r="I117" s="72"/>
      <c r="J117" s="72"/>
      <c r="K117" s="56"/>
    </row>
    <row r="118" spans="1:11" x14ac:dyDescent="0.25">
      <c r="A118" s="53"/>
      <c r="B118" s="54"/>
      <c r="C118" s="55"/>
      <c r="D118" s="56"/>
      <c r="E118" s="57"/>
      <c r="F118" s="58"/>
      <c r="G118" s="59"/>
      <c r="H118" s="59"/>
      <c r="I118" s="72"/>
      <c r="J118" s="72"/>
      <c r="K118" s="56"/>
    </row>
    <row r="119" spans="1:11" x14ac:dyDescent="0.25">
      <c r="A119" s="53"/>
      <c r="B119" s="54"/>
      <c r="C119" s="55"/>
      <c r="D119" s="56"/>
      <c r="E119" s="57"/>
      <c r="F119" s="58"/>
      <c r="G119" s="59"/>
      <c r="H119" s="59"/>
      <c r="I119" s="72"/>
      <c r="J119" s="72"/>
      <c r="K119" s="56"/>
    </row>
    <row r="120" spans="1:11" x14ac:dyDescent="0.25">
      <c r="A120" s="53"/>
      <c r="B120" s="54"/>
      <c r="C120" s="55"/>
      <c r="D120" s="56"/>
      <c r="E120" s="57"/>
      <c r="F120" s="58"/>
      <c r="G120" s="59"/>
      <c r="H120" s="59"/>
      <c r="I120" s="72"/>
      <c r="J120" s="72"/>
      <c r="K120" s="56"/>
    </row>
    <row r="121" spans="1:11" x14ac:dyDescent="0.25">
      <c r="A121" s="53"/>
      <c r="B121" s="54"/>
      <c r="C121" s="55"/>
      <c r="D121" s="56"/>
      <c r="E121" s="57"/>
      <c r="F121" s="58"/>
      <c r="G121" s="59"/>
      <c r="H121" s="59"/>
      <c r="I121" s="72"/>
      <c r="J121" s="72"/>
      <c r="K121" s="56"/>
    </row>
    <row r="122" spans="1:11" x14ac:dyDescent="0.25">
      <c r="A122" s="53"/>
      <c r="B122" s="54"/>
      <c r="C122" s="55"/>
      <c r="D122" s="56"/>
      <c r="E122" s="57"/>
      <c r="F122" s="58"/>
      <c r="G122" s="59"/>
      <c r="H122" s="59"/>
      <c r="I122" s="72"/>
      <c r="J122" s="72"/>
      <c r="K122" s="56"/>
    </row>
    <row r="123" spans="1:11" x14ac:dyDescent="0.25">
      <c r="A123" s="53"/>
      <c r="B123" s="54"/>
      <c r="C123" s="55"/>
      <c r="D123" s="56"/>
      <c r="E123" s="57"/>
      <c r="F123" s="58"/>
      <c r="G123" s="59"/>
      <c r="H123" s="59"/>
      <c r="I123" s="72"/>
      <c r="J123" s="72"/>
      <c r="K123" s="56"/>
    </row>
    <row r="124" spans="1:11" x14ac:dyDescent="0.25">
      <c r="A124" s="53"/>
      <c r="B124" s="54"/>
      <c r="C124" s="55"/>
      <c r="D124" s="56"/>
      <c r="E124" s="57"/>
      <c r="F124" s="58"/>
      <c r="G124" s="59"/>
      <c r="H124" s="59"/>
      <c r="I124" s="72"/>
      <c r="J124" s="72"/>
      <c r="K124" s="56"/>
    </row>
    <row r="125" spans="1:11" x14ac:dyDescent="0.25">
      <c r="A125" s="53"/>
      <c r="B125" s="54"/>
      <c r="C125" s="55"/>
      <c r="D125" s="56"/>
      <c r="E125" s="57"/>
      <c r="F125" s="58"/>
      <c r="G125" s="59"/>
      <c r="H125" s="59"/>
      <c r="I125" s="72"/>
      <c r="J125" s="72"/>
      <c r="K125" s="56"/>
    </row>
    <row r="126" spans="1:11" x14ac:dyDescent="0.25">
      <c r="A126" s="53"/>
      <c r="B126" s="54"/>
      <c r="C126" s="55"/>
      <c r="D126" s="56"/>
      <c r="E126" s="57"/>
      <c r="F126" s="58"/>
      <c r="G126" s="59"/>
      <c r="H126" s="59"/>
      <c r="I126" s="72"/>
      <c r="J126" s="72"/>
      <c r="K126" s="56"/>
    </row>
    <row r="127" spans="1:11" x14ac:dyDescent="0.25">
      <c r="A127" s="53"/>
      <c r="B127" s="54"/>
      <c r="C127" s="55"/>
      <c r="D127" s="56"/>
      <c r="E127" s="57"/>
      <c r="F127" s="58"/>
      <c r="G127" s="59"/>
      <c r="H127" s="59"/>
      <c r="I127" s="72"/>
      <c r="J127" s="72"/>
      <c r="K127" s="56"/>
    </row>
    <row r="128" spans="1:11" x14ac:dyDescent="0.25">
      <c r="A128" s="53"/>
      <c r="B128" s="54"/>
      <c r="C128" s="55"/>
      <c r="D128" s="56"/>
      <c r="E128" s="57"/>
      <c r="F128" s="58"/>
      <c r="G128" s="59"/>
      <c r="H128" s="59"/>
      <c r="I128" s="72"/>
      <c r="J128" s="72"/>
      <c r="K128" s="56"/>
    </row>
    <row r="129" spans="1:11" x14ac:dyDescent="0.25">
      <c r="A129" s="53"/>
      <c r="B129" s="54"/>
      <c r="C129" s="55"/>
      <c r="D129" s="56"/>
      <c r="E129" s="57"/>
      <c r="F129" s="58"/>
      <c r="G129" s="59"/>
      <c r="H129" s="59"/>
      <c r="I129" s="72"/>
      <c r="J129" s="72"/>
      <c r="K129" s="56"/>
    </row>
    <row r="130" spans="1:11" x14ac:dyDescent="0.25">
      <c r="A130" s="53"/>
      <c r="B130" s="54"/>
      <c r="C130" s="55"/>
      <c r="D130" s="56"/>
      <c r="E130" s="57"/>
      <c r="F130" s="58"/>
      <c r="G130" s="59"/>
      <c r="H130" s="59"/>
      <c r="I130" s="72"/>
      <c r="J130" s="72"/>
      <c r="K130" s="56"/>
    </row>
    <row r="131" spans="1:11" x14ac:dyDescent="0.25">
      <c r="A131" s="53"/>
      <c r="B131" s="54"/>
      <c r="C131" s="55"/>
      <c r="D131" s="56"/>
      <c r="E131" s="57"/>
      <c r="F131" s="58"/>
      <c r="G131" s="59"/>
      <c r="H131" s="59"/>
      <c r="I131" s="72"/>
      <c r="J131" s="72"/>
      <c r="K131" s="56"/>
    </row>
    <row r="132" spans="1:11" x14ac:dyDescent="0.25">
      <c r="A132" s="53"/>
      <c r="B132" s="54"/>
      <c r="C132" s="55"/>
      <c r="D132" s="56"/>
      <c r="E132" s="57"/>
      <c r="F132" s="58"/>
      <c r="G132" s="59"/>
      <c r="H132" s="59"/>
      <c r="I132" s="72"/>
      <c r="J132" s="72"/>
      <c r="K132" s="56"/>
    </row>
    <row r="133" spans="1:11" x14ac:dyDescent="0.25">
      <c r="A133" s="53"/>
      <c r="B133" s="54"/>
      <c r="C133" s="55"/>
      <c r="D133" s="56"/>
      <c r="E133" s="57"/>
      <c r="F133" s="58"/>
      <c r="G133" s="59"/>
      <c r="H133" s="59"/>
      <c r="I133" s="72"/>
      <c r="J133" s="72"/>
      <c r="K133" s="56"/>
    </row>
    <row r="134" spans="1:11" x14ac:dyDescent="0.25">
      <c r="A134" s="53"/>
      <c r="B134" s="54"/>
      <c r="C134" s="55"/>
      <c r="D134" s="56"/>
      <c r="E134" s="57"/>
      <c r="F134" s="58"/>
      <c r="G134" s="59"/>
      <c r="H134" s="59"/>
      <c r="I134" s="72"/>
      <c r="J134" s="72"/>
      <c r="K134" s="56"/>
    </row>
    <row r="135" spans="1:11" x14ac:dyDescent="0.25">
      <c r="A135" s="53"/>
      <c r="B135" s="54"/>
      <c r="C135" s="55"/>
      <c r="D135" s="56"/>
      <c r="E135" s="57"/>
      <c r="F135" s="58"/>
      <c r="G135" s="59"/>
      <c r="H135" s="59"/>
      <c r="I135" s="72"/>
      <c r="J135" s="72"/>
      <c r="K135" s="56"/>
    </row>
    <row r="136" spans="1:11" x14ac:dyDescent="0.25">
      <c r="A136" s="53"/>
      <c r="B136" s="54"/>
      <c r="C136" s="55"/>
      <c r="D136" s="56"/>
      <c r="E136" s="57"/>
      <c r="F136" s="58"/>
      <c r="G136" s="59"/>
      <c r="H136" s="59"/>
      <c r="I136" s="72"/>
      <c r="J136" s="72"/>
      <c r="K136" s="56"/>
    </row>
    <row r="137" spans="1:11" x14ac:dyDescent="0.25">
      <c r="A137" s="53"/>
      <c r="B137" s="54"/>
      <c r="C137" s="55"/>
      <c r="D137" s="56"/>
      <c r="E137" s="57"/>
      <c r="F137" s="58"/>
      <c r="G137" s="59"/>
      <c r="H137" s="59"/>
      <c r="I137" s="72"/>
      <c r="J137" s="72"/>
      <c r="K137" s="56"/>
    </row>
    <row r="138" spans="1:11" x14ac:dyDescent="0.25">
      <c r="A138" s="53"/>
      <c r="B138" s="54"/>
      <c r="C138" s="55"/>
      <c r="D138" s="56"/>
      <c r="E138" s="57"/>
      <c r="F138" s="58"/>
      <c r="G138" s="59"/>
      <c r="H138" s="59"/>
      <c r="I138" s="72"/>
      <c r="J138" s="72"/>
      <c r="K138" s="56"/>
    </row>
    <row r="139" spans="1:11" x14ac:dyDescent="0.25">
      <c r="A139" s="53"/>
      <c r="B139" s="54"/>
      <c r="C139" s="55"/>
      <c r="D139" s="56"/>
      <c r="E139" s="57"/>
      <c r="F139" s="58"/>
      <c r="G139" s="59"/>
      <c r="H139" s="59"/>
      <c r="I139" s="72"/>
      <c r="J139" s="72"/>
      <c r="K139" s="56"/>
    </row>
    <row r="140" spans="1:11" x14ac:dyDescent="0.25">
      <c r="A140" s="53"/>
      <c r="B140" s="54"/>
      <c r="C140" s="55"/>
      <c r="D140" s="56"/>
      <c r="E140" s="57"/>
      <c r="F140" s="58"/>
      <c r="G140" s="59"/>
      <c r="H140" s="59"/>
      <c r="I140" s="72"/>
      <c r="J140" s="72"/>
      <c r="K140" s="56"/>
    </row>
    <row r="141" spans="1:11" x14ac:dyDescent="0.25">
      <c r="A141" s="53"/>
      <c r="B141" s="54"/>
      <c r="C141" s="55"/>
      <c r="D141" s="56"/>
      <c r="E141" s="57"/>
      <c r="F141" s="58"/>
      <c r="G141" s="59"/>
      <c r="H141" s="59"/>
      <c r="I141" s="72"/>
      <c r="J141" s="72"/>
      <c r="K141" s="56"/>
    </row>
    <row r="142" spans="1:11" x14ac:dyDescent="0.25">
      <c r="A142" s="53"/>
      <c r="B142" s="54"/>
      <c r="C142" s="55"/>
      <c r="D142" s="56"/>
      <c r="E142" s="57"/>
      <c r="F142" s="58"/>
      <c r="G142" s="59"/>
      <c r="H142" s="59"/>
      <c r="I142" s="72"/>
      <c r="J142" s="72"/>
      <c r="K142" s="56"/>
    </row>
    <row r="143" spans="1:11" x14ac:dyDescent="0.25">
      <c r="A143" s="53"/>
      <c r="B143" s="54"/>
      <c r="C143" s="55"/>
      <c r="D143" s="56"/>
      <c r="E143" s="57"/>
      <c r="F143" s="58"/>
      <c r="G143" s="59"/>
      <c r="H143" s="59"/>
      <c r="I143" s="72"/>
      <c r="J143" s="72"/>
      <c r="K143" s="56"/>
    </row>
    <row r="144" spans="1:11" x14ac:dyDescent="0.25">
      <c r="A144" s="53"/>
      <c r="B144" s="54"/>
      <c r="C144" s="55"/>
      <c r="D144" s="56"/>
      <c r="E144" s="57"/>
      <c r="F144" s="58"/>
      <c r="G144" s="59"/>
      <c r="H144" s="59"/>
      <c r="I144" s="72"/>
      <c r="J144" s="72"/>
      <c r="K144" s="56"/>
    </row>
    <row r="145" spans="1:11" x14ac:dyDescent="0.25">
      <c r="A145" s="53"/>
      <c r="B145" s="54"/>
      <c r="C145" s="55"/>
      <c r="D145" s="56"/>
      <c r="E145" s="57"/>
      <c r="F145" s="58"/>
      <c r="G145" s="59"/>
      <c r="H145" s="59"/>
      <c r="I145" s="72"/>
      <c r="J145" s="72"/>
      <c r="K145" s="56"/>
    </row>
    <row r="146" spans="1:11" x14ac:dyDescent="0.25">
      <c r="A146" s="53"/>
      <c r="B146" s="54"/>
      <c r="C146" s="55"/>
      <c r="D146" s="56"/>
      <c r="E146" s="57"/>
      <c r="F146" s="58"/>
      <c r="G146" s="59"/>
      <c r="H146" s="59"/>
      <c r="I146" s="72"/>
      <c r="J146" s="72"/>
      <c r="K146" s="56"/>
    </row>
    <row r="147" spans="1:11" x14ac:dyDescent="0.25">
      <c r="A147" s="53"/>
      <c r="B147" s="54"/>
      <c r="C147" s="55"/>
      <c r="D147" s="56"/>
      <c r="E147" s="57"/>
      <c r="F147" s="58"/>
      <c r="G147" s="59"/>
      <c r="H147" s="59"/>
      <c r="I147" s="72"/>
      <c r="J147" s="72"/>
      <c r="K147" s="56"/>
    </row>
    <row r="148" spans="1:11" x14ac:dyDescent="0.25">
      <c r="A148" s="53"/>
      <c r="B148" s="54"/>
      <c r="C148" s="55"/>
      <c r="D148" s="56"/>
      <c r="E148" s="57"/>
      <c r="F148" s="58"/>
      <c r="G148" s="59"/>
      <c r="H148" s="59"/>
      <c r="I148" s="72"/>
      <c r="J148" s="72"/>
      <c r="K148" s="56"/>
    </row>
    <row r="149" spans="1:11" x14ac:dyDescent="0.25">
      <c r="A149" s="53"/>
      <c r="B149" s="54"/>
      <c r="C149" s="55"/>
      <c r="D149" s="56"/>
      <c r="E149" s="57"/>
      <c r="F149" s="58"/>
      <c r="G149" s="59"/>
      <c r="H149" s="59"/>
      <c r="I149" s="72"/>
      <c r="J149" s="72"/>
      <c r="K149" s="56"/>
    </row>
    <row r="150" spans="1:11" x14ac:dyDescent="0.25">
      <c r="A150" s="53"/>
      <c r="B150" s="54"/>
      <c r="C150" s="55"/>
      <c r="D150" s="56"/>
      <c r="E150" s="57"/>
      <c r="F150" s="58"/>
      <c r="G150" s="59"/>
      <c r="H150" s="59"/>
      <c r="I150" s="72"/>
      <c r="J150" s="72"/>
      <c r="K150" s="56"/>
    </row>
    <row r="151" spans="1:11" x14ac:dyDescent="0.25">
      <c r="A151" s="53"/>
      <c r="B151" s="54"/>
      <c r="C151" s="55"/>
      <c r="D151" s="56"/>
      <c r="E151" s="57"/>
      <c r="F151" s="58"/>
      <c r="G151" s="59"/>
      <c r="H151" s="59"/>
      <c r="I151" s="72"/>
      <c r="J151" s="72"/>
      <c r="K151" s="56"/>
    </row>
    <row r="152" spans="1:11" x14ac:dyDescent="0.25">
      <c r="A152" s="53"/>
      <c r="B152" s="54"/>
      <c r="C152" s="55"/>
      <c r="D152" s="56"/>
      <c r="E152" s="57"/>
      <c r="F152" s="58"/>
      <c r="G152" s="59"/>
      <c r="H152" s="59"/>
      <c r="I152" s="72"/>
      <c r="J152" s="72"/>
      <c r="K152" s="56"/>
    </row>
    <row r="153" spans="1:11" x14ac:dyDescent="0.25">
      <c r="A153" s="53"/>
      <c r="B153" s="54"/>
      <c r="C153" s="55"/>
      <c r="D153" s="56"/>
      <c r="E153" s="57"/>
      <c r="F153" s="58"/>
      <c r="G153" s="59"/>
      <c r="H153" s="59"/>
      <c r="I153" s="72"/>
      <c r="J153" s="72"/>
      <c r="K153" s="56"/>
    </row>
    <row r="154" spans="1:11" x14ac:dyDescent="0.25">
      <c r="A154" s="53"/>
      <c r="B154" s="54"/>
      <c r="C154" s="55"/>
      <c r="D154" s="56"/>
      <c r="E154" s="57"/>
      <c r="F154" s="58"/>
      <c r="G154" s="59"/>
      <c r="H154" s="59"/>
      <c r="I154" s="72"/>
      <c r="J154" s="72"/>
      <c r="K154" s="56"/>
    </row>
    <row r="155" spans="1:11" x14ac:dyDescent="0.25">
      <c r="A155" s="53"/>
      <c r="B155" s="54"/>
      <c r="C155" s="55"/>
      <c r="D155" s="56"/>
      <c r="E155" s="57"/>
      <c r="F155" s="58"/>
      <c r="G155" s="59"/>
      <c r="H155" s="59"/>
      <c r="I155" s="72"/>
      <c r="J155" s="72"/>
      <c r="K155" s="56"/>
    </row>
    <row r="156" spans="1:11" x14ac:dyDescent="0.25">
      <c r="A156" s="53"/>
      <c r="B156" s="54"/>
      <c r="C156" s="55"/>
      <c r="D156" s="56"/>
      <c r="E156" s="57"/>
      <c r="F156" s="58"/>
      <c r="G156" s="59"/>
      <c r="H156" s="59"/>
      <c r="I156" s="72"/>
      <c r="J156" s="72"/>
      <c r="K156" s="56"/>
    </row>
    <row r="157" spans="1:11" x14ac:dyDescent="0.25">
      <c r="A157" s="53"/>
      <c r="B157" s="54"/>
      <c r="C157" s="55"/>
      <c r="D157" s="56"/>
      <c r="E157" s="57"/>
      <c r="F157" s="58"/>
      <c r="G157" s="59"/>
      <c r="H157" s="59"/>
      <c r="I157" s="72"/>
      <c r="J157" s="72"/>
      <c r="K157" s="56"/>
    </row>
    <row r="158" spans="1:11" x14ac:dyDescent="0.25">
      <c r="A158" s="53"/>
      <c r="B158" s="54"/>
      <c r="C158" s="55"/>
      <c r="D158" s="56"/>
      <c r="E158" s="57"/>
      <c r="F158" s="58"/>
      <c r="G158" s="59"/>
      <c r="H158" s="59"/>
      <c r="I158" s="72"/>
      <c r="J158" s="72"/>
      <c r="K158" s="56"/>
    </row>
    <row r="159" spans="1:11" x14ac:dyDescent="0.25">
      <c r="A159" s="53"/>
      <c r="B159" s="54"/>
      <c r="C159" s="55"/>
      <c r="D159" s="56"/>
      <c r="E159" s="57"/>
      <c r="F159" s="58"/>
      <c r="G159" s="59"/>
      <c r="H159" s="59"/>
      <c r="I159" s="72"/>
      <c r="J159" s="72"/>
      <c r="K159" s="56"/>
    </row>
    <row r="160" spans="1:11" x14ac:dyDescent="0.25">
      <c r="A160" s="53"/>
      <c r="B160" s="54"/>
      <c r="C160" s="55"/>
      <c r="D160" s="56"/>
      <c r="E160" s="57"/>
      <c r="F160" s="58"/>
      <c r="G160" s="59"/>
      <c r="H160" s="59"/>
      <c r="I160" s="72"/>
      <c r="J160" s="72"/>
      <c r="K160" s="56"/>
    </row>
    <row r="161" spans="1:11" x14ac:dyDescent="0.25">
      <c r="A161" s="53"/>
      <c r="B161" s="54"/>
      <c r="C161" s="55"/>
      <c r="D161" s="56"/>
      <c r="E161" s="57"/>
      <c r="F161" s="58"/>
      <c r="G161" s="59"/>
      <c r="H161" s="59"/>
      <c r="I161" s="72"/>
      <c r="J161" s="72"/>
      <c r="K161" s="56"/>
    </row>
    <row r="162" spans="1:11" x14ac:dyDescent="0.25">
      <c r="A162" s="53"/>
      <c r="B162" s="54"/>
      <c r="C162" s="55"/>
      <c r="D162" s="56"/>
      <c r="E162" s="57"/>
      <c r="F162" s="58"/>
      <c r="G162" s="59"/>
      <c r="H162" s="59"/>
      <c r="I162" s="72"/>
      <c r="J162" s="72"/>
      <c r="K162" s="56"/>
    </row>
    <row r="163" spans="1:11" x14ac:dyDescent="0.25">
      <c r="A163" s="53"/>
      <c r="B163" s="54"/>
      <c r="C163" s="55"/>
      <c r="D163" s="56"/>
      <c r="E163" s="57"/>
      <c r="F163" s="58"/>
      <c r="G163" s="59"/>
      <c r="H163" s="59"/>
      <c r="I163" s="72"/>
      <c r="J163" s="72"/>
      <c r="K163" s="56"/>
    </row>
    <row r="164" spans="1:11" x14ac:dyDescent="0.25">
      <c r="A164" s="53"/>
      <c r="B164" s="54"/>
      <c r="C164" s="55"/>
      <c r="D164" s="56"/>
      <c r="E164" s="57"/>
      <c r="F164" s="58"/>
      <c r="G164" s="59"/>
      <c r="H164" s="59"/>
      <c r="I164" s="72"/>
      <c r="J164" s="72"/>
      <c r="K164" s="56"/>
    </row>
    <row r="165" spans="1:11" x14ac:dyDescent="0.25">
      <c r="A165" s="53"/>
      <c r="B165" s="54"/>
      <c r="C165" s="55"/>
      <c r="D165" s="56"/>
      <c r="E165" s="57"/>
      <c r="F165" s="58"/>
      <c r="G165" s="59"/>
      <c r="H165" s="59"/>
      <c r="I165" s="72"/>
      <c r="J165" s="72"/>
      <c r="K165" s="56"/>
    </row>
    <row r="166" spans="1:11" x14ac:dyDescent="0.25">
      <c r="A166" s="53"/>
      <c r="B166" s="54"/>
      <c r="C166" s="55"/>
      <c r="D166" s="56"/>
      <c r="E166" s="57"/>
      <c r="F166" s="58"/>
      <c r="G166" s="59"/>
      <c r="H166" s="59"/>
      <c r="I166" s="72"/>
      <c r="J166" s="72"/>
      <c r="K166" s="56"/>
    </row>
    <row r="167" spans="1:11" x14ac:dyDescent="0.25">
      <c r="A167" s="53"/>
      <c r="B167" s="54"/>
      <c r="C167" s="55"/>
      <c r="D167" s="56"/>
      <c r="E167" s="57"/>
      <c r="F167" s="58"/>
      <c r="G167" s="59"/>
      <c r="H167" s="59"/>
      <c r="I167" s="72"/>
      <c r="J167" s="72"/>
      <c r="K167" s="56"/>
    </row>
    <row r="168" spans="1:11" x14ac:dyDescent="0.25">
      <c r="A168" s="53"/>
      <c r="B168" s="54"/>
      <c r="C168" s="55"/>
      <c r="D168" s="56"/>
      <c r="E168" s="57"/>
      <c r="F168" s="58"/>
      <c r="G168" s="59"/>
      <c r="H168" s="59"/>
      <c r="I168" s="72"/>
      <c r="J168" s="72"/>
      <c r="K168" s="56"/>
    </row>
    <row r="169" spans="1:11" x14ac:dyDescent="0.25">
      <c r="A169" s="53"/>
      <c r="B169" s="54"/>
      <c r="C169" s="55"/>
      <c r="D169" s="56"/>
      <c r="E169" s="57"/>
      <c r="F169" s="58"/>
      <c r="G169" s="59"/>
      <c r="H169" s="59"/>
      <c r="I169" s="72"/>
      <c r="J169" s="72"/>
      <c r="K169" s="56"/>
    </row>
    <row r="170" spans="1:11" x14ac:dyDescent="0.25">
      <c r="A170" s="53"/>
      <c r="B170" s="54"/>
      <c r="C170" s="55"/>
      <c r="D170" s="56"/>
      <c r="E170" s="57"/>
      <c r="F170" s="58"/>
      <c r="G170" s="59"/>
      <c r="H170" s="59"/>
      <c r="I170" s="72"/>
      <c r="J170" s="72"/>
      <c r="K170" s="56"/>
    </row>
    <row r="171" spans="1:11" x14ac:dyDescent="0.25">
      <c r="A171" s="53"/>
      <c r="B171" s="54"/>
      <c r="C171" s="55"/>
      <c r="D171" s="56"/>
      <c r="E171" s="57"/>
      <c r="F171" s="58"/>
      <c r="G171" s="59"/>
      <c r="H171" s="59"/>
      <c r="I171" s="72"/>
      <c r="J171" s="72"/>
      <c r="K171" s="56"/>
    </row>
    <row r="172" spans="1:11" x14ac:dyDescent="0.25">
      <c r="A172" s="53"/>
      <c r="B172" s="54"/>
      <c r="C172" s="55"/>
      <c r="D172" s="56"/>
      <c r="E172" s="57"/>
      <c r="F172" s="58"/>
      <c r="G172" s="59"/>
      <c r="H172" s="59"/>
      <c r="I172" s="72"/>
      <c r="J172" s="72"/>
      <c r="K172" s="56"/>
    </row>
    <row r="173" spans="1:11" x14ac:dyDescent="0.25">
      <c r="A173" s="53"/>
      <c r="B173" s="54"/>
      <c r="C173" s="55"/>
      <c r="D173" s="56"/>
      <c r="E173" s="57"/>
      <c r="F173" s="58"/>
      <c r="G173" s="59"/>
      <c r="H173" s="59"/>
      <c r="I173" s="72"/>
      <c r="J173" s="72"/>
      <c r="K173" s="56"/>
    </row>
    <row r="174" spans="1:11" x14ac:dyDescent="0.25">
      <c r="A174" s="53"/>
      <c r="B174" s="54"/>
      <c r="C174" s="55"/>
      <c r="D174" s="56"/>
      <c r="E174" s="57"/>
      <c r="F174" s="58"/>
      <c r="G174" s="59"/>
      <c r="H174" s="59"/>
      <c r="I174" s="72"/>
      <c r="J174" s="72"/>
      <c r="K174" s="56"/>
    </row>
    <row r="175" spans="1:11" x14ac:dyDescent="0.25">
      <c r="A175" s="53"/>
      <c r="B175" s="54"/>
      <c r="C175" s="55"/>
      <c r="D175" s="56"/>
      <c r="E175" s="57"/>
      <c r="F175" s="58"/>
      <c r="G175" s="59"/>
      <c r="H175" s="59"/>
      <c r="I175" s="72"/>
      <c r="J175" s="72"/>
      <c r="K175" s="56"/>
    </row>
    <row r="176" spans="1:11" x14ac:dyDescent="0.25">
      <c r="A176" s="53"/>
      <c r="B176" s="54"/>
      <c r="C176" s="55"/>
      <c r="D176" s="56"/>
      <c r="E176" s="57"/>
      <c r="F176" s="58"/>
      <c r="G176" s="59"/>
      <c r="H176" s="59"/>
      <c r="I176" s="72"/>
      <c r="J176" s="72"/>
      <c r="K176" s="56"/>
    </row>
    <row r="177" spans="1:11" x14ac:dyDescent="0.25">
      <c r="A177" s="53"/>
      <c r="B177" s="54"/>
      <c r="C177" s="55"/>
      <c r="D177" s="56"/>
      <c r="E177" s="57"/>
      <c r="F177" s="58"/>
      <c r="G177" s="59"/>
      <c r="H177" s="59"/>
      <c r="I177" s="72"/>
      <c r="J177" s="72"/>
      <c r="K177" s="56"/>
    </row>
    <row r="178" spans="1:11" x14ac:dyDescent="0.25">
      <c r="A178" s="53"/>
      <c r="B178" s="54"/>
      <c r="C178" s="55"/>
      <c r="D178" s="56"/>
      <c r="E178" s="57"/>
      <c r="F178" s="58"/>
      <c r="G178" s="59"/>
      <c r="H178" s="59"/>
      <c r="I178" s="72"/>
      <c r="J178" s="72"/>
      <c r="K178" s="56"/>
    </row>
    <row r="179" spans="1:11" x14ac:dyDescent="0.25">
      <c r="A179" s="53"/>
      <c r="B179" s="54"/>
      <c r="C179" s="55"/>
      <c r="D179" s="56"/>
      <c r="E179" s="57"/>
      <c r="F179" s="58"/>
      <c r="G179" s="59"/>
      <c r="H179" s="59"/>
      <c r="I179" s="72"/>
      <c r="J179" s="72"/>
      <c r="K179" s="56"/>
    </row>
    <row r="180" spans="1:11" x14ac:dyDescent="0.25">
      <c r="A180" s="53"/>
      <c r="B180" s="54"/>
      <c r="C180" s="55"/>
      <c r="D180" s="56"/>
      <c r="E180" s="57"/>
      <c r="F180" s="58"/>
      <c r="G180" s="59"/>
      <c r="H180" s="59"/>
      <c r="I180" s="72"/>
      <c r="J180" s="72"/>
      <c r="K180" s="56"/>
    </row>
    <row r="181" spans="1:11" x14ac:dyDescent="0.25">
      <c r="A181" s="53"/>
      <c r="B181" s="54"/>
      <c r="C181" s="55"/>
      <c r="D181" s="56"/>
      <c r="E181" s="57"/>
      <c r="F181" s="58"/>
      <c r="G181" s="59"/>
      <c r="H181" s="59"/>
      <c r="I181" s="72"/>
      <c r="J181" s="72"/>
      <c r="K181" s="56"/>
    </row>
    <row r="182" spans="1:11" x14ac:dyDescent="0.25">
      <c r="A182" s="53"/>
      <c r="B182" s="54"/>
      <c r="C182" s="55"/>
      <c r="D182" s="56"/>
      <c r="E182" s="57"/>
      <c r="F182" s="58"/>
      <c r="G182" s="59"/>
      <c r="H182" s="59"/>
      <c r="I182" s="72"/>
      <c r="J182" s="72"/>
      <c r="K182" s="56"/>
    </row>
    <row r="183" spans="1:11" x14ac:dyDescent="0.25">
      <c r="A183" s="53"/>
      <c r="B183" s="54"/>
      <c r="C183" s="55"/>
      <c r="D183" s="56"/>
      <c r="E183" s="57"/>
      <c r="F183" s="58"/>
      <c r="G183" s="59"/>
      <c r="H183" s="59"/>
      <c r="I183" s="72"/>
      <c r="J183" s="72"/>
      <c r="K183" s="56"/>
    </row>
    <row r="184" spans="1:11" x14ac:dyDescent="0.25">
      <c r="A184" s="53"/>
      <c r="B184" s="54"/>
      <c r="C184" s="55"/>
      <c r="D184" s="56"/>
      <c r="E184" s="57"/>
      <c r="F184" s="58"/>
      <c r="G184" s="59"/>
      <c r="H184" s="59"/>
      <c r="I184" s="72"/>
      <c r="J184" s="72"/>
      <c r="K184" s="56"/>
    </row>
    <row r="185" spans="1:11" x14ac:dyDescent="0.25">
      <c r="A185" s="53"/>
      <c r="B185" s="54"/>
      <c r="C185" s="55"/>
      <c r="D185" s="56"/>
      <c r="E185" s="57"/>
      <c r="F185" s="58"/>
      <c r="G185" s="59"/>
      <c r="H185" s="59"/>
      <c r="I185" s="72"/>
      <c r="J185" s="72"/>
      <c r="K185" s="56"/>
    </row>
    <row r="186" spans="1:11" x14ac:dyDescent="0.25">
      <c r="A186" s="53"/>
      <c r="B186" s="54"/>
      <c r="C186" s="55"/>
      <c r="D186" s="56"/>
      <c r="E186" s="57"/>
      <c r="F186" s="58"/>
      <c r="G186" s="59"/>
      <c r="H186" s="59"/>
      <c r="I186" s="72"/>
      <c r="J186" s="72"/>
      <c r="K186" s="56"/>
    </row>
    <row r="187" spans="1:11" x14ac:dyDescent="0.25">
      <c r="A187" s="53"/>
      <c r="B187" s="54"/>
      <c r="C187" s="55"/>
      <c r="D187" s="56"/>
      <c r="E187" s="57"/>
      <c r="F187" s="58"/>
      <c r="G187" s="59"/>
      <c r="H187" s="59"/>
      <c r="I187" s="72"/>
      <c r="J187" s="72"/>
      <c r="K187" s="56"/>
    </row>
    <row r="188" spans="1:11" x14ac:dyDescent="0.25">
      <c r="A188" s="53"/>
      <c r="B188" s="54"/>
      <c r="C188" s="55"/>
      <c r="D188" s="56"/>
      <c r="E188" s="57"/>
      <c r="F188" s="58"/>
      <c r="G188" s="59"/>
      <c r="H188" s="59"/>
      <c r="I188" s="72"/>
      <c r="J188" s="72"/>
      <c r="K188" s="56"/>
    </row>
    <row r="189" spans="1:11" x14ac:dyDescent="0.25">
      <c r="A189" s="53"/>
      <c r="B189" s="54"/>
      <c r="C189" s="55"/>
      <c r="D189" s="56"/>
      <c r="E189" s="57"/>
      <c r="F189" s="58"/>
      <c r="G189" s="59"/>
      <c r="H189" s="59"/>
      <c r="I189" s="72"/>
      <c r="J189" s="72"/>
      <c r="K189" s="56"/>
    </row>
    <row r="190" spans="1:11" x14ac:dyDescent="0.25">
      <c r="A190" s="53"/>
      <c r="B190" s="54"/>
      <c r="C190" s="55"/>
      <c r="D190" s="56"/>
      <c r="E190" s="57"/>
      <c r="F190" s="58"/>
      <c r="G190" s="59"/>
      <c r="H190" s="59"/>
      <c r="I190" s="72"/>
      <c r="J190" s="72"/>
      <c r="K190" s="56"/>
    </row>
    <row r="191" spans="1:11" x14ac:dyDescent="0.25">
      <c r="A191" s="53"/>
      <c r="B191" s="54"/>
      <c r="C191" s="55"/>
      <c r="D191" s="56"/>
      <c r="E191" s="57"/>
      <c r="F191" s="58"/>
      <c r="G191" s="59"/>
      <c r="H191" s="59"/>
      <c r="I191" s="72"/>
      <c r="J191" s="72"/>
      <c r="K191" s="56"/>
    </row>
    <row r="192" spans="1:11" x14ac:dyDescent="0.25">
      <c r="A192" s="53"/>
      <c r="B192" s="54"/>
      <c r="C192" s="55"/>
      <c r="D192" s="56"/>
      <c r="E192" s="57"/>
      <c r="F192" s="58"/>
      <c r="G192" s="59"/>
      <c r="H192" s="59"/>
      <c r="I192" s="72"/>
      <c r="J192" s="72"/>
      <c r="K192" s="56"/>
    </row>
    <row r="193" spans="1:11" x14ac:dyDescent="0.25">
      <c r="A193" s="53"/>
      <c r="B193" s="54"/>
      <c r="C193" s="55"/>
      <c r="D193" s="56"/>
      <c r="E193" s="57"/>
      <c r="F193" s="58"/>
      <c r="G193" s="59"/>
      <c r="H193" s="59"/>
      <c r="I193" s="72"/>
      <c r="J193" s="72"/>
      <c r="K193" s="56"/>
    </row>
    <row r="194" spans="1:11" x14ac:dyDescent="0.25">
      <c r="A194" s="53"/>
      <c r="B194" s="54"/>
      <c r="C194" s="55"/>
      <c r="D194" s="56"/>
      <c r="E194" s="57"/>
      <c r="F194" s="58"/>
      <c r="G194" s="59"/>
      <c r="H194" s="59"/>
      <c r="I194" s="72"/>
      <c r="J194" s="72"/>
      <c r="K194" s="56"/>
    </row>
    <row r="195" spans="1:11" x14ac:dyDescent="0.25">
      <c r="A195" s="53"/>
      <c r="B195" s="54"/>
      <c r="C195" s="55"/>
      <c r="D195" s="56"/>
      <c r="E195" s="57"/>
      <c r="F195" s="58"/>
      <c r="G195" s="59"/>
      <c r="H195" s="59"/>
      <c r="I195" s="72"/>
      <c r="J195" s="72"/>
      <c r="K195" s="56"/>
    </row>
    <row r="196" spans="1:11" x14ac:dyDescent="0.25">
      <c r="A196" s="53"/>
      <c r="B196" s="54"/>
      <c r="C196" s="55"/>
      <c r="D196" s="56"/>
      <c r="E196" s="57"/>
      <c r="F196" s="58"/>
      <c r="G196" s="59"/>
      <c r="H196" s="59"/>
      <c r="I196" s="72"/>
      <c r="J196" s="72"/>
      <c r="K196" s="56"/>
    </row>
    <row r="197" spans="1:11" x14ac:dyDescent="0.25">
      <c r="A197" s="53"/>
      <c r="B197" s="54"/>
      <c r="C197" s="55"/>
      <c r="D197" s="56"/>
      <c r="E197" s="57"/>
      <c r="F197" s="58"/>
      <c r="G197" s="59"/>
      <c r="H197" s="59"/>
      <c r="I197" s="72"/>
      <c r="J197" s="72"/>
      <c r="K197" s="56"/>
    </row>
    <row r="198" spans="1:11" x14ac:dyDescent="0.25">
      <c r="A198" s="53"/>
      <c r="B198" s="54"/>
      <c r="C198" s="55"/>
      <c r="D198" s="56"/>
      <c r="E198" s="57"/>
      <c r="F198" s="58"/>
      <c r="G198" s="59"/>
      <c r="H198" s="59"/>
      <c r="I198" s="72"/>
      <c r="J198" s="72"/>
      <c r="K198" s="56"/>
    </row>
    <row r="199" spans="1:11" x14ac:dyDescent="0.25">
      <c r="A199" s="53"/>
      <c r="B199" s="54"/>
      <c r="C199" s="55"/>
      <c r="D199" s="56"/>
      <c r="E199" s="57"/>
      <c r="F199" s="58"/>
      <c r="G199" s="59"/>
      <c r="H199" s="59"/>
      <c r="I199" s="72"/>
      <c r="J199" s="72"/>
      <c r="K199" s="56"/>
    </row>
    <row r="200" spans="1:11" x14ac:dyDescent="0.25">
      <c r="A200" s="53"/>
      <c r="B200" s="54"/>
      <c r="C200" s="55"/>
      <c r="D200" s="56"/>
      <c r="E200" s="57"/>
      <c r="F200" s="58"/>
      <c r="G200" s="59"/>
      <c r="H200" s="59"/>
      <c r="I200" s="72"/>
      <c r="J200" s="72"/>
      <c r="K200" s="56"/>
    </row>
    <row r="201" spans="1:11" x14ac:dyDescent="0.25">
      <c r="A201" s="53"/>
      <c r="B201" s="54"/>
      <c r="C201" s="55"/>
      <c r="D201" s="56"/>
      <c r="E201" s="57"/>
      <c r="F201" s="58"/>
      <c r="G201" s="59"/>
      <c r="H201" s="59"/>
      <c r="I201" s="72"/>
      <c r="J201" s="72"/>
      <c r="K201" s="56"/>
    </row>
    <row r="202" spans="1:11" x14ac:dyDescent="0.25">
      <c r="A202" s="53"/>
      <c r="B202" s="54"/>
      <c r="C202" s="55"/>
      <c r="D202" s="56"/>
      <c r="E202" s="57"/>
      <c r="F202" s="58"/>
      <c r="G202" s="59"/>
      <c r="H202" s="59"/>
      <c r="I202" s="72"/>
      <c r="J202" s="72"/>
      <c r="K202" s="56"/>
    </row>
    <row r="203" spans="1:11" x14ac:dyDescent="0.25">
      <c r="A203" s="53"/>
      <c r="B203" s="54"/>
      <c r="C203" s="55"/>
      <c r="D203" s="56"/>
      <c r="E203" s="57"/>
      <c r="F203" s="58"/>
      <c r="G203" s="59"/>
      <c r="H203" s="59"/>
      <c r="I203" s="72"/>
      <c r="J203" s="72"/>
      <c r="K203" s="56"/>
    </row>
    <row r="204" spans="1:11" x14ac:dyDescent="0.25">
      <c r="A204" s="53"/>
      <c r="B204" s="54"/>
      <c r="C204" s="55"/>
      <c r="D204" s="56"/>
      <c r="E204" s="57"/>
      <c r="F204" s="58"/>
      <c r="G204" s="59"/>
      <c r="H204" s="59"/>
      <c r="I204" s="72"/>
      <c r="J204" s="72"/>
      <c r="K204" s="56"/>
    </row>
    <row r="205" spans="1:11" x14ac:dyDescent="0.25">
      <c r="A205" s="53"/>
      <c r="B205" s="54"/>
      <c r="C205" s="55"/>
      <c r="D205" s="56"/>
      <c r="E205" s="57"/>
      <c r="F205" s="58"/>
      <c r="G205" s="59"/>
      <c r="H205" s="59"/>
      <c r="I205" s="72"/>
      <c r="J205" s="72"/>
      <c r="K205" s="56"/>
    </row>
    <row r="206" spans="1:11" x14ac:dyDescent="0.25">
      <c r="A206" s="53"/>
      <c r="B206" s="54"/>
      <c r="C206" s="55"/>
      <c r="D206" s="56"/>
      <c r="E206" s="57"/>
      <c r="F206" s="58"/>
      <c r="G206" s="59"/>
      <c r="H206" s="59"/>
      <c r="I206" s="72"/>
      <c r="J206" s="72"/>
      <c r="K206" s="56"/>
    </row>
    <row r="207" spans="1:11" x14ac:dyDescent="0.25">
      <c r="A207" s="53"/>
      <c r="B207" s="54"/>
      <c r="C207" s="55"/>
      <c r="D207" s="56"/>
      <c r="E207" s="57"/>
      <c r="F207" s="58"/>
      <c r="G207" s="59"/>
      <c r="H207" s="59"/>
      <c r="I207" s="72"/>
      <c r="J207" s="72"/>
      <c r="K207" s="56"/>
    </row>
    <row r="208" spans="1:11" x14ac:dyDescent="0.25">
      <c r="A208" s="53"/>
      <c r="B208" s="54"/>
      <c r="C208" s="55"/>
      <c r="D208" s="56"/>
      <c r="E208" s="57"/>
      <c r="F208" s="58"/>
      <c r="G208" s="59"/>
      <c r="H208" s="59"/>
      <c r="I208" s="72"/>
      <c r="J208" s="72"/>
      <c r="K208" s="56"/>
    </row>
    <row r="209" spans="1:11" x14ac:dyDescent="0.25">
      <c r="A209" s="53"/>
      <c r="B209" s="54"/>
      <c r="C209" s="55"/>
      <c r="D209" s="56"/>
      <c r="E209" s="57"/>
      <c r="F209" s="58"/>
      <c r="G209" s="59"/>
      <c r="H209" s="59"/>
      <c r="I209" s="72"/>
      <c r="J209" s="72"/>
      <c r="K209" s="56"/>
    </row>
    <row r="210" spans="1:11" x14ac:dyDescent="0.25">
      <c r="A210" s="53"/>
      <c r="B210" s="54"/>
      <c r="C210" s="55"/>
      <c r="D210" s="56"/>
      <c r="E210" s="57"/>
      <c r="F210" s="58"/>
      <c r="G210" s="59"/>
      <c r="H210" s="59"/>
      <c r="I210" s="72"/>
      <c r="J210" s="72"/>
      <c r="K210" s="56"/>
    </row>
    <row r="211" spans="1:11" x14ac:dyDescent="0.25">
      <c r="A211" s="53"/>
      <c r="B211" s="54"/>
      <c r="C211" s="55"/>
      <c r="D211" s="56"/>
      <c r="E211" s="57"/>
      <c r="F211" s="58"/>
      <c r="G211" s="59"/>
      <c r="H211" s="59"/>
      <c r="I211" s="72"/>
      <c r="J211" s="72"/>
      <c r="K211" s="56"/>
    </row>
    <row r="212" spans="1:11" x14ac:dyDescent="0.25">
      <c r="A212" s="53"/>
      <c r="B212" s="54"/>
      <c r="C212" s="55"/>
      <c r="D212" s="56"/>
      <c r="E212" s="57"/>
      <c r="F212" s="58"/>
      <c r="G212" s="59"/>
      <c r="H212" s="59"/>
      <c r="I212" s="72"/>
      <c r="J212" s="72"/>
      <c r="K212" s="56"/>
    </row>
    <row r="213" spans="1:11" x14ac:dyDescent="0.25">
      <c r="A213" s="53"/>
      <c r="B213" s="54"/>
      <c r="C213" s="55"/>
      <c r="D213" s="56"/>
      <c r="E213" s="57"/>
      <c r="F213" s="58"/>
      <c r="G213" s="59"/>
      <c r="H213" s="59"/>
      <c r="I213" s="72"/>
      <c r="J213" s="72"/>
      <c r="K213" s="56"/>
    </row>
    <row r="214" spans="1:11" x14ac:dyDescent="0.25">
      <c r="A214" s="53"/>
      <c r="B214" s="54"/>
      <c r="C214" s="55"/>
      <c r="D214" s="56"/>
      <c r="E214" s="57"/>
      <c r="F214" s="58"/>
      <c r="G214" s="59"/>
      <c r="H214" s="59"/>
      <c r="I214" s="72"/>
      <c r="J214" s="72"/>
      <c r="K214" s="56"/>
    </row>
    <row r="215" spans="1:11" x14ac:dyDescent="0.25">
      <c r="A215" s="53"/>
      <c r="B215" s="54"/>
      <c r="C215" s="55"/>
      <c r="D215" s="56"/>
      <c r="E215" s="57"/>
      <c r="F215" s="58"/>
      <c r="G215" s="59"/>
      <c r="H215" s="59"/>
      <c r="I215" s="72"/>
      <c r="J215" s="72"/>
      <c r="K215" s="56"/>
    </row>
    <row r="216" spans="1:11" x14ac:dyDescent="0.25">
      <c r="A216" s="53"/>
      <c r="B216" s="54"/>
      <c r="C216" s="55"/>
      <c r="D216" s="56"/>
      <c r="E216" s="57"/>
      <c r="F216" s="58"/>
      <c r="G216" s="59"/>
      <c r="H216" s="59"/>
      <c r="I216" s="72"/>
      <c r="J216" s="72"/>
      <c r="K216" s="56"/>
    </row>
    <row r="217" spans="1:11" x14ac:dyDescent="0.25">
      <c r="A217" s="53"/>
      <c r="B217" s="54"/>
      <c r="C217" s="55"/>
      <c r="D217" s="56"/>
      <c r="E217" s="57"/>
      <c r="F217" s="58"/>
      <c r="G217" s="59"/>
      <c r="H217" s="59"/>
      <c r="I217" s="72"/>
      <c r="J217" s="72"/>
      <c r="K217" s="56"/>
    </row>
    <row r="218" spans="1:11" x14ac:dyDescent="0.25">
      <c r="A218" s="53"/>
      <c r="B218" s="54"/>
      <c r="C218" s="55"/>
      <c r="D218" s="56"/>
      <c r="E218" s="57"/>
      <c r="F218" s="58"/>
      <c r="G218" s="59"/>
      <c r="H218" s="59"/>
      <c r="I218" s="72"/>
      <c r="J218" s="72"/>
      <c r="K218" s="56"/>
    </row>
    <row r="219" spans="1:11" x14ac:dyDescent="0.25">
      <c r="A219" s="53"/>
      <c r="B219" s="54"/>
      <c r="C219" s="55"/>
      <c r="D219" s="56"/>
      <c r="E219" s="57"/>
      <c r="F219" s="58"/>
      <c r="G219" s="59"/>
      <c r="H219" s="59"/>
      <c r="I219" s="72"/>
      <c r="J219" s="72"/>
      <c r="K219" s="56"/>
    </row>
    <row r="220" spans="1:11" x14ac:dyDescent="0.25">
      <c r="A220" s="53"/>
      <c r="B220" s="54"/>
      <c r="C220" s="55"/>
      <c r="D220" s="56"/>
      <c r="E220" s="57"/>
      <c r="F220" s="58"/>
      <c r="G220" s="59"/>
      <c r="H220" s="59"/>
      <c r="I220" s="72"/>
      <c r="J220" s="72"/>
      <c r="K220" s="56"/>
    </row>
    <row r="221" spans="1:11" x14ac:dyDescent="0.25">
      <c r="A221" s="53"/>
      <c r="B221" s="54"/>
      <c r="C221" s="55"/>
      <c r="D221" s="56"/>
      <c r="E221" s="57"/>
      <c r="F221" s="58"/>
      <c r="G221" s="59"/>
      <c r="H221" s="59"/>
      <c r="I221" s="72"/>
      <c r="J221" s="72"/>
      <c r="K221" s="56"/>
    </row>
    <row r="222" spans="1:11" x14ac:dyDescent="0.25">
      <c r="A222" s="53"/>
      <c r="B222" s="54"/>
      <c r="C222" s="55"/>
      <c r="D222" s="56"/>
      <c r="E222" s="57"/>
      <c r="F222" s="58"/>
      <c r="G222" s="59"/>
      <c r="H222" s="59"/>
      <c r="I222" s="72"/>
      <c r="J222" s="72"/>
      <c r="K222" s="56"/>
    </row>
    <row r="223" spans="1:11" x14ac:dyDescent="0.25">
      <c r="A223" s="53"/>
      <c r="B223" s="54"/>
      <c r="C223" s="55"/>
      <c r="D223" s="56"/>
      <c r="E223" s="57"/>
      <c r="F223" s="58"/>
      <c r="G223" s="59"/>
      <c r="H223" s="59"/>
      <c r="I223" s="72"/>
      <c r="J223" s="72"/>
      <c r="K223" s="56"/>
    </row>
    <row r="224" spans="1:11" x14ac:dyDescent="0.25">
      <c r="A224" s="53"/>
      <c r="B224" s="54"/>
      <c r="C224" s="55"/>
      <c r="D224" s="56"/>
      <c r="E224" s="57"/>
      <c r="F224" s="58"/>
      <c r="G224" s="59"/>
      <c r="H224" s="59"/>
      <c r="I224" s="72"/>
      <c r="J224" s="72"/>
      <c r="K224" s="56"/>
    </row>
    <row r="225" spans="1:11" x14ac:dyDescent="0.25">
      <c r="A225" s="53"/>
      <c r="B225" s="54"/>
      <c r="C225" s="55"/>
      <c r="D225" s="56"/>
      <c r="E225" s="57"/>
      <c r="F225" s="58"/>
      <c r="G225" s="59"/>
      <c r="H225" s="59"/>
      <c r="I225" s="72"/>
      <c r="J225" s="72"/>
      <c r="K225" s="56"/>
    </row>
    <row r="226" spans="1:11" x14ac:dyDescent="0.25">
      <c r="A226" s="53"/>
      <c r="B226" s="54"/>
      <c r="C226" s="55"/>
      <c r="D226" s="56"/>
      <c r="E226" s="57"/>
      <c r="F226" s="58"/>
      <c r="G226" s="59"/>
      <c r="H226" s="59"/>
      <c r="I226" s="72"/>
      <c r="J226" s="72"/>
      <c r="K226" s="56"/>
    </row>
    <row r="227" spans="1:11" x14ac:dyDescent="0.25">
      <c r="A227" s="53"/>
      <c r="B227" s="54"/>
      <c r="C227" s="55"/>
      <c r="D227" s="56"/>
      <c r="E227" s="57"/>
      <c r="F227" s="58"/>
      <c r="G227" s="59"/>
      <c r="H227" s="59"/>
      <c r="I227" s="72"/>
      <c r="J227" s="72"/>
      <c r="K227" s="56"/>
    </row>
    <row r="228" spans="1:11" x14ac:dyDescent="0.25">
      <c r="A228" s="53"/>
      <c r="B228" s="54"/>
      <c r="C228" s="55"/>
      <c r="D228" s="56"/>
      <c r="E228" s="57"/>
      <c r="F228" s="58"/>
      <c r="G228" s="59"/>
      <c r="H228" s="59"/>
      <c r="I228" s="72"/>
      <c r="J228" s="72"/>
      <c r="K228" s="56"/>
    </row>
    <row r="229" spans="1:11" x14ac:dyDescent="0.25">
      <c r="A229" s="53"/>
      <c r="B229" s="54"/>
      <c r="C229" s="55"/>
      <c r="D229" s="56"/>
      <c r="E229" s="57"/>
      <c r="F229" s="58"/>
      <c r="G229" s="59"/>
      <c r="H229" s="59"/>
      <c r="I229" s="72"/>
      <c r="J229" s="72"/>
      <c r="K229" s="56"/>
    </row>
    <row r="230" spans="1:11" x14ac:dyDescent="0.25">
      <c r="A230" s="53"/>
      <c r="B230" s="54"/>
      <c r="C230" s="55"/>
      <c r="D230" s="56"/>
      <c r="E230" s="57"/>
      <c r="F230" s="58"/>
      <c r="G230" s="59"/>
      <c r="H230" s="59"/>
      <c r="I230" s="72"/>
      <c r="J230" s="72"/>
      <c r="K230" s="56"/>
    </row>
    <row r="231" spans="1:11" x14ac:dyDescent="0.25">
      <c r="A231" s="53"/>
      <c r="B231" s="54"/>
      <c r="C231" s="55"/>
      <c r="D231" s="56"/>
      <c r="E231" s="57"/>
      <c r="F231" s="58"/>
      <c r="G231" s="59"/>
      <c r="H231" s="59"/>
      <c r="I231" s="72"/>
      <c r="J231" s="72"/>
      <c r="K231" s="56"/>
    </row>
    <row r="232" spans="1:11" x14ac:dyDescent="0.25">
      <c r="A232" s="53"/>
      <c r="B232" s="54"/>
      <c r="C232" s="55"/>
      <c r="D232" s="56"/>
      <c r="E232" s="57"/>
      <c r="F232" s="58"/>
      <c r="G232" s="59"/>
      <c r="H232" s="59"/>
      <c r="I232" s="72"/>
      <c r="J232" s="72"/>
      <c r="K232" s="56"/>
    </row>
    <row r="233" spans="1:11" x14ac:dyDescent="0.25">
      <c r="A233" s="53"/>
      <c r="B233" s="54"/>
      <c r="C233" s="55"/>
      <c r="D233" s="56"/>
      <c r="E233" s="57"/>
      <c r="F233" s="58"/>
      <c r="G233" s="59"/>
      <c r="H233" s="59"/>
      <c r="I233" s="72"/>
      <c r="J233" s="72"/>
      <c r="K233" s="56"/>
    </row>
    <row r="234" spans="1:11" x14ac:dyDescent="0.25">
      <c r="A234" s="53"/>
      <c r="B234" s="54"/>
      <c r="C234" s="55"/>
      <c r="D234" s="56"/>
      <c r="E234" s="57"/>
      <c r="F234" s="58"/>
      <c r="G234" s="59"/>
      <c r="H234" s="59"/>
      <c r="I234" s="72"/>
      <c r="J234" s="72"/>
      <c r="K234" s="56"/>
    </row>
    <row r="235" spans="1:11" x14ac:dyDescent="0.25">
      <c r="A235" s="53"/>
      <c r="B235" s="54"/>
      <c r="C235" s="55"/>
      <c r="D235" s="56"/>
      <c r="E235" s="57"/>
      <c r="F235" s="58"/>
      <c r="G235" s="59"/>
      <c r="H235" s="59"/>
      <c r="I235" s="72"/>
      <c r="J235" s="72"/>
      <c r="K235" s="56"/>
    </row>
    <row r="236" spans="1:11" x14ac:dyDescent="0.25">
      <c r="A236" s="53"/>
      <c r="B236" s="54"/>
      <c r="C236" s="55"/>
      <c r="D236" s="56"/>
      <c r="E236" s="57"/>
      <c r="F236" s="58"/>
      <c r="G236" s="59"/>
      <c r="H236" s="59"/>
      <c r="I236" s="72"/>
      <c r="J236" s="72"/>
      <c r="K236" s="56"/>
    </row>
    <row r="237" spans="1:11" x14ac:dyDescent="0.25">
      <c r="A237" s="53"/>
      <c r="B237" s="54"/>
      <c r="C237" s="55"/>
      <c r="D237" s="56"/>
      <c r="E237" s="57"/>
      <c r="F237" s="58"/>
      <c r="G237" s="59"/>
      <c r="H237" s="59"/>
      <c r="I237" s="72"/>
      <c r="J237" s="72"/>
      <c r="K237" s="56"/>
    </row>
    <row r="238" spans="1:11" x14ac:dyDescent="0.25">
      <c r="A238" s="53"/>
      <c r="B238" s="54"/>
      <c r="C238" s="55"/>
      <c r="D238" s="56"/>
      <c r="E238" s="57"/>
      <c r="F238" s="58"/>
      <c r="G238" s="59"/>
      <c r="H238" s="59"/>
      <c r="I238" s="72"/>
      <c r="J238" s="72"/>
      <c r="K238" s="56"/>
    </row>
    <row r="239" spans="1:11" x14ac:dyDescent="0.25">
      <c r="A239" s="53"/>
      <c r="B239" s="54"/>
      <c r="C239" s="55"/>
      <c r="D239" s="56"/>
      <c r="E239" s="57"/>
      <c r="F239" s="58"/>
      <c r="G239" s="59"/>
      <c r="H239" s="59"/>
      <c r="I239" s="72"/>
      <c r="J239" s="72"/>
      <c r="K239" s="56"/>
    </row>
    <row r="240" spans="1:11" x14ac:dyDescent="0.25">
      <c r="A240" s="53"/>
      <c r="B240" s="54"/>
      <c r="C240" s="55"/>
      <c r="D240" s="56"/>
      <c r="E240" s="57"/>
      <c r="F240" s="58"/>
      <c r="G240" s="59"/>
      <c r="H240" s="59"/>
      <c r="I240" s="72"/>
      <c r="J240" s="72"/>
      <c r="K240" s="56"/>
    </row>
    <row r="241" spans="1:11" x14ac:dyDescent="0.25">
      <c r="A241" s="53"/>
      <c r="B241" s="54"/>
      <c r="C241" s="55"/>
      <c r="D241" s="56"/>
      <c r="E241" s="57"/>
      <c r="F241" s="58"/>
      <c r="G241" s="59"/>
      <c r="H241" s="59"/>
      <c r="I241" s="72"/>
      <c r="J241" s="72"/>
      <c r="K241" s="56"/>
    </row>
    <row r="242" spans="1:11" x14ac:dyDescent="0.25">
      <c r="A242" s="53"/>
      <c r="B242" s="54"/>
      <c r="C242" s="55"/>
      <c r="D242" s="56"/>
      <c r="E242" s="57"/>
      <c r="F242" s="58"/>
      <c r="G242" s="59"/>
      <c r="H242" s="59"/>
      <c r="I242" s="72"/>
      <c r="J242" s="72"/>
      <c r="K242" s="56"/>
    </row>
    <row r="243" spans="1:11" x14ac:dyDescent="0.25">
      <c r="A243" s="53"/>
      <c r="B243" s="54"/>
      <c r="C243" s="55"/>
      <c r="D243" s="56"/>
      <c r="E243" s="57"/>
      <c r="F243" s="58"/>
      <c r="G243" s="59"/>
      <c r="H243" s="59"/>
      <c r="I243" s="72"/>
      <c r="J243" s="72"/>
      <c r="K243" s="56"/>
    </row>
    <row r="244" spans="1:11" x14ac:dyDescent="0.25">
      <c r="A244" s="53"/>
      <c r="B244" s="54"/>
      <c r="C244" s="55"/>
      <c r="D244" s="56"/>
      <c r="E244" s="57"/>
      <c r="F244" s="58"/>
      <c r="G244" s="59"/>
      <c r="H244" s="59"/>
      <c r="I244" s="72"/>
      <c r="J244" s="72"/>
      <c r="K244" s="56"/>
    </row>
    <row r="245" spans="1:11" x14ac:dyDescent="0.25">
      <c r="A245" s="53"/>
      <c r="B245" s="54"/>
      <c r="C245" s="55"/>
      <c r="D245" s="56"/>
      <c r="E245" s="57"/>
      <c r="F245" s="58"/>
      <c r="G245" s="59"/>
      <c r="H245" s="59"/>
      <c r="I245" s="72"/>
      <c r="J245" s="72"/>
      <c r="K245" s="56"/>
    </row>
    <row r="246" spans="1:11" x14ac:dyDescent="0.25">
      <c r="A246" s="53"/>
      <c r="B246" s="54"/>
      <c r="C246" s="55"/>
      <c r="D246" s="56"/>
      <c r="E246" s="57"/>
      <c r="F246" s="58"/>
      <c r="G246" s="59"/>
      <c r="H246" s="59"/>
      <c r="I246" s="72"/>
      <c r="J246" s="72"/>
      <c r="K246" s="56"/>
    </row>
    <row r="247" spans="1:11" x14ac:dyDescent="0.25">
      <c r="A247" s="53"/>
      <c r="B247" s="54"/>
      <c r="C247" s="55"/>
      <c r="D247" s="56"/>
      <c r="E247" s="57"/>
      <c r="F247" s="58"/>
      <c r="G247" s="59"/>
      <c r="H247" s="59"/>
      <c r="I247" s="72"/>
      <c r="J247" s="72"/>
      <c r="K247" s="56"/>
    </row>
    <row r="248" spans="1:11" x14ac:dyDescent="0.25">
      <c r="A248" s="53"/>
      <c r="B248" s="54"/>
      <c r="C248" s="55"/>
      <c r="D248" s="56"/>
      <c r="E248" s="57"/>
      <c r="F248" s="58"/>
      <c r="G248" s="59"/>
      <c r="H248" s="59"/>
      <c r="I248" s="72"/>
      <c r="J248" s="72"/>
      <c r="K248" s="56"/>
    </row>
    <row r="249" spans="1:11" x14ac:dyDescent="0.25">
      <c r="A249" s="53"/>
      <c r="B249" s="54"/>
      <c r="C249" s="55"/>
      <c r="D249" s="56"/>
      <c r="E249" s="57"/>
      <c r="F249" s="58"/>
      <c r="G249" s="59"/>
      <c r="H249" s="59"/>
      <c r="I249" s="72"/>
      <c r="J249" s="72"/>
      <c r="K249" s="56"/>
    </row>
    <row r="250" spans="1:11" x14ac:dyDescent="0.25">
      <c r="A250" s="53"/>
      <c r="B250" s="54"/>
      <c r="C250" s="55"/>
      <c r="D250" s="56"/>
      <c r="E250" s="57"/>
      <c r="F250" s="58"/>
      <c r="G250" s="59"/>
      <c r="H250" s="59"/>
      <c r="I250" s="72"/>
      <c r="J250" s="72"/>
      <c r="K250" s="56"/>
    </row>
    <row r="251" spans="1:11" x14ac:dyDescent="0.25">
      <c r="A251" s="53"/>
      <c r="B251" s="54"/>
      <c r="C251" s="55"/>
      <c r="D251" s="56"/>
      <c r="E251" s="57"/>
      <c r="F251" s="58"/>
      <c r="G251" s="59"/>
      <c r="H251" s="59"/>
      <c r="I251" s="72"/>
      <c r="J251" s="72"/>
      <c r="K251" s="56"/>
    </row>
    <row r="252" spans="1:11" x14ac:dyDescent="0.25">
      <c r="A252" s="53"/>
      <c r="B252" s="54"/>
      <c r="C252" s="55"/>
      <c r="D252" s="56"/>
      <c r="E252" s="57"/>
      <c r="F252" s="58"/>
      <c r="G252" s="59"/>
      <c r="H252" s="59"/>
      <c r="I252" s="72"/>
      <c r="J252" s="72"/>
      <c r="K252" s="56"/>
    </row>
    <row r="253" spans="1:11" x14ac:dyDescent="0.25">
      <c r="A253" s="53"/>
      <c r="B253" s="54"/>
      <c r="C253" s="55"/>
      <c r="D253" s="56"/>
      <c r="E253" s="57"/>
      <c r="F253" s="58"/>
      <c r="G253" s="59"/>
      <c r="H253" s="59"/>
      <c r="I253" s="72"/>
      <c r="J253" s="72"/>
      <c r="K253" s="56"/>
    </row>
    <row r="254" spans="1:11" x14ac:dyDescent="0.25">
      <c r="A254" s="53"/>
      <c r="B254" s="54"/>
      <c r="C254" s="55"/>
      <c r="D254" s="56"/>
      <c r="E254" s="57"/>
      <c r="F254" s="58"/>
      <c r="G254" s="59"/>
      <c r="H254" s="59"/>
      <c r="I254" s="72"/>
      <c r="J254" s="72"/>
      <c r="K254" s="56"/>
    </row>
    <row r="255" spans="1:11" x14ac:dyDescent="0.25">
      <c r="A255" s="53"/>
      <c r="B255" s="54"/>
      <c r="C255" s="55"/>
      <c r="D255" s="56"/>
      <c r="E255" s="57"/>
      <c r="F255" s="58"/>
      <c r="G255" s="59"/>
      <c r="H255" s="59"/>
      <c r="I255" s="72"/>
      <c r="J255" s="72"/>
      <c r="K255" s="56"/>
    </row>
    <row r="256" spans="1:11" x14ac:dyDescent="0.25">
      <c r="A256" s="53"/>
      <c r="B256" s="54"/>
      <c r="C256" s="55"/>
      <c r="D256" s="56"/>
      <c r="E256" s="57"/>
      <c r="F256" s="58"/>
      <c r="G256" s="59"/>
      <c r="H256" s="59"/>
      <c r="I256" s="72"/>
      <c r="J256" s="72"/>
      <c r="K256" s="56"/>
    </row>
    <row r="257" spans="1:11" x14ac:dyDescent="0.25">
      <c r="A257" s="53"/>
      <c r="B257" s="54"/>
      <c r="C257" s="55"/>
      <c r="D257" s="56"/>
      <c r="E257" s="57"/>
      <c r="F257" s="58"/>
      <c r="G257" s="59"/>
      <c r="H257" s="59"/>
      <c r="I257" s="72"/>
      <c r="J257" s="72"/>
      <c r="K257" s="56"/>
    </row>
    <row r="258" spans="1:11" x14ac:dyDescent="0.25">
      <c r="A258" s="53"/>
      <c r="B258" s="54"/>
      <c r="C258" s="55"/>
      <c r="D258" s="56"/>
      <c r="E258" s="57"/>
      <c r="F258" s="58"/>
      <c r="G258" s="59"/>
      <c r="H258" s="59"/>
      <c r="I258" s="72"/>
      <c r="J258" s="72"/>
      <c r="K258" s="56"/>
    </row>
    <row r="259" spans="1:11" x14ac:dyDescent="0.25">
      <c r="A259" s="53"/>
      <c r="B259" s="54"/>
      <c r="C259" s="55"/>
      <c r="D259" s="56"/>
      <c r="E259" s="57"/>
      <c r="F259" s="58"/>
      <c r="G259" s="59"/>
      <c r="H259" s="59"/>
      <c r="I259" s="72"/>
      <c r="J259" s="72"/>
      <c r="K259" s="56"/>
    </row>
    <row r="260" spans="1:11" x14ac:dyDescent="0.25">
      <c r="A260" s="53"/>
      <c r="B260" s="54"/>
      <c r="C260" s="55"/>
      <c r="D260" s="56"/>
      <c r="E260" s="57"/>
      <c r="F260" s="58"/>
      <c r="G260" s="59"/>
      <c r="H260" s="59"/>
      <c r="I260" s="72"/>
      <c r="J260" s="72"/>
      <c r="K260" s="56"/>
    </row>
    <row r="261" spans="1:11" x14ac:dyDescent="0.25">
      <c r="A261" s="53"/>
      <c r="B261" s="54"/>
      <c r="C261" s="55"/>
      <c r="D261" s="56"/>
      <c r="E261" s="57"/>
      <c r="F261" s="58"/>
      <c r="G261" s="59"/>
      <c r="H261" s="59"/>
      <c r="I261" s="72"/>
      <c r="J261" s="72"/>
      <c r="K261" s="56"/>
    </row>
    <row r="262" spans="1:11" x14ac:dyDescent="0.25">
      <c r="A262" s="53"/>
      <c r="B262" s="54"/>
      <c r="C262" s="55"/>
      <c r="D262" s="56"/>
      <c r="E262" s="57"/>
      <c r="F262" s="58"/>
      <c r="G262" s="59"/>
      <c r="H262" s="59"/>
      <c r="I262" s="72"/>
      <c r="J262" s="72"/>
      <c r="K262" s="56"/>
    </row>
    <row r="263" spans="1:11" x14ac:dyDescent="0.25">
      <c r="A263" s="53"/>
      <c r="B263" s="54"/>
      <c r="C263" s="55"/>
      <c r="D263" s="56"/>
      <c r="E263" s="57"/>
      <c r="F263" s="58"/>
      <c r="G263" s="59"/>
      <c r="H263" s="59"/>
      <c r="I263" s="72"/>
      <c r="J263" s="72"/>
      <c r="K263" s="56"/>
    </row>
    <row r="264" spans="1:11" x14ac:dyDescent="0.25">
      <c r="A264" s="53"/>
      <c r="B264" s="54"/>
      <c r="C264" s="55"/>
      <c r="D264" s="56"/>
      <c r="E264" s="57"/>
      <c r="F264" s="58"/>
      <c r="G264" s="59"/>
      <c r="H264" s="59"/>
      <c r="I264" s="72"/>
      <c r="J264" s="72"/>
      <c r="K264" s="56"/>
    </row>
    <row r="265" spans="1:11" x14ac:dyDescent="0.25">
      <c r="A265" s="53"/>
      <c r="B265" s="54"/>
      <c r="C265" s="55"/>
      <c r="D265" s="56"/>
      <c r="E265" s="57"/>
      <c r="F265" s="58"/>
      <c r="G265" s="59"/>
      <c r="H265" s="59"/>
      <c r="I265" s="72"/>
      <c r="J265" s="72"/>
      <c r="K265" s="56"/>
    </row>
    <row r="266" spans="1:11" x14ac:dyDescent="0.25">
      <c r="A266" s="53"/>
      <c r="B266" s="54"/>
      <c r="C266" s="55"/>
      <c r="D266" s="56"/>
      <c r="E266" s="57"/>
      <c r="F266" s="58"/>
      <c r="G266" s="59"/>
      <c r="H266" s="59"/>
      <c r="I266" s="72"/>
      <c r="J266" s="72"/>
      <c r="K266" s="56"/>
    </row>
    <row r="267" spans="1:11" x14ac:dyDescent="0.25">
      <c r="A267" s="53"/>
      <c r="B267" s="54"/>
      <c r="C267" s="55"/>
      <c r="D267" s="56"/>
      <c r="E267" s="57"/>
      <c r="F267" s="58"/>
      <c r="G267" s="59"/>
      <c r="H267" s="59"/>
      <c r="I267" s="72"/>
      <c r="J267" s="72"/>
      <c r="K267" s="56"/>
    </row>
    <row r="268" spans="1:11" x14ac:dyDescent="0.25">
      <c r="A268" s="53"/>
      <c r="B268" s="54"/>
      <c r="C268" s="55"/>
      <c r="D268" s="56"/>
      <c r="E268" s="57"/>
      <c r="F268" s="58"/>
      <c r="G268" s="59"/>
      <c r="H268" s="59"/>
      <c r="I268" s="72"/>
      <c r="J268" s="72"/>
      <c r="K268" s="56"/>
    </row>
    <row r="269" spans="1:11" x14ac:dyDescent="0.25">
      <c r="A269" s="53"/>
      <c r="B269" s="54"/>
      <c r="C269" s="55"/>
      <c r="D269" s="56"/>
      <c r="E269" s="57"/>
      <c r="F269" s="58"/>
      <c r="G269" s="59"/>
      <c r="H269" s="59"/>
      <c r="I269" s="72"/>
      <c r="J269" s="72"/>
      <c r="K269" s="56"/>
    </row>
    <row r="270" spans="1:11" x14ac:dyDescent="0.25">
      <c r="A270" s="53"/>
      <c r="B270" s="54"/>
      <c r="C270" s="55"/>
      <c r="D270" s="56"/>
      <c r="E270" s="57"/>
      <c r="F270" s="58"/>
      <c r="G270" s="59"/>
      <c r="H270" s="59"/>
      <c r="I270" s="72"/>
      <c r="J270" s="72"/>
      <c r="K270" s="56"/>
    </row>
    <row r="271" spans="1:11" x14ac:dyDescent="0.25">
      <c r="A271" s="53"/>
      <c r="B271" s="54"/>
      <c r="C271" s="55"/>
      <c r="D271" s="56"/>
      <c r="E271" s="57"/>
      <c r="F271" s="58"/>
      <c r="G271" s="59"/>
      <c r="H271" s="59"/>
      <c r="I271" s="72"/>
      <c r="J271" s="72"/>
      <c r="K271" s="56"/>
    </row>
    <row r="272" spans="1:11" x14ac:dyDescent="0.25">
      <c r="A272" s="53"/>
      <c r="B272" s="54"/>
      <c r="C272" s="55"/>
      <c r="D272" s="56"/>
      <c r="E272" s="57"/>
      <c r="F272" s="58"/>
      <c r="G272" s="59"/>
      <c r="H272" s="59"/>
      <c r="I272" s="72"/>
      <c r="J272" s="72"/>
      <c r="K272" s="56"/>
    </row>
    <row r="273" spans="1:11" x14ac:dyDescent="0.25">
      <c r="A273" s="53"/>
      <c r="B273" s="54"/>
      <c r="C273" s="55"/>
      <c r="D273" s="56"/>
      <c r="E273" s="57"/>
      <c r="F273" s="58"/>
      <c r="G273" s="59"/>
      <c r="H273" s="59"/>
      <c r="I273" s="72"/>
      <c r="J273" s="72"/>
      <c r="K273" s="56"/>
    </row>
    <row r="274" spans="1:11" x14ac:dyDescent="0.25">
      <c r="A274" s="53"/>
      <c r="B274" s="54"/>
      <c r="C274" s="55"/>
      <c r="D274" s="56"/>
      <c r="E274" s="57"/>
      <c r="F274" s="58"/>
      <c r="G274" s="59"/>
      <c r="H274" s="59"/>
      <c r="I274" s="72"/>
      <c r="J274" s="72"/>
      <c r="K274" s="56"/>
    </row>
    <row r="275" spans="1:11" x14ac:dyDescent="0.25">
      <c r="A275" s="53"/>
      <c r="B275" s="54"/>
      <c r="C275" s="55"/>
      <c r="D275" s="56"/>
      <c r="E275" s="57"/>
      <c r="F275" s="58"/>
      <c r="G275" s="59"/>
      <c r="H275" s="59"/>
      <c r="I275" s="72"/>
      <c r="J275" s="72"/>
      <c r="K275" s="56"/>
    </row>
    <row r="276" spans="1:11" x14ac:dyDescent="0.25">
      <c r="A276" s="53"/>
      <c r="B276" s="54"/>
      <c r="C276" s="55"/>
      <c r="D276" s="56"/>
      <c r="E276" s="57"/>
      <c r="F276" s="58"/>
      <c r="G276" s="59"/>
      <c r="H276" s="59"/>
      <c r="I276" s="72"/>
      <c r="J276" s="72"/>
      <c r="K276" s="56"/>
    </row>
    <row r="277" spans="1:11" x14ac:dyDescent="0.25">
      <c r="A277" s="53"/>
      <c r="B277" s="54"/>
      <c r="C277" s="55"/>
      <c r="D277" s="56"/>
      <c r="E277" s="57"/>
      <c r="F277" s="58"/>
      <c r="G277" s="59"/>
      <c r="H277" s="59"/>
      <c r="I277" s="72"/>
      <c r="J277" s="72"/>
      <c r="K277" s="56"/>
    </row>
    <row r="278" spans="1:11" x14ac:dyDescent="0.25">
      <c r="A278" s="53"/>
      <c r="B278" s="54"/>
      <c r="C278" s="55"/>
      <c r="D278" s="56"/>
      <c r="E278" s="57"/>
      <c r="F278" s="58"/>
      <c r="G278" s="59"/>
      <c r="H278" s="59"/>
      <c r="I278" s="72"/>
      <c r="J278" s="72"/>
      <c r="K278" s="56"/>
    </row>
    <row r="279" spans="1:11" x14ac:dyDescent="0.25">
      <c r="A279" s="53"/>
      <c r="B279" s="54"/>
      <c r="C279" s="55"/>
      <c r="D279" s="56"/>
      <c r="E279" s="57"/>
      <c r="F279" s="58"/>
      <c r="G279" s="59"/>
      <c r="H279" s="59"/>
      <c r="I279" s="72"/>
      <c r="J279" s="72"/>
      <c r="K279" s="56"/>
    </row>
    <row r="280" spans="1:11" x14ac:dyDescent="0.25">
      <c r="A280" s="53"/>
      <c r="B280" s="54"/>
      <c r="C280" s="55"/>
      <c r="D280" s="56"/>
      <c r="E280" s="57"/>
      <c r="F280" s="58"/>
      <c r="G280" s="59"/>
      <c r="H280" s="59"/>
      <c r="I280" s="72"/>
      <c r="J280" s="72"/>
      <c r="K280" s="56"/>
    </row>
    <row r="281" spans="1:11" x14ac:dyDescent="0.25">
      <c r="A281" s="53"/>
      <c r="B281" s="54"/>
      <c r="C281" s="55"/>
      <c r="D281" s="56"/>
      <c r="E281" s="57"/>
      <c r="F281" s="58"/>
      <c r="G281" s="59"/>
      <c r="H281" s="59"/>
      <c r="I281" s="72"/>
      <c r="J281" s="72"/>
      <c r="K281" s="56"/>
    </row>
    <row r="282" spans="1:11" x14ac:dyDescent="0.25">
      <c r="A282" s="53"/>
      <c r="B282" s="54"/>
      <c r="C282" s="55"/>
      <c r="D282" s="56"/>
      <c r="E282" s="57"/>
      <c r="F282" s="58"/>
      <c r="G282" s="59"/>
      <c r="H282" s="59"/>
      <c r="I282" s="72"/>
      <c r="J282" s="72"/>
      <c r="K282" s="56"/>
    </row>
    <row r="283" spans="1:11" x14ac:dyDescent="0.25">
      <c r="A283" s="53"/>
      <c r="B283" s="54"/>
      <c r="C283" s="55"/>
      <c r="D283" s="56"/>
      <c r="E283" s="57"/>
      <c r="F283" s="58"/>
      <c r="G283" s="59"/>
      <c r="H283" s="59"/>
      <c r="I283" s="72"/>
      <c r="J283" s="72"/>
      <c r="K283" s="56"/>
    </row>
    <row r="284" spans="1:11" x14ac:dyDescent="0.25">
      <c r="A284" s="53"/>
      <c r="B284" s="54"/>
      <c r="C284" s="55"/>
      <c r="D284" s="56"/>
      <c r="E284" s="57"/>
      <c r="F284" s="58"/>
      <c r="G284" s="59"/>
      <c r="H284" s="59"/>
      <c r="I284" s="72"/>
      <c r="J284" s="72"/>
      <c r="K284" s="56"/>
    </row>
    <row r="285" spans="1:11" x14ac:dyDescent="0.25">
      <c r="A285" s="53"/>
      <c r="B285" s="54"/>
      <c r="C285" s="55"/>
      <c r="D285" s="56"/>
      <c r="E285" s="57"/>
      <c r="F285" s="58"/>
      <c r="G285" s="59"/>
      <c r="H285" s="59"/>
      <c r="I285" s="72"/>
      <c r="J285" s="72"/>
      <c r="K285" s="56"/>
    </row>
    <row r="286" spans="1:11" x14ac:dyDescent="0.25">
      <c r="A286" s="53"/>
      <c r="B286" s="54"/>
      <c r="C286" s="55"/>
      <c r="D286" s="56"/>
      <c r="E286" s="57"/>
      <c r="F286" s="58"/>
      <c r="G286" s="59"/>
      <c r="H286" s="59"/>
      <c r="I286" s="72"/>
      <c r="J286" s="72"/>
      <c r="K286" s="56"/>
    </row>
    <row r="287" spans="1:11" x14ac:dyDescent="0.25">
      <c r="A287" s="53"/>
      <c r="B287" s="54"/>
      <c r="C287" s="55"/>
      <c r="D287" s="56"/>
      <c r="E287" s="57"/>
      <c r="F287" s="58"/>
      <c r="G287" s="59"/>
      <c r="H287" s="59"/>
      <c r="I287" s="72"/>
      <c r="J287" s="72"/>
      <c r="K287" s="56"/>
    </row>
    <row r="288" spans="1:11" x14ac:dyDescent="0.25">
      <c r="A288" s="53"/>
      <c r="B288" s="54"/>
      <c r="C288" s="55"/>
      <c r="D288" s="56"/>
      <c r="E288" s="57"/>
      <c r="F288" s="58"/>
      <c r="G288" s="59"/>
      <c r="H288" s="59"/>
      <c r="I288" s="72"/>
      <c r="J288" s="72"/>
      <c r="K288" s="56"/>
    </row>
    <row r="289" spans="1:11" x14ac:dyDescent="0.25">
      <c r="A289" s="53"/>
      <c r="B289" s="54"/>
      <c r="C289" s="55"/>
      <c r="D289" s="56"/>
      <c r="E289" s="57"/>
      <c r="F289" s="58"/>
      <c r="G289" s="59"/>
      <c r="H289" s="59"/>
      <c r="I289" s="72"/>
      <c r="J289" s="72"/>
      <c r="K289" s="56"/>
    </row>
    <row r="290" spans="1:11" x14ac:dyDescent="0.25">
      <c r="A290" s="53"/>
      <c r="B290" s="54"/>
      <c r="C290" s="55"/>
      <c r="D290" s="56"/>
      <c r="E290" s="57"/>
      <c r="F290" s="58"/>
      <c r="G290" s="59"/>
      <c r="H290" s="59"/>
      <c r="I290" s="72"/>
      <c r="J290" s="72"/>
      <c r="K290" s="56"/>
    </row>
    <row r="291" spans="1:11" x14ac:dyDescent="0.25">
      <c r="A291" s="53"/>
      <c r="B291" s="54"/>
      <c r="C291" s="55"/>
      <c r="D291" s="56"/>
      <c r="E291" s="57"/>
      <c r="F291" s="58"/>
      <c r="G291" s="59"/>
      <c r="H291" s="59"/>
      <c r="I291" s="72"/>
      <c r="J291" s="72"/>
      <c r="K291" s="56"/>
    </row>
    <row r="292" spans="1:11" x14ac:dyDescent="0.25">
      <c r="A292" s="53"/>
      <c r="B292" s="54"/>
      <c r="C292" s="55"/>
      <c r="D292" s="56"/>
      <c r="E292" s="57"/>
      <c r="F292" s="58"/>
      <c r="G292" s="59"/>
      <c r="H292" s="59"/>
      <c r="I292" s="72"/>
      <c r="J292" s="72"/>
      <c r="K292" s="56"/>
    </row>
    <row r="293" spans="1:11" x14ac:dyDescent="0.25">
      <c r="A293" s="53"/>
      <c r="B293" s="54"/>
      <c r="C293" s="55"/>
      <c r="D293" s="56"/>
      <c r="E293" s="57"/>
      <c r="F293" s="58"/>
      <c r="G293" s="59"/>
      <c r="H293" s="59"/>
      <c r="I293" s="72"/>
      <c r="J293" s="72"/>
      <c r="K293" s="56"/>
    </row>
    <row r="294" spans="1:11" x14ac:dyDescent="0.25">
      <c r="A294" s="53"/>
      <c r="B294" s="54"/>
      <c r="C294" s="55"/>
      <c r="D294" s="56"/>
      <c r="E294" s="57"/>
      <c r="F294" s="58"/>
      <c r="G294" s="59"/>
      <c r="H294" s="59"/>
      <c r="I294" s="72"/>
      <c r="J294" s="72"/>
      <c r="K294" s="56"/>
    </row>
    <row r="295" spans="1:11" x14ac:dyDescent="0.25">
      <c r="A295" s="53"/>
      <c r="B295" s="54"/>
      <c r="C295" s="55"/>
      <c r="D295" s="56"/>
      <c r="E295" s="57"/>
      <c r="F295" s="58"/>
      <c r="G295" s="59"/>
      <c r="H295" s="59"/>
      <c r="I295" s="72"/>
      <c r="J295" s="72"/>
      <c r="K295" s="56"/>
    </row>
    <row r="296" spans="1:11" x14ac:dyDescent="0.25">
      <c r="A296" s="53"/>
      <c r="B296" s="54"/>
      <c r="C296" s="55"/>
      <c r="D296" s="56"/>
      <c r="E296" s="57"/>
      <c r="F296" s="58"/>
      <c r="G296" s="59"/>
      <c r="H296" s="59"/>
      <c r="I296" s="72"/>
      <c r="J296" s="72"/>
      <c r="K296" s="56"/>
    </row>
    <row r="297" spans="1:11" x14ac:dyDescent="0.25">
      <c r="A297" s="53"/>
      <c r="B297" s="54"/>
      <c r="C297" s="55"/>
      <c r="D297" s="56"/>
      <c r="E297" s="57"/>
      <c r="F297" s="58"/>
      <c r="G297" s="59"/>
      <c r="H297" s="59"/>
      <c r="I297" s="72"/>
      <c r="J297" s="72"/>
      <c r="K297" s="56"/>
    </row>
    <row r="298" spans="1:11" x14ac:dyDescent="0.25">
      <c r="A298" s="53"/>
      <c r="B298" s="54"/>
      <c r="C298" s="55"/>
      <c r="D298" s="56"/>
      <c r="E298" s="57"/>
      <c r="F298" s="58"/>
      <c r="G298" s="59"/>
      <c r="H298" s="59"/>
      <c r="I298" s="72"/>
      <c r="J298" s="72"/>
      <c r="K298" s="56"/>
    </row>
    <row r="299" spans="1:11" x14ac:dyDescent="0.25">
      <c r="A299" s="53"/>
      <c r="B299" s="54"/>
      <c r="C299" s="55"/>
      <c r="D299" s="56"/>
      <c r="E299" s="57"/>
      <c r="F299" s="58"/>
      <c r="G299" s="59"/>
      <c r="H299" s="59"/>
      <c r="I299" s="72"/>
      <c r="J299" s="72"/>
      <c r="K299" s="56"/>
    </row>
    <row r="300" spans="1:11" x14ac:dyDescent="0.25">
      <c r="A300" s="53"/>
      <c r="B300" s="54"/>
      <c r="C300" s="55"/>
      <c r="D300" s="56"/>
      <c r="E300" s="57"/>
      <c r="F300" s="58"/>
      <c r="G300" s="59"/>
      <c r="H300" s="59"/>
      <c r="I300" s="72"/>
      <c r="J300" s="72"/>
      <c r="K300" s="56"/>
    </row>
    <row r="301" spans="1:11" x14ac:dyDescent="0.25">
      <c r="A301" s="53"/>
      <c r="B301" s="54"/>
      <c r="C301" s="55"/>
      <c r="D301" s="56"/>
      <c r="E301" s="57"/>
      <c r="F301" s="58"/>
      <c r="G301" s="59"/>
      <c r="H301" s="59"/>
      <c r="I301" s="72"/>
      <c r="J301" s="72"/>
      <c r="K301" s="56"/>
    </row>
    <row r="302" spans="1:11" x14ac:dyDescent="0.25">
      <c r="A302" s="53"/>
      <c r="B302" s="54"/>
      <c r="C302" s="55"/>
      <c r="D302" s="56"/>
      <c r="E302" s="57"/>
      <c r="F302" s="58"/>
      <c r="G302" s="59"/>
      <c r="H302" s="59"/>
      <c r="I302" s="72"/>
      <c r="J302" s="72"/>
      <c r="K302" s="56"/>
    </row>
    <row r="303" spans="1:11" x14ac:dyDescent="0.25">
      <c r="A303" s="53"/>
      <c r="B303" s="54"/>
      <c r="C303" s="55"/>
      <c r="D303" s="56"/>
      <c r="E303" s="57"/>
      <c r="F303" s="58"/>
      <c r="G303" s="59"/>
      <c r="H303" s="59"/>
      <c r="I303" s="72"/>
      <c r="J303" s="72"/>
      <c r="K303" s="56"/>
    </row>
    <row r="304" spans="1:11" x14ac:dyDescent="0.25">
      <c r="A304" s="53"/>
      <c r="B304" s="54"/>
      <c r="C304" s="55"/>
      <c r="D304" s="56"/>
      <c r="E304" s="57"/>
      <c r="F304" s="58"/>
      <c r="G304" s="59"/>
      <c r="H304" s="59"/>
      <c r="I304" s="72"/>
      <c r="J304" s="72"/>
      <c r="K304" s="56"/>
    </row>
    <row r="305" spans="1:11" x14ac:dyDescent="0.25">
      <c r="A305" s="53"/>
      <c r="B305" s="54"/>
      <c r="C305" s="55"/>
      <c r="D305" s="56"/>
      <c r="E305" s="57"/>
      <c r="F305" s="58"/>
      <c r="G305" s="59"/>
      <c r="H305" s="59"/>
      <c r="I305" s="72"/>
      <c r="J305" s="72"/>
      <c r="K305" s="56"/>
    </row>
    <row r="306" spans="1:11" x14ac:dyDescent="0.25">
      <c r="A306" s="53"/>
      <c r="B306" s="54"/>
      <c r="C306" s="55"/>
      <c r="D306" s="56"/>
      <c r="E306" s="57"/>
      <c r="F306" s="58"/>
      <c r="G306" s="59"/>
      <c r="H306" s="59"/>
      <c r="I306" s="72"/>
      <c r="J306" s="72"/>
      <c r="K306" s="56"/>
    </row>
    <row r="307" spans="1:11" x14ac:dyDescent="0.25">
      <c r="A307" s="53"/>
      <c r="B307" s="54"/>
      <c r="C307" s="55"/>
      <c r="D307" s="56"/>
      <c r="E307" s="57"/>
      <c r="F307" s="58"/>
      <c r="G307" s="59"/>
      <c r="H307" s="59"/>
      <c r="I307" s="72"/>
      <c r="J307" s="72"/>
      <c r="K307" s="56"/>
    </row>
    <row r="308" spans="1:11" x14ac:dyDescent="0.25">
      <c r="A308" s="53"/>
      <c r="B308" s="54"/>
      <c r="C308" s="55"/>
      <c r="D308" s="56"/>
      <c r="E308" s="57"/>
      <c r="F308" s="58"/>
      <c r="G308" s="59"/>
      <c r="H308" s="59"/>
      <c r="I308" s="72"/>
      <c r="J308" s="72"/>
      <c r="K308" s="56"/>
    </row>
    <row r="309" spans="1:11" x14ac:dyDescent="0.25">
      <c r="A309" s="53"/>
      <c r="B309" s="54"/>
      <c r="C309" s="55"/>
      <c r="D309" s="56"/>
      <c r="E309" s="57"/>
      <c r="F309" s="58"/>
      <c r="G309" s="59"/>
      <c r="H309" s="59"/>
      <c r="I309" s="72"/>
      <c r="J309" s="72"/>
      <c r="K309" s="56"/>
    </row>
    <row r="310" spans="1:11" x14ac:dyDescent="0.25">
      <c r="A310" s="53"/>
      <c r="B310" s="54"/>
      <c r="C310" s="55"/>
      <c r="D310" s="56"/>
      <c r="E310" s="57"/>
      <c r="F310" s="58"/>
      <c r="G310" s="59"/>
      <c r="H310" s="59"/>
      <c r="I310" s="72"/>
      <c r="J310" s="72"/>
      <c r="K310" s="56"/>
    </row>
    <row r="311" spans="1:11" x14ac:dyDescent="0.25">
      <c r="A311" s="53"/>
      <c r="B311" s="54"/>
      <c r="C311" s="55"/>
      <c r="D311" s="56"/>
      <c r="E311" s="57"/>
      <c r="F311" s="58"/>
      <c r="G311" s="59"/>
      <c r="H311" s="59"/>
      <c r="I311" s="72"/>
      <c r="J311" s="72"/>
      <c r="K311" s="56"/>
    </row>
    <row r="312" spans="1:11" x14ac:dyDescent="0.25">
      <c r="A312" s="53"/>
      <c r="B312" s="54"/>
      <c r="C312" s="55"/>
      <c r="D312" s="56"/>
      <c r="E312" s="57"/>
      <c r="F312" s="58"/>
      <c r="G312" s="59"/>
      <c r="H312" s="59"/>
      <c r="I312" s="72"/>
      <c r="J312" s="72"/>
      <c r="K312" s="56"/>
    </row>
    <row r="313" spans="1:11" x14ac:dyDescent="0.25">
      <c r="A313" s="53"/>
      <c r="B313" s="54"/>
      <c r="C313" s="55"/>
      <c r="D313" s="56"/>
      <c r="E313" s="57"/>
      <c r="F313" s="58"/>
      <c r="G313" s="59"/>
      <c r="H313" s="59"/>
      <c r="I313" s="72"/>
      <c r="J313" s="72"/>
      <c r="K313" s="56"/>
    </row>
    <row r="314" spans="1:11" x14ac:dyDescent="0.25">
      <c r="A314" s="53"/>
      <c r="B314" s="54"/>
      <c r="C314" s="55"/>
      <c r="D314" s="56"/>
      <c r="E314" s="57"/>
      <c r="F314" s="58"/>
      <c r="G314" s="59"/>
      <c r="H314" s="59"/>
      <c r="I314" s="72"/>
      <c r="J314" s="72"/>
      <c r="K314" s="56"/>
    </row>
    <row r="315" spans="1:11" x14ac:dyDescent="0.25">
      <c r="A315" s="53"/>
      <c r="B315" s="54"/>
      <c r="C315" s="55"/>
      <c r="D315" s="56"/>
      <c r="E315" s="57"/>
      <c r="F315" s="58"/>
      <c r="G315" s="59"/>
      <c r="H315" s="59"/>
      <c r="I315" s="72"/>
      <c r="J315" s="72"/>
      <c r="K315" s="56"/>
    </row>
    <row r="316" spans="1:11" x14ac:dyDescent="0.25">
      <c r="A316" s="53"/>
      <c r="B316" s="54"/>
      <c r="C316" s="55"/>
      <c r="D316" s="56"/>
      <c r="E316" s="57"/>
      <c r="F316" s="58"/>
      <c r="G316" s="59"/>
      <c r="H316" s="59"/>
      <c r="I316" s="72"/>
      <c r="J316" s="72"/>
      <c r="K316" s="56"/>
    </row>
    <row r="317" spans="1:11" x14ac:dyDescent="0.25">
      <c r="A317" s="53"/>
      <c r="B317" s="54"/>
      <c r="C317" s="55"/>
      <c r="D317" s="56"/>
      <c r="E317" s="57"/>
      <c r="F317" s="58"/>
      <c r="G317" s="59"/>
      <c r="H317" s="59"/>
      <c r="I317" s="72"/>
      <c r="J317" s="72"/>
      <c r="K317" s="56"/>
    </row>
    <row r="318" spans="1:11" x14ac:dyDescent="0.25">
      <c r="A318" s="53"/>
      <c r="B318" s="54"/>
      <c r="C318" s="55"/>
      <c r="D318" s="56"/>
      <c r="E318" s="57"/>
      <c r="F318" s="58"/>
      <c r="G318" s="59"/>
      <c r="H318" s="59"/>
      <c r="I318" s="72"/>
      <c r="J318" s="72"/>
      <c r="K318" s="56"/>
    </row>
    <row r="319" spans="1:11" x14ac:dyDescent="0.25">
      <c r="A319" s="53"/>
      <c r="B319" s="54"/>
      <c r="C319" s="55"/>
      <c r="D319" s="56"/>
      <c r="E319" s="57"/>
      <c r="F319" s="58"/>
      <c r="G319" s="59"/>
      <c r="H319" s="59"/>
      <c r="I319" s="72"/>
      <c r="J319" s="72"/>
      <c r="K319" s="56"/>
    </row>
    <row r="320" spans="1:11" x14ac:dyDescent="0.25">
      <c r="A320" s="53"/>
      <c r="B320" s="54"/>
      <c r="C320" s="55"/>
      <c r="D320" s="56"/>
      <c r="E320" s="57"/>
      <c r="F320" s="58"/>
      <c r="G320" s="59"/>
      <c r="H320" s="59"/>
      <c r="I320" s="72"/>
      <c r="J320" s="72"/>
      <c r="K320" s="56"/>
    </row>
    <row r="321" spans="1:11" x14ac:dyDescent="0.25">
      <c r="A321" s="53"/>
      <c r="B321" s="54"/>
      <c r="C321" s="55"/>
      <c r="D321" s="56"/>
      <c r="E321" s="57"/>
      <c r="F321" s="58"/>
      <c r="G321" s="59"/>
      <c r="H321" s="59"/>
      <c r="I321" s="72"/>
      <c r="J321" s="72"/>
      <c r="K321" s="56"/>
    </row>
    <row r="322" spans="1:11" x14ac:dyDescent="0.25">
      <c r="A322" s="53"/>
      <c r="B322" s="54"/>
      <c r="C322" s="55"/>
      <c r="D322" s="56"/>
      <c r="E322" s="57"/>
      <c r="F322" s="58"/>
      <c r="G322" s="59"/>
      <c r="H322" s="59"/>
      <c r="I322" s="72"/>
      <c r="J322" s="72"/>
      <c r="K322" s="56"/>
    </row>
    <row r="323" spans="1:11" x14ac:dyDescent="0.25">
      <c r="A323" s="53"/>
      <c r="B323" s="54"/>
      <c r="C323" s="55"/>
      <c r="D323" s="56"/>
      <c r="E323" s="57"/>
      <c r="F323" s="58"/>
      <c r="G323" s="59"/>
      <c r="H323" s="59"/>
      <c r="I323" s="72"/>
      <c r="J323" s="72"/>
      <c r="K323" s="56"/>
    </row>
    <row r="324" spans="1:11" x14ac:dyDescent="0.25">
      <c r="A324" s="53"/>
      <c r="B324" s="54"/>
      <c r="C324" s="55"/>
      <c r="D324" s="56"/>
      <c r="E324" s="57"/>
      <c r="F324" s="58"/>
      <c r="G324" s="59"/>
      <c r="H324" s="59"/>
      <c r="I324" s="72"/>
      <c r="J324" s="72"/>
      <c r="K324" s="56"/>
    </row>
    <row r="325" spans="1:11" x14ac:dyDescent="0.25">
      <c r="A325" s="53"/>
      <c r="B325" s="54"/>
      <c r="C325" s="55"/>
      <c r="D325" s="56"/>
      <c r="E325" s="57"/>
      <c r="F325" s="58"/>
      <c r="G325" s="59"/>
      <c r="H325" s="59"/>
      <c r="I325" s="72"/>
      <c r="J325" s="72"/>
      <c r="K325" s="56"/>
    </row>
    <row r="326" spans="1:11" x14ac:dyDescent="0.25">
      <c r="A326" s="53"/>
      <c r="B326" s="54"/>
      <c r="C326" s="55"/>
      <c r="D326" s="56"/>
      <c r="E326" s="57"/>
      <c r="F326" s="58"/>
      <c r="G326" s="59"/>
      <c r="H326" s="59"/>
      <c r="I326" s="72"/>
      <c r="J326" s="72"/>
      <c r="K326" s="56"/>
    </row>
    <row r="327" spans="1:11" x14ac:dyDescent="0.25">
      <c r="A327" s="53"/>
      <c r="B327" s="54"/>
      <c r="C327" s="55"/>
      <c r="D327" s="56"/>
      <c r="E327" s="57"/>
      <c r="F327" s="58"/>
      <c r="G327" s="59"/>
      <c r="H327" s="59"/>
      <c r="I327" s="72"/>
      <c r="J327" s="72"/>
      <c r="K327" s="56"/>
    </row>
    <row r="328" spans="1:11" x14ac:dyDescent="0.25">
      <c r="A328" s="53"/>
      <c r="B328" s="54"/>
      <c r="C328" s="55"/>
      <c r="D328" s="56"/>
      <c r="E328" s="57"/>
      <c r="F328" s="58"/>
      <c r="G328" s="59"/>
      <c r="H328" s="59"/>
      <c r="I328" s="72"/>
      <c r="J328" s="72"/>
      <c r="K328" s="56"/>
    </row>
    <row r="329" spans="1:11" x14ac:dyDescent="0.25">
      <c r="A329" s="53"/>
      <c r="B329" s="54"/>
      <c r="C329" s="55"/>
      <c r="D329" s="56"/>
      <c r="E329" s="57"/>
      <c r="F329" s="58"/>
      <c r="G329" s="59"/>
      <c r="H329" s="59"/>
      <c r="I329" s="72"/>
      <c r="J329" s="72"/>
      <c r="K329" s="56"/>
    </row>
    <row r="330" spans="1:11" x14ac:dyDescent="0.25">
      <c r="A330" s="53"/>
      <c r="B330" s="54"/>
      <c r="C330" s="55"/>
      <c r="D330" s="56"/>
      <c r="E330" s="57"/>
      <c r="F330" s="58"/>
      <c r="G330" s="59"/>
      <c r="H330" s="59"/>
      <c r="I330" s="72"/>
      <c r="J330" s="72"/>
      <c r="K330" s="56"/>
    </row>
    <row r="331" spans="1:11" x14ac:dyDescent="0.25">
      <c r="A331" s="53"/>
      <c r="B331" s="54"/>
      <c r="C331" s="55"/>
      <c r="D331" s="56"/>
      <c r="E331" s="57"/>
      <c r="F331" s="58"/>
      <c r="G331" s="59"/>
      <c r="H331" s="59"/>
      <c r="I331" s="72"/>
      <c r="J331" s="72"/>
      <c r="K331" s="56"/>
    </row>
    <row r="332" spans="1:11" x14ac:dyDescent="0.25">
      <c r="A332" s="53"/>
      <c r="B332" s="54"/>
      <c r="C332" s="55"/>
      <c r="D332" s="56"/>
      <c r="E332" s="57"/>
      <c r="F332" s="58"/>
      <c r="G332" s="59"/>
      <c r="H332" s="59"/>
      <c r="I332" s="72"/>
      <c r="J332" s="72"/>
      <c r="K332" s="56"/>
    </row>
    <row r="333" spans="1:11" x14ac:dyDescent="0.25">
      <c r="A333" s="53"/>
      <c r="B333" s="54"/>
      <c r="C333" s="55"/>
      <c r="D333" s="56"/>
      <c r="E333" s="57"/>
      <c r="F333" s="58"/>
      <c r="G333" s="59"/>
      <c r="H333" s="59"/>
      <c r="I333" s="72"/>
      <c r="J333" s="72"/>
      <c r="K333" s="56"/>
    </row>
    <row r="334" spans="1:11" x14ac:dyDescent="0.25">
      <c r="A334" s="53"/>
      <c r="B334" s="54"/>
      <c r="C334" s="55"/>
      <c r="D334" s="56"/>
      <c r="E334" s="57"/>
      <c r="F334" s="58"/>
      <c r="G334" s="59"/>
      <c r="H334" s="59"/>
      <c r="I334" s="72"/>
      <c r="J334" s="72"/>
      <c r="K334" s="56"/>
    </row>
    <row r="335" spans="1:11" x14ac:dyDescent="0.25">
      <c r="A335" s="53"/>
      <c r="B335" s="54"/>
      <c r="C335" s="55"/>
      <c r="D335" s="56"/>
      <c r="E335" s="57"/>
      <c r="F335" s="58"/>
      <c r="G335" s="59"/>
      <c r="H335" s="59"/>
      <c r="I335" s="72"/>
      <c r="J335" s="72"/>
      <c r="K335" s="56"/>
    </row>
    <row r="336" spans="1:11" x14ac:dyDescent="0.25">
      <c r="A336" s="53"/>
      <c r="B336" s="54"/>
      <c r="C336" s="55"/>
      <c r="D336" s="56"/>
      <c r="E336" s="57"/>
      <c r="F336" s="58"/>
      <c r="G336" s="59"/>
      <c r="H336" s="59"/>
      <c r="I336" s="72"/>
      <c r="J336" s="72"/>
      <c r="K336" s="56"/>
    </row>
    <row r="337" spans="1:11" x14ac:dyDescent="0.25">
      <c r="A337" s="53"/>
      <c r="B337" s="54"/>
      <c r="C337" s="55"/>
      <c r="D337" s="56"/>
      <c r="E337" s="57"/>
      <c r="F337" s="58"/>
      <c r="G337" s="59"/>
      <c r="H337" s="59"/>
      <c r="I337" s="72"/>
      <c r="J337" s="72"/>
      <c r="K337" s="56"/>
    </row>
    <row r="338" spans="1:11" x14ac:dyDescent="0.25">
      <c r="A338" s="53"/>
      <c r="B338" s="54"/>
      <c r="C338" s="55"/>
      <c r="D338" s="56"/>
      <c r="E338" s="57"/>
      <c r="F338" s="58"/>
      <c r="G338" s="59"/>
      <c r="H338" s="59"/>
      <c r="I338" s="72"/>
      <c r="J338" s="72"/>
      <c r="K338" s="56"/>
    </row>
    <row r="339" spans="1:11" x14ac:dyDescent="0.25">
      <c r="A339" s="53"/>
      <c r="B339" s="54"/>
      <c r="C339" s="55"/>
      <c r="D339" s="56"/>
      <c r="E339" s="57"/>
      <c r="F339" s="58"/>
      <c r="G339" s="59"/>
      <c r="H339" s="59"/>
      <c r="I339" s="72"/>
      <c r="J339" s="72"/>
      <c r="K339" s="56"/>
    </row>
    <row r="340" spans="1:11" x14ac:dyDescent="0.25">
      <c r="A340" s="53"/>
      <c r="B340" s="54"/>
      <c r="C340" s="55"/>
      <c r="D340" s="56"/>
      <c r="E340" s="57"/>
      <c r="F340" s="58"/>
      <c r="G340" s="59"/>
      <c r="H340" s="59"/>
      <c r="I340" s="72"/>
      <c r="J340" s="72"/>
      <c r="K340" s="56"/>
    </row>
    <row r="341" spans="1:11" x14ac:dyDescent="0.25">
      <c r="A341" s="53"/>
      <c r="B341" s="54"/>
      <c r="C341" s="55"/>
      <c r="D341" s="56"/>
      <c r="E341" s="57"/>
      <c r="F341" s="58"/>
      <c r="G341" s="59"/>
      <c r="H341" s="59"/>
      <c r="I341" s="72"/>
      <c r="J341" s="72"/>
      <c r="K341" s="56"/>
    </row>
    <row r="342" spans="1:11" x14ac:dyDescent="0.25">
      <c r="A342" s="53"/>
      <c r="B342" s="54"/>
      <c r="C342" s="55"/>
      <c r="D342" s="56"/>
      <c r="E342" s="57"/>
      <c r="F342" s="58"/>
      <c r="G342" s="59"/>
      <c r="H342" s="59"/>
      <c r="I342" s="72"/>
      <c r="J342" s="72"/>
      <c r="K342" s="56"/>
    </row>
    <row r="343" spans="1:11" x14ac:dyDescent="0.25">
      <c r="A343" s="53"/>
      <c r="B343" s="54"/>
      <c r="C343" s="55"/>
      <c r="D343" s="56"/>
      <c r="E343" s="57"/>
      <c r="F343" s="58"/>
      <c r="G343" s="59"/>
      <c r="H343" s="59"/>
      <c r="I343" s="72"/>
      <c r="J343" s="72"/>
      <c r="K343" s="56"/>
    </row>
    <row r="344" spans="1:11" x14ac:dyDescent="0.25">
      <c r="A344" s="53"/>
      <c r="B344" s="54"/>
      <c r="C344" s="55"/>
      <c r="D344" s="56"/>
      <c r="E344" s="57"/>
      <c r="F344" s="58"/>
      <c r="G344" s="59"/>
      <c r="H344" s="59"/>
      <c r="I344" s="72"/>
      <c r="J344" s="72"/>
      <c r="K344" s="56"/>
    </row>
    <row r="345" spans="1:11" x14ac:dyDescent="0.25">
      <c r="A345" s="53"/>
      <c r="B345" s="54"/>
      <c r="C345" s="55"/>
      <c r="D345" s="56"/>
      <c r="E345" s="57"/>
      <c r="F345" s="58"/>
      <c r="G345" s="59"/>
      <c r="H345" s="59"/>
      <c r="I345" s="72"/>
      <c r="J345" s="72"/>
      <c r="K345" s="56"/>
    </row>
    <row r="346" spans="1:11" x14ac:dyDescent="0.25">
      <c r="A346" s="53"/>
      <c r="B346" s="54"/>
      <c r="C346" s="55"/>
      <c r="D346" s="56"/>
      <c r="E346" s="57"/>
      <c r="F346" s="58"/>
      <c r="G346" s="59"/>
      <c r="H346" s="59"/>
      <c r="I346" s="72"/>
      <c r="J346" s="72"/>
      <c r="K346" s="56"/>
    </row>
    <row r="347" spans="1:11" x14ac:dyDescent="0.25">
      <c r="A347" s="53"/>
      <c r="B347" s="54"/>
      <c r="C347" s="55"/>
      <c r="D347" s="56"/>
      <c r="E347" s="57"/>
      <c r="F347" s="58"/>
      <c r="G347" s="59"/>
      <c r="H347" s="59"/>
      <c r="I347" s="72"/>
      <c r="J347" s="72"/>
      <c r="K347" s="56"/>
    </row>
    <row r="348" spans="1:11" x14ac:dyDescent="0.25">
      <c r="A348" s="53"/>
      <c r="B348" s="54"/>
      <c r="C348" s="55"/>
      <c r="D348" s="56"/>
      <c r="E348" s="57"/>
      <c r="F348" s="58"/>
      <c r="G348" s="59"/>
      <c r="H348" s="59"/>
      <c r="I348" s="72"/>
      <c r="J348" s="72"/>
      <c r="K348" s="56"/>
    </row>
    <row r="349" spans="1:11" x14ac:dyDescent="0.25">
      <c r="A349" s="53"/>
      <c r="B349" s="54"/>
      <c r="C349" s="55"/>
      <c r="D349" s="56"/>
      <c r="E349" s="57"/>
      <c r="F349" s="58"/>
      <c r="G349" s="59"/>
      <c r="H349" s="59"/>
      <c r="I349" s="72"/>
      <c r="J349" s="72"/>
      <c r="K349" s="56"/>
    </row>
    <row r="350" spans="1:11" x14ac:dyDescent="0.25">
      <c r="A350" s="53"/>
      <c r="B350" s="54"/>
      <c r="C350" s="55"/>
      <c r="D350" s="56"/>
      <c r="E350" s="57"/>
      <c r="F350" s="58"/>
      <c r="G350" s="59"/>
      <c r="H350" s="59"/>
      <c r="I350" s="72"/>
      <c r="J350" s="72"/>
      <c r="K350" s="56"/>
    </row>
    <row r="351" spans="1:11" x14ac:dyDescent="0.25">
      <c r="A351" s="53"/>
      <c r="B351" s="54"/>
      <c r="C351" s="55"/>
      <c r="D351" s="56"/>
      <c r="E351" s="57"/>
      <c r="F351" s="58"/>
      <c r="G351" s="59"/>
      <c r="H351" s="59"/>
      <c r="I351" s="72"/>
      <c r="J351" s="72"/>
      <c r="K351" s="56"/>
    </row>
    <row r="352" spans="1:11" x14ac:dyDescent="0.25">
      <c r="A352" s="53"/>
      <c r="B352" s="54"/>
      <c r="C352" s="55"/>
      <c r="D352" s="56"/>
      <c r="E352" s="57"/>
      <c r="F352" s="58"/>
      <c r="G352" s="59"/>
      <c r="H352" s="59"/>
      <c r="I352" s="72"/>
      <c r="J352" s="72"/>
      <c r="K352" s="56"/>
    </row>
    <row r="353" spans="1:11" x14ac:dyDescent="0.25">
      <c r="A353" s="53"/>
      <c r="B353" s="54"/>
      <c r="C353" s="55"/>
      <c r="D353" s="56"/>
      <c r="E353" s="57"/>
      <c r="F353" s="58"/>
      <c r="G353" s="59"/>
      <c r="H353" s="59"/>
      <c r="I353" s="72"/>
      <c r="J353" s="72"/>
      <c r="K353" s="56"/>
    </row>
    <row r="354" spans="1:11" x14ac:dyDescent="0.25">
      <c r="A354" s="53"/>
      <c r="B354" s="54"/>
      <c r="C354" s="55"/>
      <c r="D354" s="56"/>
      <c r="E354" s="57"/>
      <c r="F354" s="58"/>
      <c r="G354" s="59"/>
      <c r="H354" s="59"/>
      <c r="I354" s="72"/>
      <c r="J354" s="72"/>
      <c r="K354" s="56"/>
    </row>
    <row r="355" spans="1:11" x14ac:dyDescent="0.25">
      <c r="A355" s="53"/>
      <c r="B355" s="54"/>
      <c r="C355" s="55"/>
      <c r="D355" s="56"/>
      <c r="E355" s="57"/>
      <c r="F355" s="58"/>
      <c r="G355" s="59"/>
      <c r="H355" s="59"/>
      <c r="I355" s="72"/>
      <c r="J355" s="72"/>
      <c r="K355" s="56"/>
    </row>
    <row r="356" spans="1:11" x14ac:dyDescent="0.25">
      <c r="A356" s="53"/>
      <c r="B356" s="54"/>
      <c r="C356" s="55"/>
      <c r="D356" s="56"/>
      <c r="E356" s="57"/>
      <c r="F356" s="58"/>
      <c r="G356" s="59"/>
      <c r="H356" s="59"/>
      <c r="I356" s="72"/>
      <c r="J356" s="72"/>
      <c r="K356" s="56"/>
    </row>
    <row r="357" spans="1:11" x14ac:dyDescent="0.25">
      <c r="A357" s="53"/>
      <c r="B357" s="54"/>
      <c r="C357" s="55"/>
      <c r="D357" s="56"/>
      <c r="E357" s="57"/>
      <c r="F357" s="58"/>
      <c r="G357" s="59"/>
      <c r="H357" s="59"/>
      <c r="I357" s="72"/>
      <c r="J357" s="72"/>
      <c r="K357" s="56"/>
    </row>
    <row r="358" spans="1:11" x14ac:dyDescent="0.25">
      <c r="A358" s="53"/>
      <c r="B358" s="54"/>
      <c r="C358" s="55"/>
      <c r="D358" s="56"/>
      <c r="E358" s="57"/>
      <c r="F358" s="58"/>
      <c r="G358" s="59"/>
      <c r="H358" s="59"/>
      <c r="I358" s="72"/>
      <c r="J358" s="72"/>
      <c r="K358" s="56"/>
    </row>
    <row r="359" spans="1:11" x14ac:dyDescent="0.25">
      <c r="A359" s="53"/>
      <c r="B359" s="54"/>
      <c r="C359" s="55"/>
      <c r="D359" s="56"/>
      <c r="E359" s="57"/>
      <c r="F359" s="58"/>
      <c r="G359" s="59"/>
      <c r="H359" s="59"/>
      <c r="I359" s="72"/>
      <c r="J359" s="72"/>
      <c r="K359" s="56"/>
    </row>
    <row r="360" spans="1:11" x14ac:dyDescent="0.25">
      <c r="A360" s="53"/>
      <c r="B360" s="54"/>
      <c r="C360" s="55"/>
      <c r="D360" s="56"/>
      <c r="E360" s="57"/>
      <c r="F360" s="58"/>
      <c r="G360" s="59"/>
      <c r="H360" s="59"/>
      <c r="I360" s="72"/>
      <c r="J360" s="72"/>
      <c r="K360" s="56"/>
    </row>
    <row r="361" spans="1:11" x14ac:dyDescent="0.25">
      <c r="A361" s="53"/>
      <c r="B361" s="54"/>
      <c r="C361" s="55"/>
      <c r="D361" s="56"/>
      <c r="E361" s="57"/>
      <c r="F361" s="58"/>
      <c r="G361" s="59"/>
      <c r="H361" s="59"/>
      <c r="I361" s="72"/>
      <c r="J361" s="72"/>
      <c r="K361" s="56"/>
    </row>
    <row r="362" spans="1:11" x14ac:dyDescent="0.25">
      <c r="A362" s="53"/>
      <c r="B362" s="54"/>
      <c r="C362" s="55"/>
      <c r="D362" s="56"/>
      <c r="E362" s="57"/>
      <c r="F362" s="58"/>
      <c r="G362" s="59"/>
      <c r="H362" s="59"/>
      <c r="I362" s="72"/>
      <c r="J362" s="72"/>
      <c r="K362" s="56"/>
    </row>
    <row r="363" spans="1:11" x14ac:dyDescent="0.25">
      <c r="A363" s="53"/>
      <c r="B363" s="54"/>
      <c r="C363" s="55"/>
      <c r="D363" s="56"/>
      <c r="E363" s="57"/>
      <c r="F363" s="58"/>
      <c r="G363" s="59"/>
      <c r="H363" s="59"/>
      <c r="I363" s="72"/>
      <c r="J363" s="72"/>
      <c r="K363" s="56"/>
    </row>
    <row r="364" spans="1:11" x14ac:dyDescent="0.25">
      <c r="A364" s="53"/>
      <c r="B364" s="54"/>
      <c r="C364" s="55"/>
      <c r="D364" s="56"/>
      <c r="E364" s="57"/>
      <c r="F364" s="58"/>
      <c r="G364" s="59"/>
      <c r="H364" s="59"/>
      <c r="I364" s="72"/>
      <c r="J364" s="72"/>
      <c r="K364" s="56"/>
    </row>
    <row r="365" spans="1:11" x14ac:dyDescent="0.25">
      <c r="A365" s="53"/>
      <c r="B365" s="54"/>
      <c r="C365" s="55"/>
      <c r="D365" s="56"/>
      <c r="E365" s="57"/>
      <c r="F365" s="58"/>
      <c r="G365" s="59"/>
      <c r="H365" s="59"/>
      <c r="I365" s="72"/>
      <c r="J365" s="72"/>
      <c r="K365" s="56"/>
    </row>
    <row r="366" spans="1:11" x14ac:dyDescent="0.25">
      <c r="A366" s="53"/>
      <c r="B366" s="54"/>
      <c r="C366" s="55"/>
      <c r="D366" s="56"/>
      <c r="E366" s="57"/>
      <c r="F366" s="58"/>
      <c r="G366" s="59"/>
      <c r="H366" s="59"/>
      <c r="I366" s="72"/>
      <c r="J366" s="72"/>
      <c r="K366" s="56"/>
    </row>
    <row r="367" spans="1:11" x14ac:dyDescent="0.25">
      <c r="A367" s="53"/>
      <c r="B367" s="54"/>
      <c r="C367" s="55"/>
      <c r="D367" s="56"/>
      <c r="E367" s="57"/>
      <c r="F367" s="58"/>
      <c r="G367" s="59"/>
      <c r="H367" s="59"/>
      <c r="I367" s="72"/>
      <c r="J367" s="72"/>
      <c r="K367" s="56"/>
    </row>
    <row r="368" spans="1:11" x14ac:dyDescent="0.25">
      <c r="A368" s="53"/>
      <c r="B368" s="54"/>
      <c r="C368" s="55"/>
      <c r="D368" s="56"/>
      <c r="E368" s="57"/>
      <c r="F368" s="58"/>
      <c r="G368" s="59"/>
      <c r="H368" s="59"/>
      <c r="I368" s="72"/>
      <c r="J368" s="72"/>
      <c r="K368" s="56"/>
    </row>
    <row r="369" spans="1:11" x14ac:dyDescent="0.25">
      <c r="A369" s="53"/>
      <c r="B369" s="54"/>
      <c r="C369" s="55"/>
      <c r="D369" s="56"/>
      <c r="E369" s="57"/>
      <c r="F369" s="58"/>
      <c r="G369" s="59"/>
      <c r="H369" s="59"/>
      <c r="I369" s="72"/>
      <c r="J369" s="72"/>
      <c r="K369" s="56"/>
    </row>
    <row r="370" spans="1:11" x14ac:dyDescent="0.25">
      <c r="A370" s="53"/>
      <c r="B370" s="54"/>
      <c r="C370" s="55"/>
      <c r="D370" s="56"/>
      <c r="E370" s="57"/>
      <c r="F370" s="58"/>
      <c r="G370" s="59"/>
      <c r="H370" s="59"/>
      <c r="I370" s="72"/>
      <c r="J370" s="72"/>
      <c r="K370" s="56"/>
    </row>
    <row r="371" spans="1:11" x14ac:dyDescent="0.25">
      <c r="A371" s="53"/>
      <c r="B371" s="54"/>
      <c r="C371" s="55"/>
      <c r="D371" s="56"/>
      <c r="E371" s="57"/>
      <c r="F371" s="58"/>
      <c r="G371" s="59"/>
      <c r="H371" s="59"/>
      <c r="I371" s="72"/>
      <c r="J371" s="72"/>
      <c r="K371" s="56"/>
    </row>
    <row r="372" spans="1:11" x14ac:dyDescent="0.25">
      <c r="A372" s="53"/>
      <c r="B372" s="54"/>
      <c r="C372" s="55"/>
      <c r="D372" s="56"/>
      <c r="E372" s="57"/>
      <c r="F372" s="58"/>
      <c r="G372" s="59"/>
      <c r="H372" s="59"/>
      <c r="I372" s="72"/>
      <c r="J372" s="72"/>
      <c r="K372" s="56"/>
    </row>
    <row r="373" spans="1:11" x14ac:dyDescent="0.25">
      <c r="A373" s="53"/>
      <c r="B373" s="54"/>
      <c r="C373" s="55"/>
      <c r="D373" s="56"/>
      <c r="E373" s="57"/>
      <c r="F373" s="58"/>
      <c r="G373" s="59"/>
      <c r="H373" s="59"/>
      <c r="I373" s="72"/>
      <c r="J373" s="72"/>
      <c r="K373" s="56"/>
    </row>
    <row r="374" spans="1:11" x14ac:dyDescent="0.25">
      <c r="A374" s="53"/>
      <c r="B374" s="54"/>
      <c r="C374" s="55"/>
      <c r="D374" s="56"/>
      <c r="E374" s="57"/>
      <c r="F374" s="58"/>
      <c r="G374" s="59"/>
      <c r="H374" s="59"/>
      <c r="I374" s="72"/>
      <c r="J374" s="72"/>
      <c r="K374" s="56"/>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C32" workbookViewId="0">
      <selection activeCell="H52" sqref="H52"/>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71</v>
      </c>
      <c r="B1" s="60" t="s">
        <v>133</v>
      </c>
      <c r="C1" s="60" t="s">
        <v>129</v>
      </c>
      <c r="D1" s="60" t="s">
        <v>130</v>
      </c>
      <c r="E1" s="60" t="s">
        <v>131</v>
      </c>
      <c r="F1" s="60" t="s">
        <v>134</v>
      </c>
    </row>
    <row r="2" spans="1:6" x14ac:dyDescent="0.25">
      <c r="A2" s="6">
        <v>1</v>
      </c>
      <c r="B2" s="64">
        <v>0</v>
      </c>
      <c r="C2" s="64">
        <v>0</v>
      </c>
      <c r="D2" s="64">
        <v>0</v>
      </c>
      <c r="E2" s="64">
        <v>0</v>
      </c>
      <c r="F2" s="64">
        <v>0</v>
      </c>
    </row>
    <row r="3" spans="1:6" x14ac:dyDescent="0.25">
      <c r="A3" s="6">
        <v>2</v>
      </c>
      <c r="B3" s="64">
        <v>3.8159621962053601E-3</v>
      </c>
      <c r="C3" s="64">
        <v>5.723943294308041E-3</v>
      </c>
      <c r="D3" s="64">
        <v>7.6319243924107202E-3</v>
      </c>
      <c r="E3" s="64">
        <v>9.5399054905134003E-3</v>
      </c>
      <c r="F3" s="64">
        <v>1.1447886588616082E-2</v>
      </c>
    </row>
    <row r="4" spans="1:6" x14ac:dyDescent="0.25">
      <c r="A4" s="6">
        <v>3</v>
      </c>
      <c r="B4" s="64">
        <v>7.6748527327308372E-3</v>
      </c>
      <c r="C4" s="64">
        <v>1.1512280133560412E-2</v>
      </c>
      <c r="D4" s="64">
        <v>1.5349707534389986E-2</v>
      </c>
      <c r="E4" s="64">
        <v>1.918713286629125E-2</v>
      </c>
      <c r="F4" s="64">
        <v>2.3024560267120825E-2</v>
      </c>
    </row>
    <row r="5" spans="1:6" x14ac:dyDescent="0.25">
      <c r="A5" s="6">
        <v>4</v>
      </c>
      <c r="B5" s="64">
        <v>1.1577216144905717E-2</v>
      </c>
      <c r="C5" s="64">
        <v>1.7365826544902926E-2</v>
      </c>
      <c r="D5" s="64">
        <v>2.3154435393203904E-2</v>
      </c>
      <c r="E5" s="64">
        <v>2.8943042689808643E-2</v>
      </c>
      <c r="F5" s="64">
        <v>3.4731653089805851E-2</v>
      </c>
    </row>
    <row r="6" spans="1:6" x14ac:dyDescent="0.25">
      <c r="A6" s="6">
        <v>5</v>
      </c>
      <c r="B6" s="64">
        <v>1.5523603262883733E-2</v>
      </c>
      <c r="C6" s="64">
        <v>2.3285407377039574E-2</v>
      </c>
      <c r="D6" s="64">
        <v>3.104721024983843E-2</v>
      </c>
      <c r="E6" s="64">
        <v>3.8809011881280296E-2</v>
      </c>
      <c r="F6" s="64">
        <v>4.6570815995436138E-2</v>
      </c>
    </row>
    <row r="7" spans="1:6" x14ac:dyDescent="0.25">
      <c r="A7" s="6">
        <v>6</v>
      </c>
      <c r="B7" s="64">
        <v>1.9514572172740968E-2</v>
      </c>
      <c r="C7" s="64">
        <v>2.9271860328039759E-2</v>
      </c>
      <c r="D7" s="64">
        <v>3.9029148483338556E-2</v>
      </c>
      <c r="E7" s="64">
        <v>4.8786435604173201E-2</v>
      </c>
      <c r="F7" s="64">
        <v>5.8543723759471991E-2</v>
      </c>
    </row>
    <row r="8" spans="1:6" x14ac:dyDescent="0.25">
      <c r="A8" s="6">
        <v>7</v>
      </c>
      <c r="B8" s="64">
        <v>2.3550688353775551E-2</v>
      </c>
      <c r="C8" s="64">
        <v>3.5326034747372226E-2</v>
      </c>
      <c r="D8" s="64">
        <v>4.7101381140968908E-2</v>
      </c>
      <c r="E8" s="64">
        <v>5.8876727534565597E-2</v>
      </c>
      <c r="F8" s="64">
        <v>7.0652073928162279E-2</v>
      </c>
    </row>
    <row r="9" spans="1:6" x14ac:dyDescent="0.25">
      <c r="A9" s="6">
        <v>8</v>
      </c>
      <c r="B9" s="64">
        <v>2.7632524712832587E-2</v>
      </c>
      <c r="C9" s="64">
        <v>4.1448789784717284E-2</v>
      </c>
      <c r="D9" s="64">
        <v>5.5265054856601999E-2</v>
      </c>
      <c r="E9" s="64">
        <v>6.9081320704334814E-2</v>
      </c>
      <c r="F9" s="64">
        <v>8.2897585776219529E-2</v>
      </c>
    </row>
    <row r="10" spans="1:6" x14ac:dyDescent="0.25">
      <c r="A10" s="6">
        <v>9</v>
      </c>
      <c r="B10" s="64">
        <v>3.1760662975031349E-2</v>
      </c>
      <c r="C10" s="64">
        <v>4.7640997221118107E-2</v>
      </c>
      <c r="D10" s="64">
        <v>6.3521332156847646E-2</v>
      </c>
      <c r="E10" s="64">
        <v>7.9401667782219937E-2</v>
      </c>
      <c r="F10" s="64">
        <v>9.5282002717949482E-2</v>
      </c>
    </row>
    <row r="11" spans="1:6" x14ac:dyDescent="0.25">
      <c r="A11" s="6">
        <v>10</v>
      </c>
      <c r="B11" s="64">
        <v>3.593569175734216E-2</v>
      </c>
      <c r="C11" s="64">
        <v>5.3903540739405703E-2</v>
      </c>
      <c r="D11" s="64">
        <v>7.1871390342147762E-2</v>
      </c>
      <c r="E11" s="64">
        <v>8.9839241186246782E-2</v>
      </c>
      <c r="F11" s="64">
        <v>0.10780709140966732</v>
      </c>
    </row>
    <row r="12" spans="1:6" x14ac:dyDescent="0.25">
      <c r="A12" s="6">
        <v>11</v>
      </c>
      <c r="B12" s="64">
        <v>4.0158207949952243E-2</v>
      </c>
      <c r="C12" s="64">
        <v>6.0237315592574003E-2</v>
      </c>
      <c r="D12" s="64">
        <v>8.0316423235195777E-2</v>
      </c>
      <c r="E12" s="64">
        <v>0.10039553313483025</v>
      </c>
      <c r="F12" s="64">
        <v>0.12047464247021154</v>
      </c>
    </row>
    <row r="13" spans="1:6" x14ac:dyDescent="0.25">
      <c r="A13" s="6">
        <v>12</v>
      </c>
      <c r="B13" s="64">
        <v>4.4428816372484477E-2</v>
      </c>
      <c r="C13" s="64">
        <v>6.6643228955199377E-2</v>
      </c>
      <c r="D13" s="64">
        <v>8.8857641020682207E-2</v>
      </c>
      <c r="E13" s="64">
        <v>0.11107205618955748</v>
      </c>
      <c r="F13" s="64">
        <v>0.13328647084120071</v>
      </c>
    </row>
    <row r="14" spans="1:6" x14ac:dyDescent="0.25">
      <c r="A14" s="6">
        <v>13</v>
      </c>
      <c r="B14" s="64">
        <v>4.8748130543774422E-2</v>
      </c>
      <c r="C14" s="64">
        <v>7.3122200590111583E-2</v>
      </c>
      <c r="D14" s="64">
        <v>9.7496270159003751E-2</v>
      </c>
      <c r="E14" s="64">
        <v>0.12187034307001088</v>
      </c>
      <c r="F14" s="64">
        <v>0.14624441598101801</v>
      </c>
    </row>
    <row r="15" spans="1:6" x14ac:dyDescent="0.25">
      <c r="A15" s="6">
        <v>14</v>
      </c>
      <c r="B15" s="64">
        <v>5.311677179171756E-2</v>
      </c>
      <c r="C15" s="64">
        <v>7.9675162786006823E-2</v>
      </c>
      <c r="D15" s="64">
        <v>0.10623355333695431</v>
      </c>
      <c r="E15" s="64">
        <v>0.13279194787797782</v>
      </c>
      <c r="F15" s="64">
        <v>0.15935034241900131</v>
      </c>
    </row>
    <row r="16" spans="1:6" x14ac:dyDescent="0.25">
      <c r="A16" s="6">
        <v>15</v>
      </c>
      <c r="B16" s="64">
        <v>5.7535369960534613E-2</v>
      </c>
      <c r="C16" s="64">
        <v>8.6303060733801187E-2</v>
      </c>
      <c r="D16" s="64">
        <v>0.11507075067949644</v>
      </c>
      <c r="E16" s="64">
        <v>0.143838445176834</v>
      </c>
      <c r="F16" s="64">
        <v>0.17260614008795719</v>
      </c>
    </row>
    <row r="17" spans="1:9" x14ac:dyDescent="0.25">
      <c r="A17" s="6">
        <v>16</v>
      </c>
      <c r="B17" s="64">
        <v>6.2004563464888335E-2</v>
      </c>
      <c r="C17" s="64">
        <v>9.3006851986003516E-2</v>
      </c>
      <c r="D17" s="64">
        <v>0.12400913895542247</v>
      </c>
      <c r="E17" s="64">
        <v>0.15501143135577825</v>
      </c>
      <c r="F17" s="64">
        <v>0.18601372453198214</v>
      </c>
    </row>
    <row r="18" spans="1:9" x14ac:dyDescent="0.25">
      <c r="A18" s="6">
        <v>17</v>
      </c>
      <c r="B18" s="64">
        <v>6.6524999690005193E-2</v>
      </c>
      <c r="C18" s="64">
        <v>9.978750720221273E-2</v>
      </c>
      <c r="D18" s="64">
        <v>0.13305001252379028</v>
      </c>
      <c r="E18" s="64">
        <v>0.16631252441725775</v>
      </c>
      <c r="F18" s="64">
        <v>0.19957503704093524</v>
      </c>
    </row>
    <row r="19" spans="1:9" x14ac:dyDescent="0.25">
      <c r="A19" s="6">
        <v>18</v>
      </c>
      <c r="B19" s="64">
        <v>7.1097334568780521E-2</v>
      </c>
      <c r="C19" s="64">
        <v>0.10664601030129472</v>
      </c>
      <c r="D19" s="64">
        <v>0.14219468362005924</v>
      </c>
      <c r="E19" s="64">
        <v>0.17774336418007283</v>
      </c>
      <c r="F19" s="64">
        <v>0.21329204542972924</v>
      </c>
    </row>
    <row r="20" spans="1:9" x14ac:dyDescent="0.25">
      <c r="A20" s="6">
        <v>19</v>
      </c>
      <c r="B20" s="64">
        <v>7.5722232945775E-2</v>
      </c>
      <c r="C20" s="64">
        <v>0.11358335889217636</v>
      </c>
      <c r="D20" s="64">
        <v>0.15144448189852167</v>
      </c>
      <c r="E20" s="64">
        <v>0.18930561274501639</v>
      </c>
      <c r="F20" s="64">
        <v>0.22716674457152983</v>
      </c>
    </row>
    <row r="21" spans="1:9" x14ac:dyDescent="0.25">
      <c r="A21" s="6">
        <v>20</v>
      </c>
      <c r="B21" s="64">
        <v>8.0400368832012362E-2</v>
      </c>
      <c r="C21" s="64">
        <v>0.12060056364438332</v>
      </c>
      <c r="D21" s="64">
        <v>0.1608007553533618</v>
      </c>
      <c r="E21" s="64">
        <v>0.2010009551311607</v>
      </c>
      <c r="F21" s="64">
        <v>0.24120115615031662</v>
      </c>
    </row>
    <row r="22" spans="1:9" x14ac:dyDescent="0.25">
      <c r="A22" s="6">
        <v>21</v>
      </c>
      <c r="B22" s="64">
        <v>8.51324252914165E-2</v>
      </c>
      <c r="C22" s="64">
        <v>0.12769864931623048</v>
      </c>
      <c r="D22" s="64">
        <v>0.17026487008987137</v>
      </c>
      <c r="E22" s="64">
        <v>0.21283109913922552</v>
      </c>
      <c r="F22" s="64">
        <v>0.25539732966638568</v>
      </c>
    </row>
    <row r="23" spans="1:9" x14ac:dyDescent="0.25">
      <c r="A23" s="6">
        <v>22</v>
      </c>
      <c r="B23" s="64">
        <v>8.9919094922473422E-2</v>
      </c>
      <c r="C23" s="64">
        <v>0.13487865465621673</v>
      </c>
      <c r="D23" s="64">
        <v>0.17983821100444095</v>
      </c>
      <c r="E23" s="64">
        <v>0.22479777581646285</v>
      </c>
      <c r="F23" s="64">
        <v>0.26975734232124432</v>
      </c>
    </row>
    <row r="24" spans="1:9" x14ac:dyDescent="0.25">
      <c r="A24" s="6">
        <v>23</v>
      </c>
      <c r="B24" s="64">
        <v>9.4761079404661691E-2</v>
      </c>
      <c r="C24" s="64">
        <v>0.1421416323301431</v>
      </c>
      <c r="D24" s="64">
        <v>0.18952218174744165</v>
      </c>
      <c r="E24" s="64">
        <v>0.23690273980026708</v>
      </c>
      <c r="F24" s="64">
        <v>0.28428329974211408</v>
      </c>
    </row>
    <row r="25" spans="1:9" x14ac:dyDescent="0.25">
      <c r="A25" s="6">
        <v>24</v>
      </c>
      <c r="B25" s="64">
        <v>9.9659090192739316E-2</v>
      </c>
      <c r="C25" s="64">
        <v>0.14948864964229922</v>
      </c>
      <c r="D25" s="64">
        <v>0.19931820521261842</v>
      </c>
      <c r="E25" s="64">
        <v>0.249147769575883</v>
      </c>
      <c r="F25" s="64">
        <v>0.29897733626669198</v>
      </c>
    </row>
    <row r="26" spans="1:9" x14ac:dyDescent="0.25">
      <c r="A26" s="6">
        <v>25</v>
      </c>
      <c r="B26" s="64">
        <v>0.1046138485478591</v>
      </c>
      <c r="C26" s="64">
        <v>0.15692078809047966</v>
      </c>
      <c r="D26" s="64">
        <v>0.20922772366075779</v>
      </c>
      <c r="E26" s="64">
        <v>0.26153466816880622</v>
      </c>
      <c r="F26" s="64">
        <v>0.31384161540784011</v>
      </c>
      <c r="H26" s="60" t="s">
        <v>195</v>
      </c>
      <c r="I26" s="60" t="s">
        <v>196</v>
      </c>
    </row>
    <row r="27" spans="1:9" x14ac:dyDescent="0.25">
      <c r="A27" s="6">
        <v>26</v>
      </c>
      <c r="B27" s="64">
        <v>0.10962608532278091</v>
      </c>
      <c r="C27" s="64">
        <v>0.16443914421730127</v>
      </c>
      <c r="D27" s="64">
        <v>0.2192521990535391</v>
      </c>
      <c r="E27" s="64">
        <v>0.27406526296123179</v>
      </c>
      <c r="F27" s="64">
        <v>0.32887832997231708</v>
      </c>
      <c r="H27" s="87">
        <v>0</v>
      </c>
      <c r="I27" s="86">
        <v>0</v>
      </c>
    </row>
    <row r="28" spans="1:9" x14ac:dyDescent="0.25">
      <c r="A28" s="6">
        <v>27</v>
      </c>
      <c r="B28" s="64">
        <v>0.11469654148445746</v>
      </c>
      <c r="C28" s="64">
        <v>0.17204482958269596</v>
      </c>
      <c r="D28" s="64">
        <v>0.22939311331319687</v>
      </c>
      <c r="E28" s="64">
        <v>0.28674140646881563</v>
      </c>
      <c r="F28" s="64">
        <v>0.34408970284276741</v>
      </c>
      <c r="H28" s="87">
        <v>5</v>
      </c>
      <c r="I28" s="86">
        <v>166</v>
      </c>
    </row>
    <row r="29" spans="1:9" x14ac:dyDescent="0.25">
      <c r="A29" s="6">
        <v>28</v>
      </c>
      <c r="B29" s="64">
        <v>0.11982596830296637</v>
      </c>
      <c r="C29" s="64">
        <v>0.17973897074229805</v>
      </c>
      <c r="D29" s="64">
        <v>0.23965196874821187</v>
      </c>
      <c r="E29" s="64">
        <v>0.29956497650764491</v>
      </c>
      <c r="F29" s="64">
        <v>0.35947798737047049</v>
      </c>
      <c r="H29" s="87">
        <v>10</v>
      </c>
      <c r="I29" s="86">
        <v>121</v>
      </c>
    </row>
    <row r="30" spans="1:9" x14ac:dyDescent="0.25">
      <c r="A30" s="6">
        <v>29</v>
      </c>
      <c r="B30" s="64">
        <v>0.12501512707329884</v>
      </c>
      <c r="C30" s="64">
        <v>0.18752270987238431</v>
      </c>
      <c r="D30" s="64">
        <v>0.25003028817690132</v>
      </c>
      <c r="E30" s="64">
        <v>0.31253787632666347</v>
      </c>
      <c r="F30" s="64">
        <v>0.37504546768683161</v>
      </c>
      <c r="H30" s="87">
        <v>15</v>
      </c>
      <c r="I30" s="86">
        <v>96</v>
      </c>
    </row>
    <row r="31" spans="1:9" x14ac:dyDescent="0.25">
      <c r="A31" s="44">
        <v>30</v>
      </c>
      <c r="B31" s="70">
        <v>0.13026478951346909</v>
      </c>
      <c r="C31" s="70">
        <v>0.19539720464914756</v>
      </c>
      <c r="D31" s="70">
        <v>0.26052961502629085</v>
      </c>
      <c r="E31" s="70">
        <v>0.32566203554118295</v>
      </c>
      <c r="F31" s="70">
        <v>0.39079445915946742</v>
      </c>
      <c r="H31" s="87">
        <v>20</v>
      </c>
      <c r="I31" s="86">
        <v>81</v>
      </c>
    </row>
    <row r="32" spans="1:9" x14ac:dyDescent="0.25">
      <c r="A32">
        <v>31</v>
      </c>
      <c r="B32" s="64">
        <v>0.13557573808557019</v>
      </c>
      <c r="C32" s="64">
        <v>0.20336362855177434</v>
      </c>
      <c r="D32" s="64">
        <v>0.27115151401250664</v>
      </c>
      <c r="E32" s="64">
        <v>0.33893940988462024</v>
      </c>
      <c r="F32" s="64">
        <v>0.40672730896023568</v>
      </c>
      <c r="H32" s="87">
        <v>25</v>
      </c>
      <c r="I32" s="86">
        <v>70</v>
      </c>
    </row>
    <row r="33" spans="1:9" x14ac:dyDescent="0.25">
      <c r="A33">
        <v>32</v>
      </c>
      <c r="B33" s="64">
        <v>0.14094876586870808</v>
      </c>
      <c r="C33" s="64">
        <v>0.21142317110869557</v>
      </c>
      <c r="D33" s="64">
        <v>0.28189757130567017</v>
      </c>
      <c r="E33" s="64">
        <v>0.35237198217055649</v>
      </c>
      <c r="F33" s="64">
        <v>0.42284639613883523</v>
      </c>
      <c r="H33" s="87">
        <v>30</v>
      </c>
      <c r="I33" s="88">
        <v>62</v>
      </c>
    </row>
    <row r="34" spans="1:9" x14ac:dyDescent="0.25">
      <c r="A34">
        <v>33</v>
      </c>
      <c r="B34" s="64">
        <v>0.14638467664312269</v>
      </c>
      <c r="C34" s="64">
        <v>0.21957703828714875</v>
      </c>
      <c r="D34" s="64">
        <v>0.29276939485289605</v>
      </c>
      <c r="E34" s="64">
        <v>0.36596176213945386</v>
      </c>
      <c r="F34" s="64">
        <v>0.43915413262344621</v>
      </c>
      <c r="H34" s="87">
        <v>35</v>
      </c>
      <c r="I34" s="86">
        <v>55</v>
      </c>
    </row>
    <row r="35" spans="1:9" x14ac:dyDescent="0.25">
      <c r="A35">
        <v>34</v>
      </c>
      <c r="B35" s="64">
        <v>0.15188428550712185</v>
      </c>
      <c r="C35" s="64">
        <v>0.22782645244888886</v>
      </c>
      <c r="D35" s="64">
        <v>0.30376861446173825</v>
      </c>
      <c r="E35" s="64">
        <v>0.3797107872451852</v>
      </c>
      <c r="F35" s="64">
        <v>0.45565296331457705</v>
      </c>
      <c r="H35" s="87">
        <v>40</v>
      </c>
      <c r="I35" s="86">
        <v>50</v>
      </c>
    </row>
    <row r="36" spans="1:9" x14ac:dyDescent="0.25">
      <c r="A36">
        <v>35</v>
      </c>
      <c r="B36" s="64">
        <v>0.15744841850157132</v>
      </c>
      <c r="C36" s="64">
        <v>0.23617265284550187</v>
      </c>
      <c r="D36" s="64">
        <v>0.31489688240134106</v>
      </c>
      <c r="E36" s="64">
        <v>0.39362112277471983</v>
      </c>
      <c r="F36" s="64">
        <v>0.47234536651749603</v>
      </c>
      <c r="H36" s="87">
        <v>45</v>
      </c>
      <c r="I36" s="86">
        <v>46</v>
      </c>
    </row>
    <row r="37" spans="1:9" x14ac:dyDescent="0.25">
      <c r="A37">
        <v>36</v>
      </c>
      <c r="B37" s="64">
        <v>0.16307791315902348</v>
      </c>
      <c r="C37" s="64">
        <v>0.24461689568634457</v>
      </c>
      <c r="D37" s="64">
        <v>0.32615587355857678</v>
      </c>
      <c r="E37" s="64">
        <v>0.40769486246509351</v>
      </c>
      <c r="F37" s="64">
        <v>0.48923385464741331</v>
      </c>
      <c r="H37" s="87">
        <v>50</v>
      </c>
      <c r="I37" s="86">
        <v>42</v>
      </c>
    </row>
    <row r="38" spans="1:9" x14ac:dyDescent="0.25">
      <c r="A38">
        <v>37</v>
      </c>
      <c r="B38" s="64">
        <v>0.1687736184605452</v>
      </c>
      <c r="C38" s="64">
        <v>0.25316045436321805</v>
      </c>
      <c r="D38" s="64">
        <v>0.33754728590436611</v>
      </c>
      <c r="E38" s="64">
        <v>0.42193412868482771</v>
      </c>
      <c r="F38" s="64">
        <v>0.5063209746525571</v>
      </c>
      <c r="H38" s="87">
        <v>55</v>
      </c>
      <c r="I38" s="86">
        <v>39</v>
      </c>
    </row>
    <row r="39" spans="1:9" x14ac:dyDescent="0.25">
      <c r="A39">
        <v>38</v>
      </c>
      <c r="B39" s="64">
        <v>0.17453639496269874</v>
      </c>
      <c r="C39" s="64">
        <v>0.26180461996623933</v>
      </c>
      <c r="D39" s="64">
        <v>0.34907284072303213</v>
      </c>
      <c r="E39" s="64">
        <v>0.43634107307671283</v>
      </c>
      <c r="F39" s="64">
        <v>0.52360930837044939</v>
      </c>
      <c r="H39" s="87">
        <v>60</v>
      </c>
      <c r="I39" s="86">
        <v>37</v>
      </c>
    </row>
    <row r="40" spans="1:9" x14ac:dyDescent="0.25">
      <c r="A40">
        <v>39</v>
      </c>
      <c r="B40" s="64">
        <v>0.18036711522328394</v>
      </c>
      <c r="C40" s="64">
        <v>0.27055070108375495</v>
      </c>
      <c r="D40" s="64">
        <v>0.36073428296551741</v>
      </c>
      <c r="E40" s="64">
        <v>0.450917876783405</v>
      </c>
      <c r="F40" s="64">
        <v>0.54110147314766577</v>
      </c>
      <c r="H40" s="87">
        <v>65</v>
      </c>
      <c r="I40" s="86">
        <v>34</v>
      </c>
    </row>
    <row r="41" spans="1:9" x14ac:dyDescent="0.25">
      <c r="A41">
        <v>40</v>
      </c>
      <c r="B41" s="64">
        <v>0.18626666354254054</v>
      </c>
      <c r="C41" s="64">
        <v>0.27940002440811529</v>
      </c>
      <c r="D41" s="64">
        <v>0.3725333815496189</v>
      </c>
      <c r="E41" s="64">
        <v>0.46566675079435338</v>
      </c>
      <c r="F41" s="64">
        <v>0.55880012236663212</v>
      </c>
      <c r="H41" s="87">
        <v>70</v>
      </c>
      <c r="I41" s="87">
        <v>32</v>
      </c>
    </row>
    <row r="42" spans="1:9" x14ac:dyDescent="0.25">
      <c r="A42">
        <v>41</v>
      </c>
      <c r="B42" s="64">
        <v>0.19223593665053307</v>
      </c>
      <c r="C42" s="64">
        <v>0.28835393495002937</v>
      </c>
      <c r="D42" s="64">
        <v>0.38447192961628562</v>
      </c>
      <c r="E42" s="64">
        <v>0.48058993669611189</v>
      </c>
      <c r="F42" s="64">
        <v>0.57670794589532814</v>
      </c>
      <c r="H42" s="87">
        <v>75</v>
      </c>
      <c r="I42" s="86">
        <v>30.5</v>
      </c>
    </row>
    <row r="43" spans="1:9" x14ac:dyDescent="0.25">
      <c r="A43">
        <v>42</v>
      </c>
      <c r="B43" s="64">
        <v>0.1982758434096549</v>
      </c>
      <c r="C43" s="64">
        <v>0.29741379607451679</v>
      </c>
      <c r="D43" s="64">
        <v>0.39655174519264441</v>
      </c>
      <c r="E43" s="64">
        <v>0.49568970687212255</v>
      </c>
      <c r="F43" s="64">
        <v>0.59482767062052899</v>
      </c>
      <c r="H43" s="87">
        <v>80</v>
      </c>
      <c r="I43" s="86">
        <v>29</v>
      </c>
    </row>
    <row r="44" spans="1:9" x14ac:dyDescent="0.25">
      <c r="A44">
        <v>43</v>
      </c>
      <c r="B44" s="64">
        <v>0.20438730542470576</v>
      </c>
      <c r="C44" s="64">
        <v>0.30658098996487448</v>
      </c>
      <c r="D44" s="64">
        <v>0.40877467118513494</v>
      </c>
      <c r="E44" s="64">
        <v>0.51096836510765298</v>
      </c>
      <c r="F44" s="64">
        <v>0.61316206090664083</v>
      </c>
      <c r="H44" s="87">
        <v>85</v>
      </c>
      <c r="I44" s="87">
        <v>27.5</v>
      </c>
    </row>
    <row r="45" spans="1:9" x14ac:dyDescent="0.25">
      <c r="A45">
        <v>44</v>
      </c>
      <c r="B45" s="64">
        <v>0.21057125686446077</v>
      </c>
      <c r="C45" s="64">
        <v>0.31585691788231213</v>
      </c>
      <c r="D45" s="64">
        <v>0.42114257593783427</v>
      </c>
      <c r="E45" s="64">
        <v>0.52642824683011624</v>
      </c>
      <c r="F45" s="64">
        <v>0.63171391927409437</v>
      </c>
      <c r="H45" s="87">
        <v>90</v>
      </c>
      <c r="I45" s="86">
        <v>26</v>
      </c>
    </row>
    <row r="46" spans="1:9" x14ac:dyDescent="0.25">
      <c r="A46">
        <v>45</v>
      </c>
      <c r="B46" s="64">
        <v>0.21682864472081581</v>
      </c>
      <c r="C46" s="64">
        <v>0.32524300039096959</v>
      </c>
      <c r="D46" s="64">
        <v>0.43365735357840934</v>
      </c>
      <c r="E46" s="64">
        <v>0.54207171959320466</v>
      </c>
      <c r="F46" s="64">
        <v>0.65048608698728561</v>
      </c>
      <c r="H46" s="87">
        <v>95</v>
      </c>
      <c r="I46" s="86">
        <v>25</v>
      </c>
    </row>
    <row r="47" spans="1:9" x14ac:dyDescent="0.25">
      <c r="A47">
        <v>46</v>
      </c>
      <c r="B47" s="64">
        <v>0.22316042903413136</v>
      </c>
      <c r="C47" s="64">
        <v>0.33474067768851418</v>
      </c>
      <c r="D47" s="64">
        <v>0.44632092431894538</v>
      </c>
      <c r="E47" s="64">
        <v>0.55790118363280672</v>
      </c>
      <c r="F47" s="64">
        <v>0.66948144429596912</v>
      </c>
      <c r="H47" s="87">
        <v>100</v>
      </c>
      <c r="I47" s="87">
        <v>24</v>
      </c>
    </row>
    <row r="48" spans="1:9" x14ac:dyDescent="0.25">
      <c r="A48">
        <v>47</v>
      </c>
      <c r="B48" s="64">
        <v>0.22956758322186815</v>
      </c>
      <c r="C48" s="64">
        <v>0.34435140976247491</v>
      </c>
      <c r="D48" s="64">
        <v>0.45913523485042995</v>
      </c>
      <c r="E48" s="64">
        <v>0.57391907235195483</v>
      </c>
      <c r="F48" s="64">
        <v>0.68870291130613148</v>
      </c>
    </row>
    <row r="49" spans="1:9" x14ac:dyDescent="0.25">
      <c r="A49">
        <v>48</v>
      </c>
      <c r="B49" s="64">
        <v>0.23605109410752773</v>
      </c>
      <c r="C49" s="64">
        <v>0.35407667678565097</v>
      </c>
      <c r="D49" s="64">
        <v>0.47210225868792621</v>
      </c>
      <c r="E49" s="64">
        <v>0.59012785274515511</v>
      </c>
      <c r="F49" s="64">
        <v>0.70815344835408034</v>
      </c>
    </row>
    <row r="50" spans="1:9" x14ac:dyDescent="0.25">
      <c r="A50">
        <v>49</v>
      </c>
      <c r="B50" s="64">
        <v>0.24261196207271774</v>
      </c>
      <c r="C50" s="64">
        <v>0.36391797946310261</v>
      </c>
      <c r="D50" s="64">
        <v>0.48522399672681854</v>
      </c>
      <c r="E50" s="64">
        <v>0.60653002589742788</v>
      </c>
      <c r="F50" s="64">
        <v>0.72783605671473539</v>
      </c>
    </row>
    <row r="51" spans="1:9" x14ac:dyDescent="0.25">
      <c r="A51" s="73">
        <v>50</v>
      </c>
      <c r="B51" s="70">
        <v>0.24925120131510548</v>
      </c>
      <c r="C51" s="70">
        <v>0.37387683908923208</v>
      </c>
      <c r="D51" s="70">
        <v>0.49850247735990166</v>
      </c>
      <c r="E51" s="70">
        <v>0.62312812742346246</v>
      </c>
      <c r="F51" s="70">
        <v>0.74775377910078744</v>
      </c>
    </row>
    <row r="52" spans="1:9" x14ac:dyDescent="0.25">
      <c r="A52" s="73">
        <v>51</v>
      </c>
      <c r="B52" s="64">
        <v>0.25596984007602408</v>
      </c>
      <c r="C52" s="64">
        <v>0.3839547980849557</v>
      </c>
      <c r="D52" s="64">
        <v>0.51193975718920248</v>
      </c>
      <c r="E52" s="64">
        <v>0.63992472785510734</v>
      </c>
      <c r="F52" s="64">
        <v>0.76790970022483551</v>
      </c>
    </row>
    <row r="53" spans="1:9" x14ac:dyDescent="0.25">
      <c r="A53" s="73">
        <v>52</v>
      </c>
      <c r="B53" s="64">
        <v>0.26276892084181613</v>
      </c>
      <c r="C53" s="64">
        <v>0.39415342011481064</v>
      </c>
      <c r="D53" s="64">
        <v>0.52553792117822407</v>
      </c>
      <c r="E53" s="64">
        <v>0.65692243346159462</v>
      </c>
      <c r="F53" s="64">
        <v>0.78830694753538411</v>
      </c>
    </row>
    <row r="54" spans="1:9" x14ac:dyDescent="0.25">
      <c r="A54" s="73">
        <v>53</v>
      </c>
      <c r="B54" s="64">
        <v>0.26964950052238373</v>
      </c>
      <c r="C54" s="64">
        <v>0.40447429054213191</v>
      </c>
      <c r="D54" s="64">
        <v>0.53929908313828157</v>
      </c>
      <c r="E54" s="64">
        <v>0.67412388650847277</v>
      </c>
      <c r="F54" s="64">
        <v>0.80894869175241058</v>
      </c>
    </row>
    <row r="55" spans="1:9" x14ac:dyDescent="0.25">
      <c r="A55" s="73">
        <v>54</v>
      </c>
      <c r="B55" s="64">
        <v>0.27661265072484037</v>
      </c>
      <c r="C55" s="64">
        <v>0.41491901671871373</v>
      </c>
      <c r="D55" s="64">
        <v>0.5532253860458608</v>
      </c>
      <c r="E55" s="64">
        <v>0.69153176583258946</v>
      </c>
      <c r="F55" s="64">
        <v>0.82983814745836582</v>
      </c>
      <c r="H55" s="60" t="s">
        <v>195</v>
      </c>
      <c r="I55" s="60" t="s">
        <v>196</v>
      </c>
    </row>
    <row r="56" spans="1:9" x14ac:dyDescent="0.25">
      <c r="A56" s="73">
        <v>55</v>
      </c>
      <c r="B56" s="64">
        <v>0.28365945777160828</v>
      </c>
      <c r="C56" s="64">
        <v>0.42548922824287139</v>
      </c>
      <c r="D56" s="64">
        <v>0.567319002663907</v>
      </c>
      <c r="E56" s="64">
        <v>0.70914878735435005</v>
      </c>
      <c r="F56" s="64">
        <v>0.85097857373755303</v>
      </c>
      <c r="H56" s="87">
        <v>20</v>
      </c>
      <c r="I56" s="86">
        <v>81</v>
      </c>
    </row>
    <row r="57" spans="1:9" x14ac:dyDescent="0.25">
      <c r="A57" s="73">
        <v>56</v>
      </c>
      <c r="B57" s="64">
        <v>0.29079102304908322</v>
      </c>
      <c r="C57" s="64">
        <v>0.43618657718985354</v>
      </c>
      <c r="D57" s="64">
        <v>0.58158213587487728</v>
      </c>
      <c r="E57" s="64">
        <v>0.72697770464592626</v>
      </c>
      <c r="F57" s="64">
        <v>0.87237327496867167</v>
      </c>
      <c r="H57" s="87">
        <v>30</v>
      </c>
      <c r="I57" s="88">
        <v>62</v>
      </c>
    </row>
    <row r="58" spans="1:9" x14ac:dyDescent="0.25">
      <c r="A58" s="73">
        <v>57</v>
      </c>
      <c r="B58" s="64">
        <v>0.29800846331959807</v>
      </c>
      <c r="C58" s="64">
        <v>0.44701273864467356</v>
      </c>
      <c r="D58" s="64">
        <v>0.5960170190876245</v>
      </c>
      <c r="E58" s="64">
        <v>0.74502130943965283</v>
      </c>
      <c r="F58" s="64">
        <v>0.89402560120726393</v>
      </c>
      <c r="H58" s="87">
        <v>40</v>
      </c>
      <c r="I58" s="86">
        <v>50</v>
      </c>
    </row>
    <row r="59" spans="1:9" x14ac:dyDescent="0.25">
      <c r="A59" s="73">
        <v>58</v>
      </c>
      <c r="B59" s="64">
        <v>0.3053129107870865</v>
      </c>
      <c r="C59" s="64">
        <v>0.45796941085877985</v>
      </c>
      <c r="D59" s="64">
        <v>0.61062591660219068</v>
      </c>
      <c r="E59" s="64">
        <v>0.76328243219084635</v>
      </c>
      <c r="F59" s="64">
        <v>0.91593894895665096</v>
      </c>
    </row>
    <row r="60" spans="1:9" x14ac:dyDescent="0.25">
      <c r="A60" s="73">
        <v>59</v>
      </c>
      <c r="B60" s="64">
        <v>0.31270551326126939</v>
      </c>
      <c r="C60" s="64">
        <v>0.46905831560119315</v>
      </c>
      <c r="D60" s="64">
        <v>0.62541112425310175</v>
      </c>
      <c r="E60" s="64">
        <v>0.78176394258338655</v>
      </c>
      <c r="F60" s="64">
        <v>0.93811676186046911</v>
      </c>
    </row>
    <row r="61" spans="1:9" x14ac:dyDescent="0.25">
      <c r="A61" s="73">
        <v>60</v>
      </c>
      <c r="B61" s="64">
        <v>0.32018743461576177</v>
      </c>
      <c r="C61" s="64">
        <v>0.48028119868142255</v>
      </c>
      <c r="D61" s="64">
        <v>0.64037496967799334</v>
      </c>
      <c r="E61" s="64">
        <v>0.80046875019163388</v>
      </c>
      <c r="F61" s="64">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B7" workbookViewId="0">
      <selection activeCell="D16" sqref="D16"/>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7" t="s">
        <v>148</v>
      </c>
      <c r="B1" s="77" t="s">
        <v>140</v>
      </c>
      <c r="C1" s="24" t="s">
        <v>162</v>
      </c>
      <c r="D1" s="24" t="s">
        <v>163</v>
      </c>
      <c r="F1" s="75" t="s">
        <v>168</v>
      </c>
      <c r="G1" t="s">
        <v>167</v>
      </c>
    </row>
    <row r="2" spans="1:7" x14ac:dyDescent="0.25">
      <c r="A2" s="78" t="s">
        <v>141</v>
      </c>
      <c r="B2" s="79">
        <v>38272</v>
      </c>
      <c r="C2" s="39">
        <f>'CO2 amounts'!C34</f>
        <v>1.0201284079999999</v>
      </c>
      <c r="D2" s="39">
        <f>C2*B2*10^6</f>
        <v>39042354430.975998</v>
      </c>
    </row>
    <row r="3" spans="1:7" x14ac:dyDescent="0.25">
      <c r="A3" s="78" t="s">
        <v>142</v>
      </c>
      <c r="B3" s="79">
        <v>27238</v>
      </c>
      <c r="C3" s="39">
        <f>'CO2 amounts'!C33</f>
        <v>0.51482691999999997</v>
      </c>
      <c r="D3" s="39">
        <f t="shared" ref="D3:D7" si="0">C3*B3*10^6</f>
        <v>14022855646.959999</v>
      </c>
    </row>
    <row r="4" spans="1:7" x14ac:dyDescent="0.25">
      <c r="A4" s="78" t="s">
        <v>143</v>
      </c>
      <c r="B4" s="79">
        <v>2319</v>
      </c>
      <c r="C4" s="80">
        <v>0</v>
      </c>
      <c r="D4" s="39">
        <f t="shared" si="0"/>
        <v>0</v>
      </c>
    </row>
    <row r="5" spans="1:7" x14ac:dyDescent="0.25">
      <c r="A5" s="78" t="s">
        <v>144</v>
      </c>
      <c r="B5" s="79">
        <v>2640</v>
      </c>
      <c r="C5" s="80">
        <v>0</v>
      </c>
      <c r="D5" s="39">
        <f t="shared" si="0"/>
        <v>0</v>
      </c>
    </row>
    <row r="6" spans="1:7" x14ac:dyDescent="0.25">
      <c r="A6" s="78" t="s">
        <v>145</v>
      </c>
      <c r="B6" s="79">
        <v>2089</v>
      </c>
      <c r="C6" s="80">
        <v>0</v>
      </c>
      <c r="D6" s="39">
        <f t="shared" si="0"/>
        <v>0</v>
      </c>
    </row>
    <row r="7" spans="1:7" x14ac:dyDescent="0.25">
      <c r="A7" s="78" t="s">
        <v>146</v>
      </c>
      <c r="B7" s="81">
        <v>359</v>
      </c>
      <c r="C7" s="80">
        <v>0</v>
      </c>
      <c r="D7" s="39">
        <f t="shared" si="0"/>
        <v>0</v>
      </c>
    </row>
    <row r="8" spans="1:7" x14ac:dyDescent="0.25">
      <c r="A8" s="77" t="s">
        <v>147</v>
      </c>
      <c r="B8" s="82">
        <v>72918</v>
      </c>
      <c r="C8" s="39"/>
      <c r="D8" s="39">
        <f>SUM(D2:D7)</f>
        <v>53065210077.935997</v>
      </c>
    </row>
    <row r="9" spans="1:7" ht="45" x14ac:dyDescent="0.25">
      <c r="A9" s="83" t="s">
        <v>149</v>
      </c>
      <c r="B9" s="24" t="s">
        <v>150</v>
      </c>
      <c r="C9" s="34" t="s">
        <v>159</v>
      </c>
      <c r="D9" s="6"/>
    </row>
    <row r="12" spans="1:7" x14ac:dyDescent="0.25">
      <c r="B12" s="60" t="s">
        <v>164</v>
      </c>
    </row>
    <row r="13" spans="1:7" x14ac:dyDescent="0.25">
      <c r="B13" s="76">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zoomScalePageLayoutView="150" workbookViewId="0">
      <selection activeCell="B21" sqref="B21"/>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53</v>
      </c>
    </row>
    <row r="2" spans="1:3" x14ac:dyDescent="0.25">
      <c r="A2" s="6" t="s">
        <v>55</v>
      </c>
    </row>
    <row r="3" spans="1:3" x14ac:dyDescent="0.25">
      <c r="A3" s="6" t="s">
        <v>56</v>
      </c>
    </row>
    <row r="4" spans="1:3" x14ac:dyDescent="0.25">
      <c r="A4" s="6" t="s">
        <v>38</v>
      </c>
    </row>
    <row r="5" spans="1:3" x14ac:dyDescent="0.25">
      <c r="A5" s="6" t="s">
        <v>39</v>
      </c>
    </row>
    <row r="7" spans="1:3" x14ac:dyDescent="0.25">
      <c r="A7" s="5" t="s">
        <v>30</v>
      </c>
      <c r="B7" s="7" t="s">
        <v>31</v>
      </c>
    </row>
    <row r="8" spans="1:3" x14ac:dyDescent="0.25">
      <c r="A8" s="5" t="s">
        <v>57</v>
      </c>
    </row>
    <row r="9" spans="1:3" x14ac:dyDescent="0.25">
      <c r="A9" s="8" t="s">
        <v>40</v>
      </c>
      <c r="B9" s="5">
        <v>140200</v>
      </c>
      <c r="C9" s="7" t="s">
        <v>92</v>
      </c>
    </row>
    <row r="10" spans="1:3" x14ac:dyDescent="0.25">
      <c r="A10" s="8" t="s">
        <v>6</v>
      </c>
      <c r="B10" s="9">
        <f>B9*1000000*Forests!B4/1000000000</f>
        <v>3.6722828783628572</v>
      </c>
      <c r="C10" s="7" t="s">
        <v>3</v>
      </c>
    </row>
    <row r="11" spans="1:3" x14ac:dyDescent="0.25">
      <c r="A11" s="10" t="s">
        <v>44</v>
      </c>
      <c r="B11" s="5"/>
    </row>
    <row r="12" spans="1:3" x14ac:dyDescent="0.25">
      <c r="A12" s="8" t="s">
        <v>11</v>
      </c>
      <c r="B12" s="5">
        <v>5</v>
      </c>
      <c r="C12" s="51" t="s">
        <v>97</v>
      </c>
    </row>
    <row r="13" spans="1:3" x14ac:dyDescent="0.25">
      <c r="A13" s="8" t="s">
        <v>12</v>
      </c>
      <c r="B13" s="11">
        <v>0.4</v>
      </c>
      <c r="C13" s="51" t="s">
        <v>98</v>
      </c>
    </row>
    <row r="14" spans="1:3" x14ac:dyDescent="0.25">
      <c r="A14" s="8" t="s">
        <v>13</v>
      </c>
      <c r="B14" s="5">
        <v>1</v>
      </c>
    </row>
    <row r="15" spans="1:3" x14ac:dyDescent="0.25">
      <c r="A15" s="8" t="s">
        <v>14</v>
      </c>
      <c r="B15" s="11">
        <v>0.5</v>
      </c>
    </row>
    <row r="16" spans="1:3" x14ac:dyDescent="0.25">
      <c r="A16" s="8" t="s">
        <v>61</v>
      </c>
      <c r="B16" s="12">
        <f>B15*B9</f>
        <v>70100</v>
      </c>
    </row>
    <row r="17" spans="1:7" x14ac:dyDescent="0.25">
      <c r="A17" s="13" t="s">
        <v>59</v>
      </c>
      <c r="B17" s="12">
        <f>B16/1.6^2</f>
        <v>27382.812499999996</v>
      </c>
    </row>
    <row r="18" spans="1:7" x14ac:dyDescent="0.25">
      <c r="A18" s="13" t="s">
        <v>60</v>
      </c>
      <c r="B18" s="12">
        <f>SQRT(B17)</f>
        <v>165.47752868592158</v>
      </c>
    </row>
    <row r="19" spans="1:7" x14ac:dyDescent="0.25">
      <c r="A19" s="8" t="s">
        <v>41</v>
      </c>
      <c r="B19" s="14">
        <f>B9/B14*B15</f>
        <v>70100</v>
      </c>
    </row>
    <row r="20" spans="1:7" x14ac:dyDescent="0.25">
      <c r="A20" s="8" t="s">
        <v>42</v>
      </c>
      <c r="B20" s="15">
        <f>B19*B13*B12/1000</f>
        <v>140.19999999999999</v>
      </c>
    </row>
    <row r="21" spans="1:7" x14ac:dyDescent="0.25">
      <c r="A21" s="8" t="s">
        <v>43</v>
      </c>
      <c r="B21" s="15">
        <f>B20*365*24/1000</f>
        <v>1228.1519999999998</v>
      </c>
    </row>
    <row r="22" spans="1:7" x14ac:dyDescent="0.25">
      <c r="A22" s="8" t="s">
        <v>135</v>
      </c>
      <c r="B22" s="15">
        <f>B23/B20*1000</f>
        <v>6374.9861527019293</v>
      </c>
    </row>
    <row r="23" spans="1:7" x14ac:dyDescent="0.25">
      <c r="A23" s="16" t="s">
        <v>50</v>
      </c>
      <c r="B23" s="17">
        <f>B21*1000000000*'CO2 amounts'!B2/1000/1000000</f>
        <v>893.7730586088104</v>
      </c>
      <c r="C23" s="6">
        <f>B21*1000000000*'CO2 amounts'!B7/1000/1000000</f>
        <v>893.7730586088104</v>
      </c>
    </row>
    <row r="24" spans="1:7" x14ac:dyDescent="0.25">
      <c r="A24" s="5" t="s">
        <v>45</v>
      </c>
      <c r="B24" s="5"/>
    </row>
    <row r="25" spans="1:7" x14ac:dyDescent="0.25">
      <c r="A25" s="8" t="s">
        <v>46</v>
      </c>
      <c r="B25" s="52">
        <v>693.5</v>
      </c>
      <c r="C25" s="7" t="s">
        <v>104</v>
      </c>
      <c r="G25" s="6" t="s">
        <v>105</v>
      </c>
    </row>
    <row r="26" spans="1:7" x14ac:dyDescent="0.25">
      <c r="A26" s="8" t="s">
        <v>47</v>
      </c>
      <c r="B26" s="15">
        <f>B25*'CO2 amounts'!B3</f>
        <v>49.716666666666669</v>
      </c>
      <c r="C26" s="7" t="s">
        <v>31</v>
      </c>
    </row>
    <row r="27" spans="1:7" x14ac:dyDescent="0.25">
      <c r="A27" s="8" t="s">
        <v>34</v>
      </c>
      <c r="B27" s="18">
        <f>B25*'CO2 amounts'!B5</f>
        <v>298.20499999999998</v>
      </c>
      <c r="C27" s="7" t="s">
        <v>32</v>
      </c>
    </row>
    <row r="28" spans="1:7" x14ac:dyDescent="0.25">
      <c r="A28" s="19" t="s">
        <v>49</v>
      </c>
      <c r="B28" s="20">
        <f>B27+B26</f>
        <v>347.92166666666662</v>
      </c>
    </row>
    <row r="29" spans="1:7" x14ac:dyDescent="0.25">
      <c r="A29" s="5" t="s">
        <v>7</v>
      </c>
      <c r="B29" s="21"/>
    </row>
    <row r="30" spans="1:7" x14ac:dyDescent="0.25">
      <c r="A30" s="52" t="s">
        <v>125</v>
      </c>
      <c r="B30" s="62">
        <f>1.41/1000</f>
        <v>1.41E-3</v>
      </c>
      <c r="C30" s="7" t="s">
        <v>190</v>
      </c>
    </row>
    <row r="31" spans="1:7" x14ac:dyDescent="0.25">
      <c r="A31" s="8" t="s">
        <v>62</v>
      </c>
      <c r="B31" s="11">
        <v>0.15</v>
      </c>
    </row>
    <row r="32" spans="1:7" x14ac:dyDescent="0.25">
      <c r="A32" s="8" t="s">
        <v>65</v>
      </c>
      <c r="B32" s="12">
        <f>B31*B9</f>
        <v>21030</v>
      </c>
    </row>
    <row r="33" spans="1:6" x14ac:dyDescent="0.25">
      <c r="A33" s="13" t="s">
        <v>59</v>
      </c>
      <c r="B33" s="14">
        <f>B32/1.6^2</f>
        <v>8214.8437499999982</v>
      </c>
    </row>
    <row r="34" spans="1:6" x14ac:dyDescent="0.25">
      <c r="A34" s="13" t="s">
        <v>60</v>
      </c>
      <c r="B34" s="14">
        <f>SQRT(B33)</f>
        <v>90.635775221487449</v>
      </c>
    </row>
    <row r="35" spans="1:6" x14ac:dyDescent="0.25">
      <c r="A35" s="8" t="s">
        <v>123</v>
      </c>
      <c r="B35" s="89">
        <v>4.7299999999999998E-5</v>
      </c>
      <c r="C35" s="7" t="s">
        <v>191</v>
      </c>
      <c r="D35" s="7" t="s">
        <v>124</v>
      </c>
    </row>
    <row r="36" spans="1:6" x14ac:dyDescent="0.25">
      <c r="A36" s="8" t="s">
        <v>122</v>
      </c>
      <c r="B36" s="14">
        <f>B9/B35*B31</f>
        <v>444608879.49260044</v>
      </c>
      <c r="C36" s="6" t="s">
        <v>188</v>
      </c>
    </row>
    <row r="37" spans="1:6" x14ac:dyDescent="0.25">
      <c r="A37" s="8" t="s">
        <v>63</v>
      </c>
      <c r="B37" s="11">
        <v>0.3</v>
      </c>
    </row>
    <row r="38" spans="1:6" x14ac:dyDescent="0.25">
      <c r="A38" s="8" t="s">
        <v>64</v>
      </c>
      <c r="B38" s="14">
        <f>B37*B32*1000000</f>
        <v>6309000000</v>
      </c>
      <c r="F38" s="22"/>
    </row>
    <row r="39" spans="1:6" x14ac:dyDescent="0.25">
      <c r="A39" s="8" t="s">
        <v>2</v>
      </c>
      <c r="B39" s="11">
        <v>0.15</v>
      </c>
      <c r="C39" s="7" t="s">
        <v>100</v>
      </c>
    </row>
    <row r="40" spans="1:6" x14ac:dyDescent="0.25">
      <c r="A40" s="8" t="s">
        <v>52</v>
      </c>
      <c r="B40" s="18">
        <f>(B42+B41)/2</f>
        <v>3819.5</v>
      </c>
    </row>
    <row r="41" spans="1:6" x14ac:dyDescent="0.25">
      <c r="A41" s="13" t="s">
        <v>101</v>
      </c>
      <c r="B41" s="5">
        <v>6250</v>
      </c>
      <c r="C41" s="2" t="s">
        <v>102</v>
      </c>
    </row>
    <row r="42" spans="1:6" x14ac:dyDescent="0.25">
      <c r="A42" s="13" t="s">
        <v>1</v>
      </c>
      <c r="B42" s="5">
        <v>1389</v>
      </c>
      <c r="C42" s="2" t="s">
        <v>102</v>
      </c>
    </row>
    <row r="43" spans="1:6" x14ac:dyDescent="0.25">
      <c r="A43" s="8" t="s">
        <v>54</v>
      </c>
      <c r="B43" s="5"/>
    </row>
    <row r="44" spans="1:6" x14ac:dyDescent="0.25">
      <c r="A44" s="13" t="s">
        <v>101</v>
      </c>
      <c r="B44" s="23">
        <f>B41*B39*B38/24/1000000000</f>
        <v>246.4453125</v>
      </c>
    </row>
    <row r="45" spans="1:6" x14ac:dyDescent="0.25">
      <c r="A45" s="13" t="s">
        <v>1</v>
      </c>
      <c r="B45" s="15">
        <f>B42*B39*B38/24/1000000000</f>
        <v>54.770006250000002</v>
      </c>
    </row>
    <row r="46" spans="1:6" x14ac:dyDescent="0.25">
      <c r="A46" s="13" t="s">
        <v>58</v>
      </c>
      <c r="B46" s="15">
        <f>(B44+B45)/2</f>
        <v>150.607659375</v>
      </c>
    </row>
    <row r="47" spans="1:6" x14ac:dyDescent="0.25">
      <c r="A47" s="8"/>
      <c r="B47" s="18"/>
    </row>
    <row r="48" spans="1:6" x14ac:dyDescent="0.25">
      <c r="A48" s="16" t="s">
        <v>51</v>
      </c>
      <c r="B48" s="17">
        <f>B23*B46/B20</f>
        <v>960.12174300647382</v>
      </c>
      <c r="C48" s="61" t="s">
        <v>106</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r:id="rId1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C3" sqref="C3"/>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29</v>
      </c>
      <c r="B2" s="74">
        <f>B7</f>
        <v>0.72773814528560843</v>
      </c>
      <c r="C2" s="2" t="s">
        <v>210</v>
      </c>
    </row>
    <row r="3" spans="1:3" x14ac:dyDescent="0.25">
      <c r="A3" t="s">
        <v>48</v>
      </c>
      <c r="B3">
        <f>47.1/(1.8*365)</f>
        <v>7.1689497716894979E-2</v>
      </c>
      <c r="C3" s="2" t="s">
        <v>108</v>
      </c>
    </row>
    <row r="4" spans="1:3" x14ac:dyDescent="0.25">
      <c r="C4" s="2" t="s">
        <v>31</v>
      </c>
    </row>
    <row r="5" spans="1:3" x14ac:dyDescent="0.25">
      <c r="A5" t="s">
        <v>33</v>
      </c>
      <c r="B5">
        <v>0.43</v>
      </c>
      <c r="C5" s="2" t="s">
        <v>32</v>
      </c>
    </row>
    <row r="7" spans="1:3" x14ac:dyDescent="0.25">
      <c r="A7" s="84" t="s">
        <v>169</v>
      </c>
      <c r="B7" s="76">
        <f>'Alberta Electricity Profile'!B13</f>
        <v>0.72773814528560843</v>
      </c>
    </row>
    <row r="8" spans="1:3" x14ac:dyDescent="0.25">
      <c r="A8" t="s">
        <v>178</v>
      </c>
      <c r="B8">
        <f>AVERAGE(F23:F25)*0.45359</f>
        <v>0.97068260000000006</v>
      </c>
    </row>
    <row r="14" spans="1:3" x14ac:dyDescent="0.25">
      <c r="C14" t="s">
        <v>26</v>
      </c>
    </row>
    <row r="15" spans="1:3" x14ac:dyDescent="0.25">
      <c r="C15" t="s">
        <v>15</v>
      </c>
    </row>
    <row r="17" spans="1:12" x14ac:dyDescent="0.25">
      <c r="C17" t="s">
        <v>16</v>
      </c>
    </row>
    <row r="21" spans="1:12" x14ac:dyDescent="0.25">
      <c r="C21" t="s">
        <v>17</v>
      </c>
      <c r="D21" t="s">
        <v>27</v>
      </c>
      <c r="E21" t="s">
        <v>18</v>
      </c>
      <c r="F21" t="s">
        <v>28</v>
      </c>
    </row>
    <row r="22" spans="1:12" x14ac:dyDescent="0.25">
      <c r="C22" t="s">
        <v>19</v>
      </c>
    </row>
    <row r="23" spans="1:12" x14ac:dyDescent="0.25">
      <c r="C23" t="s">
        <v>20</v>
      </c>
      <c r="D23">
        <v>205.3</v>
      </c>
      <c r="E23" s="4">
        <v>10107</v>
      </c>
      <c r="F23">
        <v>2.08</v>
      </c>
    </row>
    <row r="24" spans="1:12" x14ac:dyDescent="0.25">
      <c r="C24" t="s">
        <v>21</v>
      </c>
      <c r="D24">
        <v>212.7</v>
      </c>
      <c r="E24" s="4">
        <v>10107</v>
      </c>
      <c r="F24">
        <v>2.16</v>
      </c>
    </row>
    <row r="25" spans="1:12" x14ac:dyDescent="0.25">
      <c r="C25" t="s">
        <v>22</v>
      </c>
      <c r="D25">
        <v>215.4</v>
      </c>
      <c r="E25" s="4">
        <v>10107</v>
      </c>
      <c r="F25">
        <v>2.1800000000000002</v>
      </c>
    </row>
    <row r="26" spans="1:12" x14ac:dyDescent="0.25">
      <c r="C26" t="s">
        <v>23</v>
      </c>
      <c r="D26">
        <v>117.08</v>
      </c>
      <c r="E26" s="4">
        <v>10416</v>
      </c>
      <c r="F26">
        <v>1.22</v>
      </c>
    </row>
    <row r="27" spans="1:12" x14ac:dyDescent="0.25">
      <c r="C27" t="s">
        <v>24</v>
      </c>
      <c r="D27">
        <v>161.386</v>
      </c>
      <c r="E27" s="4">
        <v>10416</v>
      </c>
      <c r="F27">
        <v>1.68</v>
      </c>
    </row>
    <row r="28" spans="1:12" x14ac:dyDescent="0.25">
      <c r="C28" t="s">
        <v>25</v>
      </c>
      <c r="D28">
        <v>173.90600000000001</v>
      </c>
      <c r="E28" s="4">
        <v>10416</v>
      </c>
      <c r="F28">
        <v>1.81</v>
      </c>
    </row>
    <row r="29" spans="1:12" x14ac:dyDescent="0.25">
      <c r="E29" s="4"/>
    </row>
    <row r="30" spans="1:12" x14ac:dyDescent="0.25">
      <c r="C30" t="s">
        <v>107</v>
      </c>
    </row>
    <row r="31" spans="1:12" x14ac:dyDescent="0.25">
      <c r="K31" s="60" t="s">
        <v>157</v>
      </c>
      <c r="L31" s="60"/>
    </row>
    <row r="32" spans="1:12" x14ac:dyDescent="0.25">
      <c r="A32" t="s">
        <v>152</v>
      </c>
      <c r="B32" t="s">
        <v>154</v>
      </c>
      <c r="C32" t="s">
        <v>156</v>
      </c>
      <c r="D32" t="s">
        <v>151</v>
      </c>
      <c r="K32" s="60" t="s">
        <v>158</v>
      </c>
      <c r="L32" s="74">
        <v>0.453592</v>
      </c>
    </row>
    <row r="33" spans="1:3" x14ac:dyDescent="0.25">
      <c r="A33" t="s">
        <v>153</v>
      </c>
      <c r="B33">
        <v>1135</v>
      </c>
      <c r="C33">
        <f>B33*$L$32/1000</f>
        <v>0.51482691999999997</v>
      </c>
    </row>
    <row r="34" spans="1:3" x14ac:dyDescent="0.25">
      <c r="A34" t="s">
        <v>19</v>
      </c>
      <c r="B34">
        <v>2249</v>
      </c>
      <c r="C34">
        <f t="shared" ref="C34:C35" si="0">B34*$L$32/1000</f>
        <v>1.0201284079999999</v>
      </c>
    </row>
    <row r="35" spans="1:3" x14ac:dyDescent="0.25">
      <c r="A35" t="s">
        <v>155</v>
      </c>
      <c r="B35">
        <v>1672</v>
      </c>
      <c r="C35">
        <f t="shared" si="0"/>
        <v>0.7584058239999999</v>
      </c>
    </row>
    <row r="36" spans="1:3" x14ac:dyDescent="0.25">
      <c r="A36" t="s">
        <v>160</v>
      </c>
      <c r="B36" t="s">
        <v>161</v>
      </c>
    </row>
  </sheetData>
  <hyperlinks>
    <hyperlink ref="C5" r:id="rId1"/>
    <hyperlink ref="C3" r:id="rId2"/>
    <hyperlink ref="C4" r:id="rId3"/>
  </hyperlinks>
  <pageMargins left="0.7" right="0.7" top="0.75" bottom="0.75" header="0.3" footer="0.3"/>
  <pageSetup orientation="portrait" r:id="rId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9" workbookViewId="0">
      <selection activeCell="C35" sqref="C35"/>
    </sheetView>
  </sheetViews>
  <sheetFormatPr defaultColWidth="8.85546875" defaultRowHeight="15" x14ac:dyDescent="0.25"/>
  <cols>
    <col min="1" max="1" width="23.42578125" customWidth="1"/>
    <col min="2" max="2" width="15.7109375" customWidth="1"/>
  </cols>
  <sheetData>
    <row r="1" spans="1:3" x14ac:dyDescent="0.25">
      <c r="A1" s="60" t="s">
        <v>35</v>
      </c>
      <c r="B1" s="60" t="s">
        <v>36</v>
      </c>
      <c r="C1" s="60" t="s">
        <v>37</v>
      </c>
    </row>
    <row r="2" spans="1:3" x14ac:dyDescent="0.25">
      <c r="A2" t="s">
        <v>82</v>
      </c>
      <c r="B2" t="s">
        <v>83</v>
      </c>
      <c r="C2" t="s">
        <v>84</v>
      </c>
    </row>
    <row r="3" spans="1:3" x14ac:dyDescent="0.25">
      <c r="A3" t="s">
        <v>82</v>
      </c>
      <c r="B3" t="s">
        <v>85</v>
      </c>
      <c r="C3" t="s">
        <v>86</v>
      </c>
    </row>
    <row r="4" spans="1:3" x14ac:dyDescent="0.25">
      <c r="A4" t="s">
        <v>93</v>
      </c>
      <c r="B4" t="s">
        <v>111</v>
      </c>
      <c r="C4" t="s">
        <v>94</v>
      </c>
    </row>
    <row r="5" spans="1:3" x14ac:dyDescent="0.25">
      <c r="A5" t="s">
        <v>93</v>
      </c>
      <c r="B5" t="s">
        <v>111</v>
      </c>
      <c r="C5" t="s">
        <v>95</v>
      </c>
    </row>
    <row r="6" spans="1:3" x14ac:dyDescent="0.25">
      <c r="A6" t="s">
        <v>93</v>
      </c>
      <c r="B6" t="s">
        <v>111</v>
      </c>
      <c r="C6" t="s">
        <v>96</v>
      </c>
    </row>
    <row r="7" spans="1:3" x14ac:dyDescent="0.25">
      <c r="A7" t="s">
        <v>93</v>
      </c>
      <c r="B7" t="s">
        <v>111</v>
      </c>
      <c r="C7" t="s">
        <v>99</v>
      </c>
    </row>
    <row r="8" spans="1:3" x14ac:dyDescent="0.25">
      <c r="A8" t="s">
        <v>93</v>
      </c>
      <c r="B8" t="s">
        <v>111</v>
      </c>
      <c r="C8" t="s">
        <v>103</v>
      </c>
    </row>
    <row r="9" spans="1:3" x14ac:dyDescent="0.25">
      <c r="A9" t="s">
        <v>93</v>
      </c>
      <c r="B9" t="s">
        <v>111</v>
      </c>
      <c r="C9" s="84" t="s">
        <v>127</v>
      </c>
    </row>
    <row r="10" spans="1:3" x14ac:dyDescent="0.25">
      <c r="A10" t="s">
        <v>93</v>
      </c>
      <c r="B10" t="s">
        <v>111</v>
      </c>
      <c r="C10" t="s">
        <v>110</v>
      </c>
    </row>
    <row r="11" spans="1:3" x14ac:dyDescent="0.25">
      <c r="A11" t="s">
        <v>93</v>
      </c>
      <c r="B11" t="s">
        <v>126</v>
      </c>
      <c r="C11" t="s">
        <v>173</v>
      </c>
    </row>
    <row r="12" spans="1:3" x14ac:dyDescent="0.25">
      <c r="A12" t="s">
        <v>93</v>
      </c>
      <c r="B12" t="s">
        <v>126</v>
      </c>
      <c r="C12" t="s">
        <v>174</v>
      </c>
    </row>
    <row r="13" spans="1:3" x14ac:dyDescent="0.25">
      <c r="A13" t="s">
        <v>93</v>
      </c>
      <c r="B13" t="s">
        <v>126</v>
      </c>
      <c r="C13" t="s">
        <v>175</v>
      </c>
    </row>
    <row r="14" spans="1:3" x14ac:dyDescent="0.25">
      <c r="A14" t="s">
        <v>93</v>
      </c>
      <c r="B14" t="s">
        <v>126</v>
      </c>
      <c r="C14" t="s">
        <v>177</v>
      </c>
    </row>
    <row r="15" spans="1:3" x14ac:dyDescent="0.25">
      <c r="A15" t="s">
        <v>93</v>
      </c>
      <c r="B15" t="s">
        <v>126</v>
      </c>
      <c r="C15" t="s">
        <v>176</v>
      </c>
    </row>
    <row r="16" spans="1:3" x14ac:dyDescent="0.25">
      <c r="A16" t="s">
        <v>93</v>
      </c>
      <c r="B16" t="s">
        <v>126</v>
      </c>
      <c r="C16" t="s">
        <v>128</v>
      </c>
    </row>
    <row r="17" spans="1:3" x14ac:dyDescent="0.25">
      <c r="A17" t="s">
        <v>82</v>
      </c>
      <c r="B17" t="s">
        <v>137</v>
      </c>
      <c r="C17" t="s">
        <v>138</v>
      </c>
    </row>
    <row r="18" spans="1:3" x14ac:dyDescent="0.25">
      <c r="A18" t="s">
        <v>139</v>
      </c>
      <c r="B18" t="s">
        <v>166</v>
      </c>
      <c r="C18" t="s">
        <v>165</v>
      </c>
    </row>
    <row r="19" spans="1:3" x14ac:dyDescent="0.25">
      <c r="A19" t="s">
        <v>93</v>
      </c>
      <c r="B19" t="s">
        <v>179</v>
      </c>
      <c r="C19" t="s">
        <v>180</v>
      </c>
    </row>
    <row r="20" spans="1:3" x14ac:dyDescent="0.25">
      <c r="A20" t="s">
        <v>93</v>
      </c>
      <c r="B20" t="s">
        <v>179</v>
      </c>
      <c r="C20" t="s">
        <v>181</v>
      </c>
    </row>
    <row r="21" spans="1:3" x14ac:dyDescent="0.25">
      <c r="A21" t="s">
        <v>93</v>
      </c>
      <c r="B21" t="s">
        <v>179</v>
      </c>
      <c r="C21" t="s">
        <v>186</v>
      </c>
    </row>
    <row r="22" spans="1:3" x14ac:dyDescent="0.25">
      <c r="A22" t="s">
        <v>93</v>
      </c>
      <c r="B22" t="s">
        <v>179</v>
      </c>
      <c r="C22" t="s">
        <v>189</v>
      </c>
    </row>
    <row r="23" spans="1:3" x14ac:dyDescent="0.25">
      <c r="A23" t="s">
        <v>93</v>
      </c>
      <c r="B23" t="s">
        <v>179</v>
      </c>
      <c r="C23" t="s">
        <v>192</v>
      </c>
    </row>
    <row r="24" spans="1:3" x14ac:dyDescent="0.25">
      <c r="A24" t="s">
        <v>93</v>
      </c>
      <c r="B24" t="s">
        <v>179</v>
      </c>
      <c r="C24" t="s">
        <v>193</v>
      </c>
    </row>
    <row r="25" spans="1:3" x14ac:dyDescent="0.25">
      <c r="A25" t="s">
        <v>93</v>
      </c>
      <c r="B25" t="s">
        <v>179</v>
      </c>
      <c r="C25" t="s">
        <v>194</v>
      </c>
    </row>
    <row r="26" spans="1:3" x14ac:dyDescent="0.25">
      <c r="A26" t="s">
        <v>93</v>
      </c>
      <c r="B26" t="s">
        <v>197</v>
      </c>
      <c r="C26" t="s">
        <v>199</v>
      </c>
    </row>
    <row r="27" spans="1:3" x14ac:dyDescent="0.25">
      <c r="A27" t="s">
        <v>93</v>
      </c>
      <c r="B27" t="s">
        <v>197</v>
      </c>
      <c r="C27" t="s">
        <v>198</v>
      </c>
    </row>
    <row r="28" spans="1:3" x14ac:dyDescent="0.25">
      <c r="A28" t="s">
        <v>93</v>
      </c>
      <c r="B28" t="s">
        <v>200</v>
      </c>
      <c r="C28" t="s">
        <v>202</v>
      </c>
    </row>
    <row r="29" spans="1:3" x14ac:dyDescent="0.25">
      <c r="A29" t="s">
        <v>93</v>
      </c>
      <c r="B29" t="s">
        <v>200</v>
      </c>
      <c r="C29" t="s">
        <v>201</v>
      </c>
    </row>
    <row r="30" spans="1:3" x14ac:dyDescent="0.25">
      <c r="A30" t="s">
        <v>82</v>
      </c>
      <c r="B30" t="s">
        <v>203</v>
      </c>
      <c r="C30" t="s">
        <v>204</v>
      </c>
    </row>
    <row r="31" spans="1:3" x14ac:dyDescent="0.25">
      <c r="A31" t="s">
        <v>82</v>
      </c>
      <c r="B31" t="s">
        <v>203</v>
      </c>
      <c r="C31" t="s">
        <v>205</v>
      </c>
    </row>
    <row r="32" spans="1:3" x14ac:dyDescent="0.25">
      <c r="A32" t="s">
        <v>139</v>
      </c>
      <c r="B32" t="s">
        <v>207</v>
      </c>
      <c r="C32" t="s">
        <v>206</v>
      </c>
    </row>
    <row r="33" spans="1:3" x14ac:dyDescent="0.25">
      <c r="A33" t="s">
        <v>139</v>
      </c>
      <c r="B33" t="s">
        <v>213</v>
      </c>
      <c r="C33" t="s">
        <v>214</v>
      </c>
    </row>
    <row r="34" spans="1:3" x14ac:dyDescent="0.25">
      <c r="A34" t="s">
        <v>139</v>
      </c>
      <c r="B34" t="s">
        <v>213</v>
      </c>
      <c r="C34" t="s">
        <v>218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77</v>
      </c>
      <c r="B3" s="18">
        <f>Summary!B25</f>
        <v>693.5</v>
      </c>
      <c r="C3" s="18"/>
      <c r="D3" s="18"/>
      <c r="E3" s="18"/>
      <c r="F3" s="18"/>
      <c r="G3" s="26"/>
      <c r="H3" s="26"/>
    </row>
    <row r="4" spans="1:10" ht="30" x14ac:dyDescent="0.25">
      <c r="A4" s="24" t="s">
        <v>78</v>
      </c>
      <c r="B4" s="27">
        <v>20</v>
      </c>
      <c r="C4" s="27" t="s">
        <v>90</v>
      </c>
      <c r="D4" s="27" t="s">
        <v>91</v>
      </c>
      <c r="E4" s="27"/>
      <c r="F4" s="27"/>
      <c r="G4" s="28"/>
      <c r="H4" s="28"/>
    </row>
    <row r="5" spans="1:10" x14ac:dyDescent="0.25">
      <c r="A5" s="24" t="s">
        <v>88</v>
      </c>
      <c r="B5" s="29">
        <f>B4*B3*1000000</f>
        <v>13870000000</v>
      </c>
      <c r="C5" s="29"/>
      <c r="D5" s="29"/>
      <c r="E5" s="29"/>
      <c r="F5" s="29"/>
      <c r="G5" s="28"/>
      <c r="H5" s="28"/>
    </row>
    <row r="6" spans="1:10" ht="30" x14ac:dyDescent="0.25">
      <c r="A6" s="24" t="s">
        <v>79</v>
      </c>
      <c r="B6" s="27">
        <v>0.05</v>
      </c>
      <c r="C6" s="27"/>
      <c r="D6" s="27"/>
      <c r="E6" s="27"/>
      <c r="F6" s="27"/>
      <c r="G6" s="28"/>
      <c r="H6" s="28"/>
    </row>
    <row r="7" spans="1:10" ht="30" x14ac:dyDescent="0.25">
      <c r="A7" s="24" t="s">
        <v>70</v>
      </c>
    </row>
    <row r="8" spans="1:10" ht="30" x14ac:dyDescent="0.25">
      <c r="A8" s="30" t="s">
        <v>66</v>
      </c>
      <c r="B8" s="5">
        <v>4</v>
      </c>
      <c r="G8" s="31"/>
    </row>
    <row r="9" spans="1:10" ht="30" x14ac:dyDescent="0.25">
      <c r="A9" s="30" t="s">
        <v>67</v>
      </c>
      <c r="B9" s="18">
        <f>Summary!B12</f>
        <v>5</v>
      </c>
    </row>
    <row r="10" spans="1:10" x14ac:dyDescent="0.25">
      <c r="A10" s="30" t="s">
        <v>68</v>
      </c>
      <c r="B10" s="32">
        <f>B9*1000000*B8</f>
        <v>20000000</v>
      </c>
      <c r="C10" s="32"/>
      <c r="D10" s="32"/>
      <c r="E10" s="32"/>
      <c r="F10" s="32"/>
      <c r="G10" s="33"/>
      <c r="H10" s="33"/>
    </row>
    <row r="11" spans="1:10" ht="30" x14ac:dyDescent="0.25">
      <c r="A11" s="30" t="s">
        <v>69</v>
      </c>
      <c r="B11" s="18">
        <f>B5/B10</f>
        <v>693.5</v>
      </c>
      <c r="C11" s="18"/>
      <c r="D11" s="18"/>
      <c r="E11" s="18"/>
      <c r="F11" s="18"/>
      <c r="G11" s="26"/>
      <c r="H11" s="26"/>
    </row>
    <row r="12" spans="1:10" ht="45" x14ac:dyDescent="0.25">
      <c r="A12" s="30" t="s">
        <v>109</v>
      </c>
      <c r="B12" s="34">
        <v>1000</v>
      </c>
      <c r="C12" s="18"/>
      <c r="D12" s="18"/>
      <c r="E12" s="18"/>
      <c r="F12" s="18"/>
      <c r="G12" s="26"/>
      <c r="H12" s="26"/>
    </row>
    <row r="13" spans="1:10" s="24" customFormat="1" ht="60" x14ac:dyDescent="0.25">
      <c r="A13" s="35" t="s">
        <v>71</v>
      </c>
      <c r="B13" s="36" t="s">
        <v>80</v>
      </c>
      <c r="C13" s="24" t="s">
        <v>76</v>
      </c>
      <c r="D13" s="24" t="s">
        <v>72</v>
      </c>
      <c r="E13" s="24" t="s">
        <v>81</v>
      </c>
      <c r="F13" s="24" t="s">
        <v>73</v>
      </c>
      <c r="G13" s="37" t="s">
        <v>74</v>
      </c>
      <c r="H13" s="37" t="s">
        <v>75</v>
      </c>
      <c r="I13" s="24" t="s">
        <v>89</v>
      </c>
      <c r="J13" s="24" t="s">
        <v>87</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abSelected="1" workbookViewId="0">
      <selection activeCell="B4" sqref="B4"/>
    </sheetView>
  </sheetViews>
  <sheetFormatPr defaultColWidth="8.85546875" defaultRowHeight="15" x14ac:dyDescent="0.25"/>
  <cols>
    <col min="1" max="1" width="34.42578125" style="6" customWidth="1"/>
    <col min="2" max="2" width="16" style="5" customWidth="1"/>
    <col min="3" max="6" width="12.7109375" style="5" customWidth="1"/>
    <col min="7" max="7" width="12.7109375" style="25" customWidth="1"/>
    <col min="8" max="8" width="21.7109375" customWidth="1"/>
    <col min="9" max="9" width="20.42578125" customWidth="1"/>
    <col min="10" max="10" width="12.7109375" style="25" customWidth="1"/>
    <col min="11" max="11" width="21" style="6" customWidth="1"/>
    <col min="12" max="12" width="18.7109375" style="6" customWidth="1"/>
    <col min="13" max="13" width="8.85546875" style="6"/>
    <col min="14" max="14" width="13.7109375" style="6" customWidth="1"/>
    <col min="15" max="16384" width="8.85546875" style="6"/>
  </cols>
  <sheetData>
    <row r="1" spans="1:14" x14ac:dyDescent="0.25">
      <c r="A1" s="24"/>
    </row>
    <row r="2" spans="1:14" ht="30" x14ac:dyDescent="0.25">
      <c r="A2" s="24" t="s">
        <v>171</v>
      </c>
      <c r="B2" s="5">
        <v>20</v>
      </c>
      <c r="C2" s="5" t="s">
        <v>172</v>
      </c>
    </row>
    <row r="3" spans="1:14" ht="30" x14ac:dyDescent="0.25">
      <c r="A3" s="24" t="s">
        <v>77</v>
      </c>
      <c r="B3" s="18">
        <f>Summary!B25</f>
        <v>693.5</v>
      </c>
      <c r="C3" s="18"/>
      <c r="D3" s="18"/>
      <c r="E3" s="18"/>
      <c r="F3" s="18"/>
      <c r="G3" s="26"/>
      <c r="J3" s="26"/>
    </row>
    <row r="4" spans="1:14" ht="30" x14ac:dyDescent="0.25">
      <c r="A4" s="24" t="s">
        <v>78</v>
      </c>
      <c r="B4" s="27">
        <v>45</v>
      </c>
      <c r="C4" s="27" t="s">
        <v>90</v>
      </c>
      <c r="D4" s="27" t="s">
        <v>91</v>
      </c>
      <c r="E4" s="27"/>
      <c r="F4" s="27"/>
      <c r="G4" s="28"/>
      <c r="J4" s="28"/>
    </row>
    <row r="5" spans="1:14" x14ac:dyDescent="0.25">
      <c r="A5" s="24" t="s">
        <v>215</v>
      </c>
      <c r="B5" s="32">
        <f>B4*B3*1000000</f>
        <v>31207500000</v>
      </c>
      <c r="C5" s="29"/>
      <c r="D5" s="29"/>
      <c r="E5" s="29"/>
      <c r="F5" s="29"/>
      <c r="G5" s="28"/>
      <c r="J5" s="28"/>
    </row>
    <row r="6" spans="1:14" ht="30" x14ac:dyDescent="0.25">
      <c r="A6" s="24" t="s">
        <v>79</v>
      </c>
      <c r="B6" s="27">
        <v>0</v>
      </c>
      <c r="C6" s="27"/>
      <c r="D6" s="27"/>
      <c r="E6" s="27"/>
      <c r="F6" s="27"/>
      <c r="G6" s="28"/>
      <c r="J6" s="28"/>
    </row>
    <row r="7" spans="1:14" ht="30" x14ac:dyDescent="0.25">
      <c r="A7" s="24" t="s">
        <v>70</v>
      </c>
    </row>
    <row r="8" spans="1:14" ht="30" x14ac:dyDescent="0.25">
      <c r="A8" s="30" t="s">
        <v>66</v>
      </c>
      <c r="B8" s="5">
        <v>4</v>
      </c>
      <c r="G8" s="31"/>
    </row>
    <row r="9" spans="1:14" ht="30" x14ac:dyDescent="0.25">
      <c r="A9" s="30" t="s">
        <v>67</v>
      </c>
      <c r="B9" s="18">
        <f>Summary!B12</f>
        <v>5</v>
      </c>
    </row>
    <row r="10" spans="1:14" x14ac:dyDescent="0.25">
      <c r="A10" s="30" t="s">
        <v>68</v>
      </c>
      <c r="B10" s="32">
        <f>B9*1000000*B8</f>
        <v>20000000</v>
      </c>
      <c r="C10" s="32"/>
      <c r="D10" s="32"/>
      <c r="E10" s="32"/>
      <c r="F10" s="32"/>
      <c r="G10" s="33"/>
      <c r="J10" s="33"/>
    </row>
    <row r="11" spans="1:14" ht="30" x14ac:dyDescent="0.25">
      <c r="A11" s="30" t="s">
        <v>69</v>
      </c>
      <c r="B11" s="18">
        <f>B5/B10</f>
        <v>1560.375</v>
      </c>
      <c r="C11" s="18"/>
      <c r="D11" s="18"/>
      <c r="E11" s="18"/>
      <c r="F11" s="18"/>
      <c r="G11" s="26"/>
      <c r="J11" s="26"/>
    </row>
    <row r="12" spans="1:14" ht="45" x14ac:dyDescent="0.25">
      <c r="A12" s="30" t="s">
        <v>109</v>
      </c>
      <c r="B12" s="34">
        <v>1000</v>
      </c>
      <c r="C12" s="18"/>
      <c r="D12" s="18"/>
      <c r="E12" s="18"/>
      <c r="F12" s="18"/>
      <c r="G12" s="26"/>
      <c r="J12" s="26"/>
    </row>
    <row r="13" spans="1:14" s="24" customFormat="1" ht="60" x14ac:dyDescent="0.25">
      <c r="A13" s="65" t="s">
        <v>71</v>
      </c>
      <c r="B13" s="94" t="s">
        <v>80</v>
      </c>
      <c r="C13" s="94" t="s">
        <v>76</v>
      </c>
      <c r="D13" s="94" t="s">
        <v>72</v>
      </c>
      <c r="E13" s="94" t="s">
        <v>81</v>
      </c>
      <c r="F13" s="94" t="s">
        <v>73</v>
      </c>
      <c r="G13" s="95" t="s">
        <v>211</v>
      </c>
      <c r="H13" s="94" t="s">
        <v>208</v>
      </c>
      <c r="I13" s="94" t="s">
        <v>209</v>
      </c>
      <c r="J13" s="95" t="s">
        <v>75</v>
      </c>
      <c r="K13" s="94" t="s">
        <v>216</v>
      </c>
      <c r="L13" s="94" t="s">
        <v>217</v>
      </c>
      <c r="M13" s="94" t="s">
        <v>170</v>
      </c>
      <c r="N13" s="94" t="s">
        <v>212</v>
      </c>
    </row>
    <row r="14" spans="1:14" x14ac:dyDescent="0.25">
      <c r="A14" s="6">
        <v>1</v>
      </c>
      <c r="B14" s="18">
        <f>D14</f>
        <v>1560.375</v>
      </c>
      <c r="C14" s="38">
        <f>G14/J14</f>
        <v>0</v>
      </c>
      <c r="D14" s="39">
        <f>L14/B$10</f>
        <v>1560.375</v>
      </c>
      <c r="E14" s="40">
        <f>D14*B$12/1000000</f>
        <v>1.5603750000000001</v>
      </c>
      <c r="F14" s="41">
        <f>B14/Summary!B$19</f>
        <v>2.2259272467902994E-2</v>
      </c>
      <c r="G14" s="42">
        <v>0</v>
      </c>
      <c r="H14" s="92">
        <f>Summary!B26</f>
        <v>49.716666666666669</v>
      </c>
      <c r="I14" s="39">
        <f>Summary!B27</f>
        <v>298.20499999999998</v>
      </c>
      <c r="J14" s="90">
        <f>SUM(H14:I14)</f>
        <v>347.92166666666662</v>
      </c>
      <c r="K14" s="39"/>
      <c r="L14" s="43">
        <f>B$5+K14</f>
        <v>31207500000</v>
      </c>
      <c r="M14" s="39">
        <f t="shared" ref="M14:M33" ca="1" si="0">IF(A14&gt;$B$2,OFFSET(D14,-1*$B$2,0),0)</f>
        <v>0</v>
      </c>
      <c r="N14" s="93">
        <f>G14/H14*100%</f>
        <v>0</v>
      </c>
    </row>
    <row r="15" spans="1:14" x14ac:dyDescent="0.25">
      <c r="A15" s="6">
        <f>A14+1</f>
        <v>2</v>
      </c>
      <c r="B15" s="18">
        <f ca="1">B14+D15-M15</f>
        <v>3120.375</v>
      </c>
      <c r="C15" s="38">
        <f>G15/J15</f>
        <v>2.8590829405150411E-2</v>
      </c>
      <c r="D15" s="39">
        <f>ROUNDDOWN(L15/B$10,0)</f>
        <v>1560</v>
      </c>
      <c r="E15" s="40">
        <f>D15*B$12/1000000</f>
        <v>1.56</v>
      </c>
      <c r="F15" s="41">
        <f ca="1">B15/Summary!B$19</f>
        <v>4.4513195435092724E-2</v>
      </c>
      <c r="G15" s="42">
        <f>G14+('DT Adjusted Dev Plan (Wind)'!B14/Summary!B$19)*Summary!B$23</f>
        <v>19.894738036044544</v>
      </c>
      <c r="H15" s="92">
        <f>H14+$H$14</f>
        <v>99.433333333333337</v>
      </c>
      <c r="I15" s="92">
        <f>I14+$I$14</f>
        <v>596.41</v>
      </c>
      <c r="J15" s="42">
        <f>SUM(H15:I15)</f>
        <v>695.84333333333325</v>
      </c>
      <c r="K15" s="43">
        <f>B14*Summary!B$12*Summary!B$13*24*375*1000*B$6</f>
        <v>0</v>
      </c>
      <c r="L15" s="43">
        <f>B$5+K15</f>
        <v>31207500000</v>
      </c>
      <c r="M15" s="39">
        <f t="shared" ca="1" si="0"/>
        <v>0</v>
      </c>
      <c r="N15" s="93">
        <f t="shared" ref="N15:N73" si="1">G15/H15*100%</f>
        <v>0.20008117367795383</v>
      </c>
    </row>
    <row r="16" spans="1:14" x14ac:dyDescent="0.25">
      <c r="A16" s="6">
        <f t="shared" ref="A16:A73" si="2">A15+1</f>
        <v>3</v>
      </c>
      <c r="B16" s="18">
        <f t="shared" ref="B16:B73" ca="1" si="3">B15+D16-M16</f>
        <v>4680.375</v>
      </c>
      <c r="C16" s="38">
        <f ca="1">G16/J16</f>
        <v>5.7177078047758935E-2</v>
      </c>
      <c r="D16" s="39">
        <f ca="1">ROUNDDOWN(L16/B$10,0)</f>
        <v>1560</v>
      </c>
      <c r="E16" s="40">
        <f ca="1">D16*B$12/1000000</f>
        <v>1.56</v>
      </c>
      <c r="F16" s="41">
        <f ca="1">B16/Summary!B$19</f>
        <v>6.6767118402282458E-2</v>
      </c>
      <c r="G16" s="42">
        <f ca="1">G15+('DT Adjusted Dev Plan (Wind)'!B15/Summary!B$19)*Summary!B$23</f>
        <v>59.679432868519108</v>
      </c>
      <c r="H16" s="92">
        <f t="shared" ref="H16:H73" si="4">H15+$H$14</f>
        <v>149.15</v>
      </c>
      <c r="I16" s="92">
        <f t="shared" ref="I16:I73" si="5">I15+$I$14</f>
        <v>894.61500000000001</v>
      </c>
      <c r="J16" s="42">
        <f t="shared" ref="J16:J73" si="6">SUM(H16:I16)</f>
        <v>1043.7650000000001</v>
      </c>
      <c r="K16" s="43">
        <f ca="1">B15*Summary!B$12*Summary!B$13*24*375*1000*B$6</f>
        <v>0</v>
      </c>
      <c r="L16" s="43">
        <f ca="1">B$5+K16</f>
        <v>31207500000</v>
      </c>
      <c r="M16" s="39">
        <f t="shared" ca="1" si="0"/>
        <v>0</v>
      </c>
      <c r="N16" s="93">
        <f t="shared" ca="1" si="1"/>
        <v>0.40013029077116397</v>
      </c>
    </row>
    <row r="17" spans="1:14" x14ac:dyDescent="0.25">
      <c r="A17" s="6">
        <f t="shared" si="2"/>
        <v>4</v>
      </c>
      <c r="B17" s="18">
        <f t="shared" ca="1" si="3"/>
        <v>6240.375</v>
      </c>
      <c r="C17" s="38">
        <f ca="1">G17/J17</f>
        <v>8.5762181499731999E-2</v>
      </c>
      <c r="D17" s="39">
        <f ca="1">ROUNDDOWN(L17/B$10,0)</f>
        <v>1560</v>
      </c>
      <c r="E17" s="40">
        <f ca="1">D17*B$12/1000000</f>
        <v>1.56</v>
      </c>
      <c r="F17" s="41">
        <f ca="1">B17/Summary!B$19</f>
        <v>8.9021041369472184E-2</v>
      </c>
      <c r="G17" s="42">
        <f ca="1">G16+('DT Adjusted Dev Plan (Wind)'!B16/Summary!B$19)*Summary!B$23</f>
        <v>119.35408449742368</v>
      </c>
      <c r="H17" s="92">
        <f t="shared" si="4"/>
        <v>198.86666666666667</v>
      </c>
      <c r="I17" s="92">
        <f t="shared" si="5"/>
        <v>1192.82</v>
      </c>
      <c r="J17" s="42">
        <f t="shared" si="6"/>
        <v>1391.6866666666665</v>
      </c>
      <c r="K17" s="43">
        <f ca="1">B16*Summary!B$12*Summary!B$13*24*375*1000*B$6</f>
        <v>0</v>
      </c>
      <c r="L17" s="43">
        <f ca="1">B$5+K17</f>
        <v>31207500000</v>
      </c>
      <c r="M17" s="39">
        <f t="shared" ca="1" si="0"/>
        <v>0</v>
      </c>
      <c r="N17" s="93">
        <f t="shared" ca="1" si="1"/>
        <v>0.60017139371818817</v>
      </c>
    </row>
    <row r="18" spans="1:14" x14ac:dyDescent="0.25">
      <c r="A18" s="6">
        <f t="shared" si="2"/>
        <v>5</v>
      </c>
      <c r="B18" s="18">
        <f t="shared" ca="1" si="3"/>
        <v>7800.375</v>
      </c>
      <c r="C18" s="38">
        <f ca="1">G18/J18</f>
        <v>0.11434682687545088</v>
      </c>
      <c r="D18" s="39">
        <f ca="1">ROUNDDOWN(L18/B$10,0)</f>
        <v>1560</v>
      </c>
      <c r="E18" s="40">
        <f ca="1">D18*B$12/1000000</f>
        <v>1.56</v>
      </c>
      <c r="F18" s="41">
        <f ca="1">B18/Summary!B$19</f>
        <v>0.11127496433666191</v>
      </c>
      <c r="G18" s="42">
        <f ca="1">G17+('DT Adjusted Dev Plan (Wind)'!B17/Summary!B$19)*Summary!B$23</f>
        <v>198.91869292275828</v>
      </c>
      <c r="H18" s="92">
        <f t="shared" si="4"/>
        <v>248.58333333333334</v>
      </c>
      <c r="I18" s="92">
        <f t="shared" si="5"/>
        <v>1491.0249999999999</v>
      </c>
      <c r="J18" s="42">
        <f t="shared" si="6"/>
        <v>1739.6083333333331</v>
      </c>
      <c r="K18" s="43">
        <f ca="1">B17*Summary!B$12*Summary!B$13*24*375*1000*B$6</f>
        <v>0</v>
      </c>
      <c r="L18" s="43">
        <f ca="1">B$5+K18</f>
        <v>31207500000</v>
      </c>
      <c r="M18" s="39">
        <f t="shared" ca="1" si="0"/>
        <v>0</v>
      </c>
      <c r="N18" s="93">
        <f t="shared" ca="1" si="1"/>
        <v>0.80020929100673799</v>
      </c>
    </row>
    <row r="19" spans="1:14" x14ac:dyDescent="0.25">
      <c r="A19" s="6">
        <f t="shared" si="2"/>
        <v>6</v>
      </c>
      <c r="B19" s="18">
        <f t="shared" ca="1" si="3"/>
        <v>9360.375</v>
      </c>
      <c r="C19" s="38">
        <f ca="1">G19/J19</f>
        <v>0.14293124321304265</v>
      </c>
      <c r="D19" s="39">
        <f ca="1">ROUNDDOWN(L19/B$10,0)</f>
        <v>1560</v>
      </c>
      <c r="E19" s="40">
        <f ca="1">D19*B$12/1000000</f>
        <v>1.56</v>
      </c>
      <c r="F19" s="41">
        <f ca="1">B19/Summary!B$19</f>
        <v>0.13352888730385165</v>
      </c>
      <c r="G19" s="42">
        <f ca="1">G18+('DT Adjusted Dev Plan (Wind)'!B18/Summary!B$19)*Summary!B$23</f>
        <v>298.37325814452288</v>
      </c>
      <c r="H19" s="92">
        <f t="shared" si="4"/>
        <v>298.3</v>
      </c>
      <c r="I19" s="92">
        <f t="shared" si="5"/>
        <v>1789.2299999999998</v>
      </c>
      <c r="J19" s="42">
        <f t="shared" si="6"/>
        <v>2087.5299999999997</v>
      </c>
      <c r="K19" s="43">
        <f ca="1">B18*Summary!B$12*Summary!B$13*24*375*1000*B$6</f>
        <v>0</v>
      </c>
      <c r="L19" s="43">
        <f ca="1">B$5+K19</f>
        <v>31207500000</v>
      </c>
      <c r="M19" s="39">
        <f t="shared" ca="1" si="0"/>
        <v>0</v>
      </c>
      <c r="N19" s="93">
        <f t="shared" ca="1" si="1"/>
        <v>1.0002455854660506</v>
      </c>
    </row>
    <row r="20" spans="1:14" x14ac:dyDescent="0.25">
      <c r="A20" s="6">
        <f t="shared" si="2"/>
        <v>7</v>
      </c>
      <c r="B20" s="18">
        <f t="shared" ca="1" si="3"/>
        <v>10920.375</v>
      </c>
      <c r="C20" s="38">
        <f ca="1">G20/J20</f>
        <v>0.17151552867170464</v>
      </c>
      <c r="D20" s="39">
        <f ca="1">ROUNDDOWN(L20/B$10,0)</f>
        <v>1560</v>
      </c>
      <c r="E20" s="40">
        <f ca="1">D20*B$12/1000000</f>
        <v>1.56</v>
      </c>
      <c r="F20" s="41">
        <f ca="1">B20/Summary!B$19</f>
        <v>0.15578281027104138</v>
      </c>
      <c r="G20" s="42">
        <f ca="1">G19+('DT Adjusted Dev Plan (Wind)'!B19/Summary!B$19)*Summary!B$23</f>
        <v>417.71778016271753</v>
      </c>
      <c r="H20" s="92">
        <f t="shared" si="4"/>
        <v>348.01666666666665</v>
      </c>
      <c r="I20" s="92">
        <f t="shared" si="5"/>
        <v>2087.4349999999999</v>
      </c>
      <c r="J20" s="42">
        <f t="shared" si="6"/>
        <v>2435.4516666666668</v>
      </c>
      <c r="K20" s="43">
        <f ca="1">B19*Summary!B$12*Summary!B$13*24*375*1000*B$6</f>
        <v>0</v>
      </c>
      <c r="L20" s="43">
        <f ca="1">B$5+K20</f>
        <v>31207500000</v>
      </c>
      <c r="M20" s="39">
        <f t="shared" ca="1" si="0"/>
        <v>0</v>
      </c>
      <c r="N20" s="93">
        <f t="shared" ca="1" si="1"/>
        <v>1.2002809640229422</v>
      </c>
    </row>
    <row r="21" spans="1:14" x14ac:dyDescent="0.25">
      <c r="A21" s="6">
        <f t="shared" si="2"/>
        <v>8</v>
      </c>
      <c r="B21" s="18">
        <f t="shared" ca="1" si="3"/>
        <v>12480.375</v>
      </c>
      <c r="C21" s="38">
        <f ca="1">G21/J21</f>
        <v>0.20009973233103556</v>
      </c>
      <c r="D21" s="39">
        <f ca="1">ROUNDDOWN(L21/B$10,0)</f>
        <v>1560</v>
      </c>
      <c r="E21" s="40">
        <f ca="1">D21*B$12/1000000</f>
        <v>1.56</v>
      </c>
      <c r="F21" s="41">
        <f ca="1">B21/Summary!B$19</f>
        <v>0.1780367332382311</v>
      </c>
      <c r="G21" s="42">
        <f ca="1">G20+('DT Adjusted Dev Plan (Wind)'!B20/Summary!B$19)*Summary!B$23</f>
        <v>556.95225897734213</v>
      </c>
      <c r="H21" s="92">
        <f t="shared" si="4"/>
        <v>397.73333333333335</v>
      </c>
      <c r="I21" s="92">
        <f t="shared" si="5"/>
        <v>2385.64</v>
      </c>
      <c r="J21" s="42">
        <f t="shared" si="6"/>
        <v>2783.373333333333</v>
      </c>
      <c r="K21" s="43">
        <f ca="1">B20*Summary!B$12*Summary!B$13*24*375*1000*B$6</f>
        <v>0</v>
      </c>
      <c r="L21" s="43">
        <f ca="1">B$5+K21</f>
        <v>31207500000</v>
      </c>
      <c r="M21" s="39">
        <f t="shared" ca="1" si="0"/>
        <v>0</v>
      </c>
      <c r="N21" s="93">
        <f t="shared" ca="1" si="1"/>
        <v>1.40031577014082</v>
      </c>
    </row>
    <row r="22" spans="1:14" x14ac:dyDescent="0.25">
      <c r="A22" s="6">
        <f t="shared" si="2"/>
        <v>9</v>
      </c>
      <c r="B22" s="18">
        <f t="shared" ca="1" si="3"/>
        <v>14040.375</v>
      </c>
      <c r="C22" s="38">
        <f ca="1">G22/J22</f>
        <v>0.228683881457479</v>
      </c>
      <c r="D22" s="39">
        <f ca="1">ROUNDDOWN(L22/B$10,0)</f>
        <v>1560</v>
      </c>
      <c r="E22" s="40">
        <f ca="1">D22*B$12/1000000</f>
        <v>1.56</v>
      </c>
      <c r="F22" s="41">
        <f ca="1">B22/Summary!B$19</f>
        <v>0.20029065620542083</v>
      </c>
      <c r="G22" s="42">
        <f ca="1">G21+('DT Adjusted Dev Plan (Wind)'!B21/Summary!B$19)*Summary!B$23</f>
        <v>716.07669458839678</v>
      </c>
      <c r="H22" s="92">
        <f t="shared" si="4"/>
        <v>447.45000000000005</v>
      </c>
      <c r="I22" s="92">
        <f t="shared" si="5"/>
        <v>2683.8449999999998</v>
      </c>
      <c r="J22" s="42">
        <f t="shared" si="6"/>
        <v>3131.2950000000001</v>
      </c>
      <c r="K22" s="43">
        <f ca="1">B21*Summary!B$12*Summary!B$13*24*375*1000*B$6</f>
        <v>0</v>
      </c>
      <c r="L22" s="43">
        <f ca="1">B$5+K22</f>
        <v>31207500000</v>
      </c>
      <c r="M22" s="39">
        <f t="shared" ca="1" si="0"/>
        <v>0</v>
      </c>
      <c r="N22" s="93">
        <f t="shared" ca="1" si="1"/>
        <v>1.600350194632689</v>
      </c>
    </row>
    <row r="23" spans="1:14" x14ac:dyDescent="0.25">
      <c r="A23" s="6">
        <f t="shared" si="2"/>
        <v>10</v>
      </c>
      <c r="B23" s="18">
        <f t="shared" ca="1" si="3"/>
        <v>15600.375</v>
      </c>
      <c r="C23" s="38">
        <f ca="1">G23/J23</f>
        <v>0.25726799241090137</v>
      </c>
      <c r="D23" s="39">
        <f ca="1">ROUNDDOWN(L23/B$10,0)</f>
        <v>1560</v>
      </c>
      <c r="E23" s="40">
        <f ca="1">D23*B$12/1000000</f>
        <v>1.56</v>
      </c>
      <c r="F23" s="41">
        <f ca="1">B23/Summary!B$19</f>
        <v>0.22254457917261056</v>
      </c>
      <c r="G23" s="42">
        <f ca="1">G22+('DT Adjusted Dev Plan (Wind)'!B22/Summary!B$19)*Summary!B$23</f>
        <v>895.09108699588148</v>
      </c>
      <c r="H23" s="92">
        <f t="shared" si="4"/>
        <v>497.16666666666674</v>
      </c>
      <c r="I23" s="92">
        <f t="shared" si="5"/>
        <v>2982.0499999999997</v>
      </c>
      <c r="J23" s="42">
        <f t="shared" si="6"/>
        <v>3479.2166666666662</v>
      </c>
      <c r="K23" s="43">
        <f ca="1">B22*Summary!B$12*Summary!B$13*24*375*1000*B$6</f>
        <v>0</v>
      </c>
      <c r="L23" s="43">
        <f ca="1">B$5+K23</f>
        <v>31207500000</v>
      </c>
      <c r="M23" s="39">
        <f t="shared" ca="1" si="0"/>
        <v>0</v>
      </c>
      <c r="N23" s="93">
        <f t="shared" ca="1" si="1"/>
        <v>1.800384351986352</v>
      </c>
    </row>
    <row r="24" spans="1:14" x14ac:dyDescent="0.25">
      <c r="A24" s="6">
        <f t="shared" si="2"/>
        <v>11</v>
      </c>
      <c r="B24" s="18">
        <f t="shared" ca="1" si="3"/>
        <v>17160.375</v>
      </c>
      <c r="C24" s="38">
        <f ca="1">G24/J24</f>
        <v>0.28585207560212644</v>
      </c>
      <c r="D24" s="39">
        <f ca="1">ROUNDDOWN(L24/B$10,0)</f>
        <v>1560</v>
      </c>
      <c r="E24" s="40">
        <f ca="1">D24*B$12/1000000</f>
        <v>1.56</v>
      </c>
      <c r="F24" s="41">
        <f ca="1">B24/Summary!B$19</f>
        <v>0.24479850213980028</v>
      </c>
      <c r="G24" s="42">
        <f ca="1">G23+('DT Adjusted Dev Plan (Wind)'!B23/Summary!B$19)*Summary!B$23</f>
        <v>1093.9954361997961</v>
      </c>
      <c r="H24" s="92">
        <f t="shared" si="4"/>
        <v>546.88333333333344</v>
      </c>
      <c r="I24" s="92">
        <f t="shared" si="5"/>
        <v>3280.2549999999997</v>
      </c>
      <c r="J24" s="42">
        <f t="shared" si="6"/>
        <v>3827.1383333333333</v>
      </c>
      <c r="K24" s="43">
        <f ca="1">B23*Summary!B$12*Summary!B$13*24*375*1000*B$6</f>
        <v>0</v>
      </c>
      <c r="L24" s="43">
        <f ca="1">B$5+K24</f>
        <v>31207500000</v>
      </c>
      <c r="M24" s="39">
        <f t="shared" ca="1" si="0"/>
        <v>0</v>
      </c>
      <c r="N24" s="93">
        <f t="shared" ca="1" si="1"/>
        <v>2.0004183150576833</v>
      </c>
    </row>
    <row r="25" spans="1:14" x14ac:dyDescent="0.25">
      <c r="A25" s="6">
        <f t="shared" si="2"/>
        <v>12</v>
      </c>
      <c r="B25" s="18">
        <f t="shared" ca="1" si="3"/>
        <v>18720.375</v>
      </c>
      <c r="C25" s="38">
        <f ca="1">G25/J25</f>
        <v>0.31443613797170367</v>
      </c>
      <c r="D25" s="39">
        <f ca="1">ROUNDDOWN(L25/B$10,0)</f>
        <v>1560</v>
      </c>
      <c r="E25" s="40">
        <f ca="1">D25*B$12/1000000</f>
        <v>1.56</v>
      </c>
      <c r="F25" s="41">
        <f ca="1">B25/Summary!B$19</f>
        <v>0.26705242510699001</v>
      </c>
      <c r="G25" s="42">
        <f ca="1">G24+('DT Adjusted Dev Plan (Wind)'!B24/Summary!B$19)*Summary!B$23</f>
        <v>1312.7897422001408</v>
      </c>
      <c r="H25" s="92">
        <f t="shared" si="4"/>
        <v>596.60000000000014</v>
      </c>
      <c r="I25" s="92">
        <f t="shared" si="5"/>
        <v>3578.4599999999996</v>
      </c>
      <c r="J25" s="42">
        <f t="shared" si="6"/>
        <v>4175.0599999999995</v>
      </c>
      <c r="K25" s="43">
        <f ca="1">B24*Summary!B$12*Summary!B$13*24*375*1000*B$6</f>
        <v>0</v>
      </c>
      <c r="L25" s="43">
        <f ca="1">B$5+K25</f>
        <v>31207500000</v>
      </c>
      <c r="M25" s="39">
        <f t="shared" ca="1" si="0"/>
        <v>0</v>
      </c>
      <c r="N25" s="93">
        <f t="shared" ca="1" si="1"/>
        <v>2.2004521324172654</v>
      </c>
    </row>
    <row r="26" spans="1:14" x14ac:dyDescent="0.25">
      <c r="A26" s="6">
        <f t="shared" si="2"/>
        <v>13</v>
      </c>
      <c r="B26" s="18">
        <f t="shared" ca="1" si="3"/>
        <v>20280.375</v>
      </c>
      <c r="C26" s="38">
        <f ca="1">G26/J26</f>
        <v>0.3430201843246285</v>
      </c>
      <c r="D26" s="39">
        <f ca="1">ROUNDDOWN(L26/B$10,0)</f>
        <v>1560</v>
      </c>
      <c r="E26" s="40">
        <f ca="1">D26*B$12/1000000</f>
        <v>1.56</v>
      </c>
      <c r="F26" s="41">
        <f ca="1">B26/Summary!B$19</f>
        <v>0.28930634807417976</v>
      </c>
      <c r="G26" s="42">
        <f ca="1">G25+('DT Adjusted Dev Plan (Wind)'!B25/Summary!B$19)*Summary!B$23</f>
        <v>1551.4740049969155</v>
      </c>
      <c r="H26" s="92">
        <f t="shared" si="4"/>
        <v>646.31666666666683</v>
      </c>
      <c r="I26" s="92">
        <f t="shared" si="5"/>
        <v>3876.6649999999995</v>
      </c>
      <c r="J26" s="42">
        <f t="shared" si="6"/>
        <v>4522.9816666666666</v>
      </c>
      <c r="K26" s="43">
        <f ca="1">B25*Summary!B$12*Summary!B$13*24*375*1000*B$6</f>
        <v>0</v>
      </c>
      <c r="L26" s="43">
        <f ca="1">B$5+K26</f>
        <v>31207500000</v>
      </c>
      <c r="M26" s="39">
        <f t="shared" ca="1" si="0"/>
        <v>0</v>
      </c>
      <c r="N26" s="93">
        <f t="shared" ca="1" si="1"/>
        <v>2.4004858376908871</v>
      </c>
    </row>
    <row r="27" spans="1:14" x14ac:dyDescent="0.25">
      <c r="A27" s="6">
        <f t="shared" si="2"/>
        <v>14</v>
      </c>
      <c r="B27" s="18">
        <f t="shared" ca="1" si="3"/>
        <v>21840.375</v>
      </c>
      <c r="C27" s="38">
        <f ca="1">G27/J27</f>
        <v>0.37160421809304095</v>
      </c>
      <c r="D27" s="39">
        <f ca="1">ROUNDDOWN(L27/B$10,0)</f>
        <v>1560</v>
      </c>
      <c r="E27" s="40">
        <f ca="1">D27*B$12/1000000</f>
        <v>1.56</v>
      </c>
      <c r="F27" s="41">
        <f ca="1">B27/Summary!B$19</f>
        <v>0.31156027104136946</v>
      </c>
      <c r="G27" s="42">
        <f ca="1">G26+('DT Adjusted Dev Plan (Wind)'!B26/Summary!B$19)*Summary!B$23</f>
        <v>1810.0482245901203</v>
      </c>
      <c r="H27" s="92">
        <f t="shared" si="4"/>
        <v>696.03333333333353</v>
      </c>
      <c r="I27" s="92">
        <f t="shared" si="5"/>
        <v>4174.87</v>
      </c>
      <c r="J27" s="42">
        <f t="shared" si="6"/>
        <v>4870.9033333333336</v>
      </c>
      <c r="K27" s="43">
        <f ca="1">B26*Summary!B$12*Summary!B$13*24*375*1000*B$6</f>
        <v>0</v>
      </c>
      <c r="L27" s="43">
        <f ca="1">B$5+K27</f>
        <v>31207500000</v>
      </c>
      <c r="M27" s="39">
        <f t="shared" ca="1" si="0"/>
        <v>0</v>
      </c>
      <c r="N27" s="93">
        <f t="shared" ca="1" si="1"/>
        <v>2.6005194548969683</v>
      </c>
    </row>
    <row r="28" spans="1:14" x14ac:dyDescent="0.25">
      <c r="A28" s="6">
        <f t="shared" si="2"/>
        <v>15</v>
      </c>
      <c r="B28" s="18">
        <f t="shared" ca="1" si="3"/>
        <v>23400.375</v>
      </c>
      <c r="C28" s="38">
        <f ca="1">G28/J28</f>
        <v>0.40018824179384349</v>
      </c>
      <c r="D28" s="39">
        <f ca="1">ROUNDDOWN(L28/B$10,0)</f>
        <v>1560</v>
      </c>
      <c r="E28" s="40">
        <f ca="1">D28*B$12/1000000</f>
        <v>1.56</v>
      </c>
      <c r="F28" s="41">
        <f ca="1">B28/Summary!B$19</f>
        <v>0.33381419400855922</v>
      </c>
      <c r="G28" s="42">
        <f ca="1">G27+('DT Adjusted Dev Plan (Wind)'!B27/Summary!B$19)*Summary!B$23</f>
        <v>2088.5124009797551</v>
      </c>
      <c r="H28" s="92">
        <f t="shared" si="4"/>
        <v>745.75000000000023</v>
      </c>
      <c r="I28" s="92">
        <f t="shared" si="5"/>
        <v>4473.0749999999998</v>
      </c>
      <c r="J28" s="42">
        <f t="shared" si="6"/>
        <v>5218.8249999999998</v>
      </c>
      <c r="K28" s="43">
        <f ca="1">B27*Summary!B$12*Summary!B$13*24*375*1000*B$6</f>
        <v>0</v>
      </c>
      <c r="L28" s="43">
        <f ca="1">B$5+K28</f>
        <v>31207500000</v>
      </c>
      <c r="M28" s="39">
        <f t="shared" ca="1" si="0"/>
        <v>0</v>
      </c>
      <c r="N28" s="93">
        <f t="shared" ca="1" si="1"/>
        <v>2.8005530016490168</v>
      </c>
    </row>
    <row r="29" spans="1:14" x14ac:dyDescent="0.25">
      <c r="A29" s="6">
        <f t="shared" si="2"/>
        <v>16</v>
      </c>
      <c r="B29" s="18">
        <f t="shared" ca="1" si="3"/>
        <v>24960.375</v>
      </c>
      <c r="C29" s="38">
        <f ca="1">G29/J29</f>
        <v>0.4287722573147128</v>
      </c>
      <c r="D29" s="39">
        <f ca="1">ROUNDDOWN(L29/B$10,0)</f>
        <v>1560</v>
      </c>
      <c r="E29" s="40">
        <f ca="1">D29*B$12/1000000</f>
        <v>1.56</v>
      </c>
      <c r="F29" s="41">
        <f ca="1">B29/Summary!B$19</f>
        <v>0.35606811697574892</v>
      </c>
      <c r="G29" s="42">
        <f ca="1">G28+('DT Adjusted Dev Plan (Wind)'!B28/Summary!B$19)*Summary!B$23</f>
        <v>2386.8665341658198</v>
      </c>
      <c r="H29" s="92">
        <f t="shared" si="4"/>
        <v>795.46666666666692</v>
      </c>
      <c r="I29" s="92">
        <f t="shared" si="5"/>
        <v>4771.28</v>
      </c>
      <c r="J29" s="42">
        <f t="shared" si="6"/>
        <v>5566.7466666666669</v>
      </c>
      <c r="K29" s="43">
        <f ca="1">B28*Summary!B$12*Summary!B$13*24*375*1000*B$6</f>
        <v>0</v>
      </c>
      <c r="L29" s="43">
        <f ca="1">B$5+K29</f>
        <v>31207500000</v>
      </c>
      <c r="M29" s="39">
        <f t="shared" ca="1" si="0"/>
        <v>0</v>
      </c>
      <c r="N29" s="93">
        <f t="shared" ca="1" si="1"/>
        <v>3.0005864911571645</v>
      </c>
    </row>
    <row r="30" spans="1:14" x14ac:dyDescent="0.25">
      <c r="A30" s="6">
        <f t="shared" si="2"/>
        <v>17</v>
      </c>
      <c r="B30" s="18">
        <f t="shared" ca="1" si="3"/>
        <v>26520.375</v>
      </c>
      <c r="C30" s="38">
        <f ca="1">G30/J30</f>
        <v>0.45735626609916663</v>
      </c>
      <c r="D30" s="39">
        <f ca="1">ROUNDDOWN(L30/B$10,0)</f>
        <v>1560</v>
      </c>
      <c r="E30" s="40">
        <f ca="1">D30*B$12/1000000</f>
        <v>1.56</v>
      </c>
      <c r="F30" s="41">
        <f ca="1">B30/Summary!B$19</f>
        <v>0.37832203994293867</v>
      </c>
      <c r="G30" s="42">
        <f ca="1">G29+('DT Adjusted Dev Plan (Wind)'!B29/Summary!B$19)*Summary!B$23</f>
        <v>2705.1106241483144</v>
      </c>
      <c r="H30" s="92">
        <f t="shared" si="4"/>
        <v>845.18333333333362</v>
      </c>
      <c r="I30" s="92">
        <f t="shared" si="5"/>
        <v>5069.4849999999997</v>
      </c>
      <c r="J30" s="42">
        <f t="shared" si="6"/>
        <v>5914.6683333333331</v>
      </c>
      <c r="K30" s="43">
        <f ca="1">B29*Summary!B$12*Summary!B$13*24*375*1000*B$6</f>
        <v>0</v>
      </c>
      <c r="L30" s="43">
        <f ca="1">B$5+K30</f>
        <v>31207500000</v>
      </c>
      <c r="M30" s="39">
        <f t="shared" ca="1" si="0"/>
        <v>0</v>
      </c>
      <c r="N30" s="93">
        <f t="shared" ca="1" si="1"/>
        <v>3.2006199335232752</v>
      </c>
    </row>
    <row r="31" spans="1:14" x14ac:dyDescent="0.25">
      <c r="A31" s="6">
        <f t="shared" si="2"/>
        <v>18</v>
      </c>
      <c r="B31" s="18">
        <f t="shared" ca="1" si="3"/>
        <v>28080.375</v>
      </c>
      <c r="C31" s="38">
        <f ca="1">G31/J31</f>
        <v>0.48594026926994088</v>
      </c>
      <c r="D31" s="39">
        <f ca="1">ROUNDDOWN(L31/B$10,0)</f>
        <v>1560</v>
      </c>
      <c r="E31" s="40">
        <f ca="1">D31*B$12/1000000</f>
        <v>1.56</v>
      </c>
      <c r="F31" s="41">
        <f ca="1">B31/Summary!B$19</f>
        <v>0.40057596291012837</v>
      </c>
      <c r="G31" s="42">
        <f ca="1">G30+('DT Adjusted Dev Plan (Wind)'!B30/Summary!B$19)*Summary!B$23</f>
        <v>3043.244670927239</v>
      </c>
      <c r="H31" s="92">
        <f t="shared" si="4"/>
        <v>894.90000000000032</v>
      </c>
      <c r="I31" s="92">
        <f t="shared" si="5"/>
        <v>5367.69</v>
      </c>
      <c r="J31" s="42">
        <f t="shared" si="6"/>
        <v>6262.59</v>
      </c>
      <c r="K31" s="43">
        <f ca="1">B30*Summary!B$12*Summary!B$13*24*375*1000*B$6</f>
        <v>0</v>
      </c>
      <c r="L31" s="43">
        <f ca="1">B$5+K31</f>
        <v>31207500000</v>
      </c>
      <c r="M31" s="39">
        <f t="shared" ca="1" si="0"/>
        <v>0</v>
      </c>
      <c r="N31" s="93">
        <f t="shared" ca="1" si="1"/>
        <v>3.4006533366043556</v>
      </c>
    </row>
    <row r="32" spans="1:14" x14ac:dyDescent="0.25">
      <c r="A32" s="6">
        <f t="shared" si="2"/>
        <v>19</v>
      </c>
      <c r="B32" s="18">
        <f t="shared" ca="1" si="3"/>
        <v>29640.375</v>
      </c>
      <c r="C32" s="38">
        <f ca="1">G32/J32</f>
        <v>0.51452426771340609</v>
      </c>
      <c r="D32" s="39">
        <f ca="1">ROUNDDOWN(L32/B$10,0)</f>
        <v>1560</v>
      </c>
      <c r="E32" s="40">
        <f ca="1">D32*B$12/1000000</f>
        <v>1.56</v>
      </c>
      <c r="F32" s="41">
        <f ca="1">B32/Summary!B$19</f>
        <v>0.42282988587731812</v>
      </c>
      <c r="G32" s="42">
        <f ca="1">G31+('DT Adjusted Dev Plan (Wind)'!B31/Summary!B$19)*Summary!B$23</f>
        <v>3401.268674502594</v>
      </c>
      <c r="H32" s="92">
        <f t="shared" si="4"/>
        <v>944.61666666666702</v>
      </c>
      <c r="I32" s="92">
        <f t="shared" si="5"/>
        <v>5665.8949999999995</v>
      </c>
      <c r="J32" s="42">
        <f t="shared" si="6"/>
        <v>6610.5116666666663</v>
      </c>
      <c r="K32" s="43">
        <f ca="1">B31*Summary!B$12*Summary!B$13*24*375*1000*B$6</f>
        <v>0</v>
      </c>
      <c r="L32" s="43">
        <f ca="1">B$5+K32</f>
        <v>31207500000</v>
      </c>
      <c r="M32" s="39">
        <f t="shared" ca="1" si="0"/>
        <v>0</v>
      </c>
      <c r="N32" s="93">
        <f t="shared" ca="1" si="1"/>
        <v>3.6006867066033057</v>
      </c>
    </row>
    <row r="33" spans="1:14" x14ac:dyDescent="0.25">
      <c r="A33" s="6">
        <f t="shared" si="2"/>
        <v>20</v>
      </c>
      <c r="B33" s="18">
        <f t="shared" ca="1" si="3"/>
        <v>31200.375</v>
      </c>
      <c r="C33" s="38">
        <f ca="1">G33/J33</f>
        <v>0.54310826213865848</v>
      </c>
      <c r="D33" s="39">
        <f ca="1">ROUNDDOWN(L33/B$10,0)</f>
        <v>1560</v>
      </c>
      <c r="E33" s="40">
        <f ca="1">D33*B$12/1000000</f>
        <v>1.56</v>
      </c>
      <c r="F33" s="41">
        <f ca="1">B33/Summary!B$19</f>
        <v>0.44508380884450782</v>
      </c>
      <c r="G33" s="42">
        <f ca="1">G32+('DT Adjusted Dev Plan (Wind)'!B32/Summary!B$19)*Summary!B$23</f>
        <v>3779.1826348743789</v>
      </c>
      <c r="H33" s="92">
        <f t="shared" si="4"/>
        <v>994.33333333333371</v>
      </c>
      <c r="I33" s="92">
        <f t="shared" si="5"/>
        <v>5964.0999999999995</v>
      </c>
      <c r="J33" s="42">
        <f t="shared" si="6"/>
        <v>6958.4333333333334</v>
      </c>
      <c r="K33" s="43">
        <f ca="1">B32*Summary!B$12*Summary!B$13*24*375*1000*B$6</f>
        <v>0</v>
      </c>
      <c r="L33" s="43">
        <f ca="1">B$5+K33</f>
        <v>31207500000</v>
      </c>
      <c r="M33" s="39">
        <f t="shared" ca="1" si="0"/>
        <v>0</v>
      </c>
      <c r="N33" s="93">
        <f t="shared" ca="1" si="1"/>
        <v>3.8007200484824448</v>
      </c>
    </row>
    <row r="34" spans="1:14" x14ac:dyDescent="0.25">
      <c r="A34" s="6">
        <f t="shared" si="2"/>
        <v>21</v>
      </c>
      <c r="B34" s="18">
        <f t="shared" ca="1" si="3"/>
        <v>31200</v>
      </c>
      <c r="C34" s="38">
        <f ca="1">G34/J34</f>
        <v>0.57169225311972849</v>
      </c>
      <c r="D34" s="39">
        <f ca="1">ROUNDDOWN(L34/B$10,0)</f>
        <v>1560</v>
      </c>
      <c r="E34" s="40">
        <f ca="1">D34*B$12/1000000</f>
        <v>1.56</v>
      </c>
      <c r="F34" s="41">
        <f ca="1">B34/Summary!B$19</f>
        <v>0.44507845934379459</v>
      </c>
      <c r="G34" s="42">
        <f ca="1">G33+('DT Adjusted Dev Plan (Wind)'!B33/Summary!B$19)*Summary!B$23</f>
        <v>4176.9865520425938</v>
      </c>
      <c r="H34" s="92">
        <f t="shared" si="4"/>
        <v>1044.0500000000004</v>
      </c>
      <c r="I34" s="92">
        <f t="shared" si="5"/>
        <v>6262.3049999999994</v>
      </c>
      <c r="J34" s="42">
        <f t="shared" si="6"/>
        <v>7306.3549999999996</v>
      </c>
      <c r="K34" s="43">
        <f ca="1">B33*Summary!B$12*Summary!B$13*24*375*1000*B$6</f>
        <v>0</v>
      </c>
      <c r="L34" s="43">
        <f ca="1">B$5+K34</f>
        <v>31207500000</v>
      </c>
      <c r="M34" s="39">
        <f ca="1">IF(A34&gt;$B$2,OFFSET(D34,-1*$B$2,0),0)</f>
        <v>1560.375</v>
      </c>
      <c r="N34" s="93">
        <f t="shared" ca="1" si="1"/>
        <v>4.0007533662588877</v>
      </c>
    </row>
    <row r="35" spans="1:14" x14ac:dyDescent="0.25">
      <c r="A35" s="6">
        <f t="shared" si="2"/>
        <v>22</v>
      </c>
      <c r="B35" s="18">
        <f t="shared" ca="1" si="3"/>
        <v>31200</v>
      </c>
      <c r="C35" s="38">
        <f ca="1">G35/J35</f>
        <v>0.59767707481671828</v>
      </c>
      <c r="D35" s="39">
        <f ca="1">ROUNDDOWN(L35/B$10,0)</f>
        <v>1560</v>
      </c>
      <c r="E35" s="40">
        <f ca="1">D35*B$12/1000000</f>
        <v>1.56</v>
      </c>
      <c r="F35" s="41">
        <f ca="1">B35/Summary!B$19</f>
        <v>0.44507845934379459</v>
      </c>
      <c r="G35" s="42">
        <f ca="1">G34+('DT Adjusted Dev Plan (Wind)'!B34/Summary!B$19)*Summary!B$23</f>
        <v>4574.7856879711944</v>
      </c>
      <c r="H35" s="92">
        <f t="shared" si="4"/>
        <v>1093.7666666666671</v>
      </c>
      <c r="I35" s="92">
        <f t="shared" si="5"/>
        <v>6560.5099999999993</v>
      </c>
      <c r="J35" s="42">
        <f t="shared" si="6"/>
        <v>7654.2766666666666</v>
      </c>
      <c r="K35" s="43">
        <f ca="1">B34*Summary!B$12*Summary!B$13*24*375*1000*B$6</f>
        <v>0</v>
      </c>
      <c r="L35" s="43">
        <f ca="1">B$5+K35</f>
        <v>31207500000</v>
      </c>
      <c r="M35" s="39">
        <f ca="1">IF(A35&gt;$B$2,OFFSET(D35,-1*$B$2,0),0)</f>
        <v>1560</v>
      </c>
      <c r="N35" s="93">
        <f t="shared" ca="1" si="1"/>
        <v>4.1825974656122806</v>
      </c>
    </row>
    <row r="36" spans="1:14" x14ac:dyDescent="0.25">
      <c r="A36" s="6">
        <f t="shared" si="2"/>
        <v>23</v>
      </c>
      <c r="B36" s="18">
        <f t="shared" ca="1" si="3"/>
        <v>31200</v>
      </c>
      <c r="C36" s="38">
        <f ca="1">G36/J36</f>
        <v>0.62140234680092643</v>
      </c>
      <c r="D36" s="39">
        <f ca="1">ROUNDDOWN(L36/B$10,0)</f>
        <v>1560</v>
      </c>
      <c r="E36" s="40">
        <f ca="1">D36*B$12/1000000</f>
        <v>1.56</v>
      </c>
      <c r="F36" s="41">
        <f ca="1">B36/Summary!B$19</f>
        <v>0.44507845934379459</v>
      </c>
      <c r="G36" s="42">
        <f ca="1">G35+('DT Adjusted Dev Plan (Wind)'!B35/Summary!B$19)*Summary!B$23</f>
        <v>4972.5848238997951</v>
      </c>
      <c r="H36" s="92">
        <f t="shared" si="4"/>
        <v>1143.4833333333338</v>
      </c>
      <c r="I36" s="92">
        <f t="shared" si="5"/>
        <v>6858.7149999999992</v>
      </c>
      <c r="J36" s="42">
        <f t="shared" si="6"/>
        <v>8002.1983333333328</v>
      </c>
      <c r="K36" s="43">
        <f ca="1">B35*Summary!B$12*Summary!B$13*24*375*1000*B$6</f>
        <v>0</v>
      </c>
      <c r="L36" s="43">
        <f ca="1">B$5+K36</f>
        <v>31207500000</v>
      </c>
      <c r="M36" s="39">
        <f t="shared" ref="M36:M73" ca="1" si="7">IF(A36&gt;$B$2,OFFSET(D36,-1*$B$2,0),0)</f>
        <v>1560</v>
      </c>
      <c r="N36" s="93">
        <f t="shared" ca="1" si="1"/>
        <v>4.3486290345871179</v>
      </c>
    </row>
    <row r="37" spans="1:14" x14ac:dyDescent="0.25">
      <c r="A37" s="6">
        <f t="shared" si="2"/>
        <v>24</v>
      </c>
      <c r="B37" s="18">
        <f t="shared" ca="1" si="3"/>
        <v>31200</v>
      </c>
      <c r="C37" s="38">
        <f ca="1">G37/J37</f>
        <v>0.64315051278645052</v>
      </c>
      <c r="D37" s="39">
        <f ca="1">ROUNDDOWN(L37/B$10,0)</f>
        <v>1560</v>
      </c>
      <c r="E37" s="40">
        <f ca="1">D37*B$12/1000000</f>
        <v>1.56</v>
      </c>
      <c r="F37" s="41">
        <f ca="1">B37/Summary!B$19</f>
        <v>0.44507845934379459</v>
      </c>
      <c r="G37" s="42">
        <f ca="1">G36+('DT Adjusted Dev Plan (Wind)'!B36/Summary!B$19)*Summary!B$23</f>
        <v>5370.3839598283957</v>
      </c>
      <c r="H37" s="92">
        <f t="shared" si="4"/>
        <v>1193.2000000000005</v>
      </c>
      <c r="I37" s="92">
        <f t="shared" si="5"/>
        <v>7156.9199999999992</v>
      </c>
      <c r="J37" s="42">
        <f t="shared" si="6"/>
        <v>8350.119999999999</v>
      </c>
      <c r="K37" s="43">
        <f ca="1">B36*Summary!B$12*Summary!B$13*24*375*1000*B$6</f>
        <v>0</v>
      </c>
      <c r="L37" s="43">
        <f ca="1">B$5+K37</f>
        <v>31207500000</v>
      </c>
      <c r="M37" s="39">
        <f t="shared" ca="1" si="7"/>
        <v>1560</v>
      </c>
      <c r="N37" s="93">
        <f t="shared" ca="1" si="1"/>
        <v>4.5008246394807188</v>
      </c>
    </row>
    <row r="38" spans="1:14" x14ac:dyDescent="0.25">
      <c r="A38" s="6">
        <f t="shared" si="2"/>
        <v>25</v>
      </c>
      <c r="B38" s="18">
        <f t="shared" ca="1" si="3"/>
        <v>31200</v>
      </c>
      <c r="C38" s="38">
        <f ca="1">G38/J38</f>
        <v>0.66315882549313265</v>
      </c>
      <c r="D38" s="39">
        <f ca="1">ROUNDDOWN(L38/B$10,0)</f>
        <v>1560</v>
      </c>
      <c r="E38" s="40">
        <f ca="1">D38*B$12/1000000</f>
        <v>1.56</v>
      </c>
      <c r="F38" s="41">
        <f ca="1">B38/Summary!B$19</f>
        <v>0.44507845934379459</v>
      </c>
      <c r="G38" s="42">
        <f ca="1">G37+('DT Adjusted Dev Plan (Wind)'!B37/Summary!B$19)*Summary!B$23</f>
        <v>5768.1830957569964</v>
      </c>
      <c r="H38" s="92">
        <f t="shared" si="4"/>
        <v>1242.9166666666672</v>
      </c>
      <c r="I38" s="92">
        <f t="shared" si="5"/>
        <v>7455.1249999999991</v>
      </c>
      <c r="J38" s="42">
        <f t="shared" si="6"/>
        <v>8698.0416666666661</v>
      </c>
      <c r="K38" s="43">
        <f ca="1">B37*Summary!B$12*Summary!B$13*24*375*1000*B$6</f>
        <v>0</v>
      </c>
      <c r="L38" s="43">
        <f ca="1">B$5+K38</f>
        <v>31207500000</v>
      </c>
      <c r="M38" s="39">
        <f t="shared" ca="1" si="7"/>
        <v>1560</v>
      </c>
      <c r="N38" s="93">
        <f t="shared" ca="1" si="1"/>
        <v>4.6408445959828315</v>
      </c>
    </row>
    <row r="39" spans="1:14" x14ac:dyDescent="0.25">
      <c r="A39" s="6">
        <f t="shared" si="2"/>
        <v>26</v>
      </c>
      <c r="B39" s="18">
        <f t="shared" ca="1" si="3"/>
        <v>31200</v>
      </c>
      <c r="C39" s="38">
        <f ca="1">G39/J39</f>
        <v>0.68162803722237775</v>
      </c>
      <c r="D39" s="39">
        <f ca="1">ROUNDDOWN(L39/B$10,0)</f>
        <v>1560</v>
      </c>
      <c r="E39" s="40">
        <f ca="1">D39*B$12/1000000</f>
        <v>1.56</v>
      </c>
      <c r="F39" s="41">
        <f ca="1">B39/Summary!B$19</f>
        <v>0.44507845934379459</v>
      </c>
      <c r="G39" s="42">
        <f ca="1">G38+('DT Adjusted Dev Plan (Wind)'!B38/Summary!B$19)*Summary!B$23</f>
        <v>6165.9822316855971</v>
      </c>
      <c r="H39" s="92">
        <f t="shared" si="4"/>
        <v>1292.6333333333339</v>
      </c>
      <c r="I39" s="92">
        <f t="shared" si="5"/>
        <v>7753.329999999999</v>
      </c>
      <c r="J39" s="42">
        <f t="shared" si="6"/>
        <v>9045.9633333333331</v>
      </c>
      <c r="K39" s="43">
        <f ca="1">B38*Summary!B$12*Summary!B$13*24*375*1000*B$6</f>
        <v>0</v>
      </c>
      <c r="L39" s="43">
        <f ca="1">B$5+K39</f>
        <v>31207500000</v>
      </c>
      <c r="M39" s="39">
        <f t="shared" ca="1" si="7"/>
        <v>1560</v>
      </c>
      <c r="N39" s="93">
        <f t="shared" ca="1" si="1"/>
        <v>4.7700937866001656</v>
      </c>
    </row>
    <row r="40" spans="1:14" x14ac:dyDescent="0.25">
      <c r="A40" s="6">
        <f t="shared" si="2"/>
        <v>27</v>
      </c>
      <c r="B40" s="18">
        <f t="shared" ca="1" si="3"/>
        <v>31200</v>
      </c>
      <c r="C40" s="38">
        <f ca="1">G40/J40</f>
        <v>0.69872915919390088</v>
      </c>
      <c r="D40" s="39">
        <f ca="1">ROUNDDOWN(L40/B$10,0)</f>
        <v>1560</v>
      </c>
      <c r="E40" s="40">
        <f ca="1">D40*B$12/1000000</f>
        <v>1.56</v>
      </c>
      <c r="F40" s="41">
        <f ca="1">B40/Summary!B$19</f>
        <v>0.44507845934379459</v>
      </c>
      <c r="G40" s="42">
        <f ca="1">G39+('DT Adjusted Dev Plan (Wind)'!B39/Summary!B$19)*Summary!B$23</f>
        <v>6563.7813676141977</v>
      </c>
      <c r="H40" s="92">
        <f t="shared" si="4"/>
        <v>1342.3500000000006</v>
      </c>
      <c r="I40" s="92">
        <f t="shared" si="5"/>
        <v>8051.5349999999989</v>
      </c>
      <c r="J40" s="42">
        <f t="shared" si="6"/>
        <v>9393.8850000000002</v>
      </c>
      <c r="K40" s="43">
        <f ca="1">B39*Summary!B$12*Summary!B$13*24*375*1000*B$6</f>
        <v>0</v>
      </c>
      <c r="L40" s="43">
        <f ca="1">B$5+K40</f>
        <v>31207500000</v>
      </c>
      <c r="M40" s="39">
        <f t="shared" ca="1" si="7"/>
        <v>1560</v>
      </c>
      <c r="N40" s="93">
        <f t="shared" ca="1" si="1"/>
        <v>4.8897689630976977</v>
      </c>
    </row>
    <row r="41" spans="1:14" x14ac:dyDescent="0.25">
      <c r="A41" s="6">
        <f t="shared" si="2"/>
        <v>28</v>
      </c>
      <c r="B41" s="18">
        <f t="shared" ca="1" si="3"/>
        <v>31200</v>
      </c>
      <c r="C41" s="38">
        <f ca="1">G41/J41</f>
        <v>0.71460877245317245</v>
      </c>
      <c r="D41" s="39">
        <f ca="1">ROUNDDOWN(L41/B$10,0)</f>
        <v>1560</v>
      </c>
      <c r="E41" s="40">
        <f ca="1">D41*B$12/1000000</f>
        <v>1.56</v>
      </c>
      <c r="F41" s="41">
        <f ca="1">B41/Summary!B$19</f>
        <v>0.44507845934379459</v>
      </c>
      <c r="G41" s="42">
        <f ca="1">G40+('DT Adjusted Dev Plan (Wind)'!B40/Summary!B$19)*Summary!B$23</f>
        <v>6961.5805035427984</v>
      </c>
      <c r="H41" s="92">
        <f t="shared" si="4"/>
        <v>1392.0666666666673</v>
      </c>
      <c r="I41" s="92">
        <f t="shared" si="5"/>
        <v>8349.74</v>
      </c>
      <c r="J41" s="42">
        <f t="shared" si="6"/>
        <v>9741.8066666666673</v>
      </c>
      <c r="K41" s="43">
        <f ca="1">B40*Summary!B$12*Summary!B$13*24*375*1000*B$6</f>
        <v>0</v>
      </c>
      <c r="L41" s="43">
        <f ca="1">B$5+K41</f>
        <v>31207500000</v>
      </c>
      <c r="M41" s="39">
        <f t="shared" ca="1" si="7"/>
        <v>1560</v>
      </c>
      <c r="N41" s="93">
        <f t="shared" ca="1" si="1"/>
        <v>5.000895912702549</v>
      </c>
    </row>
    <row r="42" spans="1:14" x14ac:dyDescent="0.25">
      <c r="A42" s="6">
        <f t="shared" si="2"/>
        <v>29</v>
      </c>
      <c r="B42" s="18">
        <f t="shared" ca="1" si="3"/>
        <v>31200</v>
      </c>
      <c r="C42" s="38">
        <f ca="1">G42/J42</f>
        <v>0.72939323997042516</v>
      </c>
      <c r="D42" s="39">
        <f ca="1">ROUNDDOWN(L42/B$10,0)</f>
        <v>1560</v>
      </c>
      <c r="E42" s="40">
        <f ca="1">D42*B$12/1000000</f>
        <v>1.56</v>
      </c>
      <c r="F42" s="41">
        <f ca="1">B42/Summary!B$19</f>
        <v>0.44507845934379459</v>
      </c>
      <c r="G42" s="42">
        <f ca="1">G41+('DT Adjusted Dev Plan (Wind)'!B41/Summary!B$19)*Summary!B$23</f>
        <v>7359.3796394713991</v>
      </c>
      <c r="H42" s="92">
        <f t="shared" si="4"/>
        <v>1441.783333333334</v>
      </c>
      <c r="I42" s="92">
        <f t="shared" si="5"/>
        <v>8647.9449999999997</v>
      </c>
      <c r="J42" s="42">
        <f t="shared" si="6"/>
        <v>10089.728333333334</v>
      </c>
      <c r="K42" s="43">
        <f ca="1">B41*Summary!B$12*Summary!B$13*24*375*1000*B$6</f>
        <v>0</v>
      </c>
      <c r="L42" s="43">
        <f ca="1">B$5+K42</f>
        <v>31207500000</v>
      </c>
      <c r="M42" s="39">
        <f t="shared" ca="1" si="7"/>
        <v>1560</v>
      </c>
      <c r="N42" s="93">
        <f t="shared" ca="1" si="1"/>
        <v>5.1043589347484453</v>
      </c>
    </row>
    <row r="43" spans="1:14" x14ac:dyDescent="0.25">
      <c r="A43" s="85">
        <f t="shared" si="2"/>
        <v>30</v>
      </c>
      <c r="B43" s="18">
        <f t="shared" ca="1" si="3"/>
        <v>31200</v>
      </c>
      <c r="C43" s="46">
        <f ca="1">G43/J43</f>
        <v>0.74319207631986128</v>
      </c>
      <c r="D43" s="47">
        <f ca="1">ROUNDDOWN(L43/B$10,0)</f>
        <v>1560</v>
      </c>
      <c r="E43" s="48">
        <f ca="1">D43*B$12/1000000</f>
        <v>1.56</v>
      </c>
      <c r="F43" s="49">
        <f ca="1">B43/Summary!B$19</f>
        <v>0.44507845934379459</v>
      </c>
      <c r="G43" s="42">
        <f ca="1">G42+('DT Adjusted Dev Plan (Wind)'!B42/Summary!B$19)*Summary!B$23</f>
        <v>7757.1787753999997</v>
      </c>
      <c r="H43" s="92">
        <f t="shared" si="4"/>
        <v>1491.5000000000007</v>
      </c>
      <c r="I43" s="92">
        <f t="shared" si="5"/>
        <v>8946.15</v>
      </c>
      <c r="J43" s="42">
        <f t="shared" si="6"/>
        <v>10437.65</v>
      </c>
      <c r="K43" s="71">
        <f ca="1">B42*Summary!B$12*Summary!B$13*24*375*1000*B$6</f>
        <v>0</v>
      </c>
      <c r="L43" s="71">
        <f ca="1">B$5+K43</f>
        <v>31207500000</v>
      </c>
      <c r="M43" s="39">
        <f t="shared" ca="1" si="7"/>
        <v>1560</v>
      </c>
      <c r="N43" s="93">
        <f t="shared" ca="1" si="1"/>
        <v>5.2009244219912816</v>
      </c>
    </row>
    <row r="44" spans="1:14" x14ac:dyDescent="0.25">
      <c r="A44" s="6">
        <f t="shared" si="2"/>
        <v>31</v>
      </c>
      <c r="B44" s="18">
        <f t="shared" ca="1" si="3"/>
        <v>31200</v>
      </c>
      <c r="C44" s="38">
        <f ca="1">G44/J44</f>
        <v>0.75610066516288199</v>
      </c>
      <c r="D44" s="39">
        <f ca="1">ROUNDDOWN(L44/B$10,0)</f>
        <v>1560</v>
      </c>
      <c r="E44" s="40">
        <f ca="1">D44*B$12/1000000</f>
        <v>1.56</v>
      </c>
      <c r="F44" s="41">
        <f ca="1">B44/Summary!B$19</f>
        <v>0.44507845934379459</v>
      </c>
      <c r="G44" s="42">
        <f ca="1">G43+('DT Adjusted Dev Plan (Wind)'!B43/Summary!B$19)*Summary!B$23</f>
        <v>8154.9779113286004</v>
      </c>
      <c r="H44" s="92">
        <f t="shared" si="4"/>
        <v>1541.2166666666674</v>
      </c>
      <c r="I44" s="92">
        <f t="shared" si="5"/>
        <v>9244.3549999999996</v>
      </c>
      <c r="J44" s="42">
        <f t="shared" si="6"/>
        <v>10785.571666666667</v>
      </c>
      <c r="K44" s="43">
        <f ca="1">B43*Summary!B$12*Summary!B$13*24*375*1000*B$6</f>
        <v>0</v>
      </c>
      <c r="L44" s="43">
        <f ca="1">B$5+K44</f>
        <v>31207500000</v>
      </c>
      <c r="M44" s="39">
        <f t="shared" ca="1" si="7"/>
        <v>1560</v>
      </c>
      <c r="N44" s="93">
        <f t="shared" ca="1" si="1"/>
        <v>5.2912598777990958</v>
      </c>
    </row>
    <row r="45" spans="1:14" x14ac:dyDescent="0.25">
      <c r="A45" s="6">
        <f t="shared" si="2"/>
        <v>32</v>
      </c>
      <c r="B45" s="18">
        <f t="shared" ca="1" si="3"/>
        <v>31200</v>
      </c>
      <c r="C45" s="38">
        <f ca="1">G45/J45</f>
        <v>0.76820246720321395</v>
      </c>
      <c r="D45" s="39">
        <f ca="1">ROUNDDOWN(L45/B$10,0)</f>
        <v>1560</v>
      </c>
      <c r="E45" s="40">
        <f ca="1">D45*B$12/1000000</f>
        <v>1.56</v>
      </c>
      <c r="F45" s="41">
        <f ca="1">B45/Summary!B$19</f>
        <v>0.44507845934379459</v>
      </c>
      <c r="G45" s="42">
        <f ca="1">G44+('DT Adjusted Dev Plan (Wind)'!B44/Summary!B$19)*Summary!B$23</f>
        <v>8552.777047257201</v>
      </c>
      <c r="H45" s="92">
        <f t="shared" si="4"/>
        <v>1590.9333333333341</v>
      </c>
      <c r="I45" s="92">
        <f t="shared" si="5"/>
        <v>9542.56</v>
      </c>
      <c r="J45" s="42">
        <f t="shared" si="6"/>
        <v>11133.493333333334</v>
      </c>
      <c r="K45" s="43">
        <f ca="1">B44*Summary!B$12*Summary!B$13*24*375*1000*B$6</f>
        <v>0</v>
      </c>
      <c r="L45" s="43">
        <f ca="1">B$5+K45</f>
        <v>31207500000</v>
      </c>
      <c r="M45" s="39">
        <f t="shared" ca="1" si="7"/>
        <v>1560</v>
      </c>
      <c r="N45" s="93">
        <f t="shared" ca="1" si="1"/>
        <v>5.3759493676189223</v>
      </c>
    </row>
    <row r="46" spans="1:14" x14ac:dyDescent="0.25">
      <c r="A46" s="6">
        <f t="shared" si="2"/>
        <v>33</v>
      </c>
      <c r="B46" s="18">
        <f t="shared" ca="1" si="3"/>
        <v>31200</v>
      </c>
      <c r="C46" s="38">
        <f ca="1">G46/J46</f>
        <v>0.77957082669564692</v>
      </c>
      <c r="D46" s="39">
        <f ca="1">ROUNDDOWN(L46/B$10,0)</f>
        <v>1560</v>
      </c>
      <c r="E46" s="40">
        <f ca="1">D46*B$12/1000000</f>
        <v>1.56</v>
      </c>
      <c r="F46" s="41">
        <f ca="1">B46/Summary!B$19</f>
        <v>0.44507845934379459</v>
      </c>
      <c r="G46" s="42">
        <f ca="1">G45+('DT Adjusted Dev Plan (Wind)'!B45/Summary!B$19)*Summary!B$23</f>
        <v>8950.5761831858017</v>
      </c>
      <c r="H46" s="92">
        <f t="shared" si="4"/>
        <v>1640.6500000000008</v>
      </c>
      <c r="I46" s="92">
        <f t="shared" si="5"/>
        <v>9840.7649999999994</v>
      </c>
      <c r="J46" s="42">
        <f t="shared" si="6"/>
        <v>11481.415000000001</v>
      </c>
      <c r="K46" s="43">
        <f ca="1">B45*Summary!B$12*Summary!B$13*24*375*1000*B$6</f>
        <v>0</v>
      </c>
      <c r="L46" s="43">
        <f ca="1">B$5+K46</f>
        <v>31207500000</v>
      </c>
      <c r="M46" s="39">
        <f t="shared" ca="1" si="7"/>
        <v>1560</v>
      </c>
      <c r="N46" s="93">
        <f t="shared" ca="1" si="1"/>
        <v>5.4555061610860314</v>
      </c>
    </row>
    <row r="47" spans="1:14" x14ac:dyDescent="0.25">
      <c r="A47" s="6">
        <f t="shared" si="2"/>
        <v>34</v>
      </c>
      <c r="B47" s="18">
        <f t="shared" ca="1" si="3"/>
        <v>31200</v>
      </c>
      <c r="C47" s="38">
        <f ca="1">G47/J47</f>
        <v>0.79027045915911343</v>
      </c>
      <c r="D47" s="39">
        <f ca="1">ROUNDDOWN(L47/B$10,0)</f>
        <v>1560</v>
      </c>
      <c r="E47" s="40">
        <f ca="1">D47*B$12/1000000</f>
        <v>1.56</v>
      </c>
      <c r="F47" s="41">
        <f ca="1">B47/Summary!B$19</f>
        <v>0.44507845934379459</v>
      </c>
      <c r="G47" s="42">
        <f ca="1">G46+('DT Adjusted Dev Plan (Wind)'!B46/Summary!B$19)*Summary!B$23</f>
        <v>9348.3753191144024</v>
      </c>
      <c r="H47" s="92">
        <f t="shared" si="4"/>
        <v>1690.3666666666675</v>
      </c>
      <c r="I47" s="92">
        <f t="shared" si="5"/>
        <v>10138.969999999999</v>
      </c>
      <c r="J47" s="42">
        <f t="shared" si="6"/>
        <v>11829.336666666666</v>
      </c>
      <c r="K47" s="43">
        <f ca="1">B46*Summary!B$12*Summary!B$13*24*375*1000*B$6</f>
        <v>0</v>
      </c>
      <c r="L47" s="43">
        <f ca="1">B$5+K47</f>
        <v>31207500000</v>
      </c>
      <c r="M47" s="39">
        <f t="shared" ca="1" si="7"/>
        <v>1560</v>
      </c>
      <c r="N47" s="93">
        <f t="shared" ca="1" si="1"/>
        <v>5.5303831431727231</v>
      </c>
    </row>
    <row r="48" spans="1:14" x14ac:dyDescent="0.25">
      <c r="A48" s="53">
        <f t="shared" si="2"/>
        <v>35</v>
      </c>
      <c r="B48" s="18">
        <f t="shared" ca="1" si="3"/>
        <v>31200</v>
      </c>
      <c r="C48" s="55">
        <f ca="1">G48/J48</f>
        <v>0.80035868405323884</v>
      </c>
      <c r="D48" s="56">
        <f ca="1">ROUNDDOWN(L48/B$10,0)</f>
        <v>1560</v>
      </c>
      <c r="E48" s="57">
        <f ca="1">D48*B$12/1000000</f>
        <v>1.56</v>
      </c>
      <c r="F48" s="58">
        <f ca="1">B48/Summary!B$19</f>
        <v>0.44507845934379459</v>
      </c>
      <c r="G48" s="42">
        <f ca="1">G47+('DT Adjusted Dev Plan (Wind)'!B47/Summary!B$19)*Summary!B$23</f>
        <v>9746.174455043003</v>
      </c>
      <c r="H48" s="92">
        <f t="shared" si="4"/>
        <v>1740.0833333333342</v>
      </c>
      <c r="I48" s="92">
        <f t="shared" si="5"/>
        <v>10437.174999999999</v>
      </c>
      <c r="J48" s="42">
        <f t="shared" si="6"/>
        <v>12177.258333333333</v>
      </c>
      <c r="K48" s="43">
        <f ca="1">B47*Summary!B$12*Summary!B$13*24*375*1000*B$6</f>
        <v>0</v>
      </c>
      <c r="L48" s="43">
        <f ca="1">B$5+K48</f>
        <v>31207500000</v>
      </c>
      <c r="M48" s="39">
        <f t="shared" ca="1" si="7"/>
        <v>1560</v>
      </c>
      <c r="N48" s="93">
        <f t="shared" ca="1" si="1"/>
        <v>5.6009814405687459</v>
      </c>
    </row>
    <row r="49" spans="1:14" x14ac:dyDescent="0.25">
      <c r="A49" s="6">
        <f t="shared" si="2"/>
        <v>36</v>
      </c>
      <c r="B49" s="18">
        <f t="shared" ca="1" si="3"/>
        <v>31200</v>
      </c>
      <c r="C49" s="38">
        <f ca="1">G49/J49</f>
        <v>0.80988645200880172</v>
      </c>
      <c r="D49" s="39">
        <f ca="1">ROUNDDOWN(L49/B$10,0)</f>
        <v>1560</v>
      </c>
      <c r="E49" s="40">
        <f ca="1">D49*B$12/1000000</f>
        <v>1.56</v>
      </c>
      <c r="F49" s="41">
        <f ca="1">B49/Summary!B$19</f>
        <v>0.44507845934379459</v>
      </c>
      <c r="G49" s="42">
        <f ca="1">G48+('DT Adjusted Dev Plan (Wind)'!B48/Summary!B$19)*Summary!B$23</f>
        <v>10143.973590971604</v>
      </c>
      <c r="H49" s="92">
        <f t="shared" si="4"/>
        <v>1789.8000000000009</v>
      </c>
      <c r="I49" s="92">
        <f t="shared" si="5"/>
        <v>10735.38</v>
      </c>
      <c r="J49" s="42">
        <f t="shared" si="6"/>
        <v>12525.18</v>
      </c>
      <c r="K49" s="43">
        <f ca="1">B48*Summary!B$12*Summary!B$13*24*375*1000*B$6</f>
        <v>0</v>
      </c>
      <c r="L49" s="43">
        <f ca="1">B$5+K49</f>
        <v>31207500000</v>
      </c>
      <c r="M49" s="39">
        <f t="shared" ca="1" si="7"/>
        <v>1560</v>
      </c>
      <c r="N49" s="93">
        <f t="shared" ca="1" si="1"/>
        <v>5.6676576103316565</v>
      </c>
    </row>
    <row r="50" spans="1:14" x14ac:dyDescent="0.25">
      <c r="A50" s="6">
        <f t="shared" si="2"/>
        <v>37</v>
      </c>
      <c r="B50" s="18">
        <f t="shared" ca="1" si="3"/>
        <v>31200</v>
      </c>
      <c r="C50" s="38">
        <f ca="1">G50/J50</f>
        <v>0.81889920548028017</v>
      </c>
      <c r="D50" s="39">
        <f ca="1">ROUNDDOWN(L50/B$10,0)</f>
        <v>1560</v>
      </c>
      <c r="E50" s="40">
        <f ca="1">D50*B$12/1000000</f>
        <v>1.56</v>
      </c>
      <c r="F50" s="41">
        <f ca="1">B50/Summary!B$19</f>
        <v>0.44507845934379459</v>
      </c>
      <c r="G50" s="42">
        <f ca="1">G49+('DT Adjusted Dev Plan (Wind)'!B49/Summary!B$19)*Summary!B$23</f>
        <v>10541.772726900204</v>
      </c>
      <c r="H50" s="92">
        <f t="shared" si="4"/>
        <v>1839.5166666666676</v>
      </c>
      <c r="I50" s="92">
        <f t="shared" si="5"/>
        <v>11033.584999999999</v>
      </c>
      <c r="J50" s="42">
        <f t="shared" si="6"/>
        <v>12873.101666666667</v>
      </c>
      <c r="K50" s="43">
        <f ca="1">B49*Summary!B$12*Summary!B$13*24*375*1000*B$6</f>
        <v>0</v>
      </c>
      <c r="L50" s="43">
        <f ca="1">B$5+K50</f>
        <v>31207500000</v>
      </c>
      <c r="M50" s="39">
        <f t="shared" ca="1" si="7"/>
        <v>1560</v>
      </c>
      <c r="N50" s="93">
        <f t="shared" ca="1" si="1"/>
        <v>5.7307296628100852</v>
      </c>
    </row>
    <row r="51" spans="1:14" x14ac:dyDescent="0.25">
      <c r="A51" s="6">
        <f t="shared" si="2"/>
        <v>38</v>
      </c>
      <c r="B51" s="18">
        <f t="shared" ca="1" si="3"/>
        <v>31200</v>
      </c>
      <c r="C51" s="38">
        <f ca="1">G51/J51</f>
        <v>0.82743760350589146</v>
      </c>
      <c r="D51" s="39">
        <f ca="1">ROUNDDOWN(L51/B$10,0)</f>
        <v>1560</v>
      </c>
      <c r="E51" s="40">
        <f ca="1">D51*B$12/1000000</f>
        <v>1.56</v>
      </c>
      <c r="F51" s="41">
        <f ca="1">B51/Summary!B$19</f>
        <v>0.44507845934379459</v>
      </c>
      <c r="G51" s="42">
        <f ca="1">G50+('DT Adjusted Dev Plan (Wind)'!B50/Summary!B$19)*Summary!B$23</f>
        <v>10939.571862828805</v>
      </c>
      <c r="H51" s="92">
        <f t="shared" si="4"/>
        <v>1889.2333333333343</v>
      </c>
      <c r="I51" s="92">
        <f t="shared" si="5"/>
        <v>11331.789999999999</v>
      </c>
      <c r="J51" s="42">
        <f t="shared" si="6"/>
        <v>13221.023333333333</v>
      </c>
      <c r="K51" s="43">
        <f ca="1">B50*Summary!B$12*Summary!B$13*24*375*1000*B$6</f>
        <v>0</v>
      </c>
      <c r="L51" s="43">
        <f ca="1">B$5+K51</f>
        <v>31207500000</v>
      </c>
      <c r="M51" s="39">
        <f t="shared" ca="1" si="7"/>
        <v>1560</v>
      </c>
      <c r="N51" s="93">
        <f t="shared" ca="1" si="1"/>
        <v>5.7904821335791237</v>
      </c>
    </row>
    <row r="52" spans="1:14" x14ac:dyDescent="0.25">
      <c r="A52" s="6">
        <f t="shared" si="2"/>
        <v>39</v>
      </c>
      <c r="B52" s="18">
        <f t="shared" ca="1" si="3"/>
        <v>31200</v>
      </c>
      <c r="C52" s="38">
        <f ca="1">G52/J52</f>
        <v>0.83553813496608664</v>
      </c>
      <c r="D52" s="39">
        <f ca="1">ROUNDDOWN(L52/B$10,0)</f>
        <v>1560</v>
      </c>
      <c r="E52" s="40">
        <f ca="1">D52*B$12/1000000</f>
        <v>1.56</v>
      </c>
      <c r="F52" s="41">
        <f ca="1">B52/Summary!B$19</f>
        <v>0.44507845934379459</v>
      </c>
      <c r="G52" s="42">
        <f ca="1">G51+('DT Adjusted Dev Plan (Wind)'!B51/Summary!B$19)*Summary!B$23</f>
        <v>11337.370998757406</v>
      </c>
      <c r="H52" s="92">
        <f t="shared" si="4"/>
        <v>1938.950000000001</v>
      </c>
      <c r="I52" s="92">
        <f t="shared" si="5"/>
        <v>11629.994999999999</v>
      </c>
      <c r="J52" s="42">
        <f t="shared" si="6"/>
        <v>13568.945</v>
      </c>
      <c r="K52" s="43">
        <f ca="1">B51*Summary!B$12*Summary!B$13*24*375*1000*B$6</f>
        <v>0</v>
      </c>
      <c r="L52" s="43">
        <f ca="1">B$5+K52</f>
        <v>31207500000</v>
      </c>
      <c r="M52" s="39">
        <f t="shared" ca="1" si="7"/>
        <v>1560</v>
      </c>
      <c r="N52" s="93">
        <f t="shared" ca="1" si="1"/>
        <v>5.8471703750779547</v>
      </c>
    </row>
    <row r="53" spans="1:14" x14ac:dyDescent="0.25">
      <c r="A53" s="6">
        <f t="shared" si="2"/>
        <v>40</v>
      </c>
      <c r="B53" s="18">
        <f t="shared" ca="1" si="3"/>
        <v>31200</v>
      </c>
      <c r="C53" s="38">
        <f ca="1">G53/J53</f>
        <v>0.84323363985327204</v>
      </c>
      <c r="D53" s="39">
        <f ca="1">ROUNDDOWN(L53/B$10,0)</f>
        <v>1560</v>
      </c>
      <c r="E53" s="40">
        <f ca="1">D53*B$12/1000000</f>
        <v>1.56</v>
      </c>
      <c r="F53" s="41">
        <f ca="1">B53/Summary!B$19</f>
        <v>0.44507845934379459</v>
      </c>
      <c r="G53" s="42">
        <f ca="1">G52+('DT Adjusted Dev Plan (Wind)'!B52/Summary!B$19)*Summary!B$23</f>
        <v>11735.170134686006</v>
      </c>
      <c r="H53" s="92">
        <f t="shared" si="4"/>
        <v>1988.6666666666677</v>
      </c>
      <c r="I53" s="92">
        <f t="shared" si="5"/>
        <v>11928.199999999999</v>
      </c>
      <c r="J53" s="42">
        <f t="shared" si="6"/>
        <v>13916.866666666667</v>
      </c>
      <c r="K53" s="43">
        <f ca="1">B52*Summary!B$12*Summary!B$13*24*375*1000*B$6</f>
        <v>0</v>
      </c>
      <c r="L53" s="43">
        <f ca="1">B$5+K53</f>
        <v>31207500000</v>
      </c>
      <c r="M53" s="39">
        <f t="shared" ca="1" si="7"/>
        <v>1560</v>
      </c>
      <c r="N53" s="93">
        <f t="shared" ca="1" si="1"/>
        <v>5.9010242045018444</v>
      </c>
    </row>
    <row r="54" spans="1:14" x14ac:dyDescent="0.25">
      <c r="A54" s="53">
        <f t="shared" si="2"/>
        <v>41</v>
      </c>
      <c r="B54" s="18">
        <f t="shared" ca="1" si="3"/>
        <v>31200</v>
      </c>
      <c r="C54" s="55">
        <f ca="1">G54/J54</f>
        <v>0.85055375425815571</v>
      </c>
      <c r="D54" s="56">
        <f ca="1">ROUNDDOWN(L54/B$10,0)</f>
        <v>1560</v>
      </c>
      <c r="E54" s="57">
        <f ca="1">D54*B$12/1000000</f>
        <v>1.56</v>
      </c>
      <c r="F54" s="58">
        <f ca="1">B54/Summary!B$19</f>
        <v>0.44507845934379459</v>
      </c>
      <c r="G54" s="42">
        <f ca="1">G53+('DT Adjusted Dev Plan (Wind)'!B53/Summary!B$19)*Summary!B$23</f>
        <v>12132.969270614607</v>
      </c>
      <c r="H54" s="92">
        <f t="shared" si="4"/>
        <v>2038.3833333333343</v>
      </c>
      <c r="I54" s="92">
        <f t="shared" si="5"/>
        <v>12226.404999999999</v>
      </c>
      <c r="J54" s="42">
        <f t="shared" si="6"/>
        <v>14264.788333333334</v>
      </c>
      <c r="K54" s="43">
        <f ca="1">B53*Summary!B$12*Summary!B$13*24*375*1000*B$6</f>
        <v>0</v>
      </c>
      <c r="L54" s="43">
        <f ca="1">B$5+K54</f>
        <v>31207500000</v>
      </c>
      <c r="M54" s="39">
        <f t="shared" ca="1" si="7"/>
        <v>1560</v>
      </c>
      <c r="N54" s="93">
        <f t="shared" ca="1" si="1"/>
        <v>5.9522510178562751</v>
      </c>
    </row>
    <row r="55" spans="1:14" x14ac:dyDescent="0.25">
      <c r="A55" s="6">
        <f t="shared" si="2"/>
        <v>42</v>
      </c>
      <c r="B55" s="18">
        <f t="shared" ca="1" si="3"/>
        <v>31200</v>
      </c>
      <c r="C55" s="38">
        <f ca="1">G55/J55</f>
        <v>0.85752529178661652</v>
      </c>
      <c r="D55" s="39">
        <f ca="1">ROUNDDOWN(L55/B$10,0)</f>
        <v>1560</v>
      </c>
      <c r="E55" s="40">
        <f ca="1">D55*B$12/1000000</f>
        <v>1.56</v>
      </c>
      <c r="F55" s="41">
        <f ca="1">B55/Summary!B$19</f>
        <v>0.44507845934379459</v>
      </c>
      <c r="G55" s="42">
        <f ca="1">G54+('DT Adjusted Dev Plan (Wind)'!B54/Summary!B$19)*Summary!B$23</f>
        <v>12530.768406543208</v>
      </c>
      <c r="H55" s="92">
        <f t="shared" si="4"/>
        <v>2088.1000000000008</v>
      </c>
      <c r="I55" s="92">
        <f t="shared" si="5"/>
        <v>12524.609999999999</v>
      </c>
      <c r="J55" s="42">
        <f t="shared" si="6"/>
        <v>14612.71</v>
      </c>
      <c r="K55" s="43">
        <f ca="1">B54*Summary!B$12*Summary!B$13*24*375*1000*B$6</f>
        <v>0</v>
      </c>
      <c r="L55" s="43">
        <f ca="1">B$5+K55</f>
        <v>31207500000</v>
      </c>
      <c r="M55" s="39">
        <f t="shared" ca="1" si="7"/>
        <v>1560</v>
      </c>
      <c r="N55" s="93">
        <f t="shared" ca="1" si="1"/>
        <v>6.0010384591462111</v>
      </c>
    </row>
    <row r="56" spans="1:14" x14ac:dyDescent="0.25">
      <c r="A56" s="6">
        <f t="shared" si="2"/>
        <v>43</v>
      </c>
      <c r="B56" s="18">
        <f t="shared" ca="1" si="3"/>
        <v>31200</v>
      </c>
      <c r="C56" s="38">
        <f ca="1">G56/J56</f>
        <v>0.86417257175561379</v>
      </c>
      <c r="D56" s="39">
        <f ca="1">ROUNDDOWN(L56/B$10,0)</f>
        <v>1560</v>
      </c>
      <c r="E56" s="40">
        <f ca="1">D56*B$12/1000000</f>
        <v>1.56</v>
      </c>
      <c r="F56" s="41">
        <f ca="1">B56/Summary!B$19</f>
        <v>0.44507845934379459</v>
      </c>
      <c r="G56" s="42">
        <f ca="1">G55+('DT Adjusted Dev Plan (Wind)'!B55/Summary!B$19)*Summary!B$23</f>
        <v>12928.567542471808</v>
      </c>
      <c r="H56" s="92">
        <f t="shared" si="4"/>
        <v>2137.8166666666675</v>
      </c>
      <c r="I56" s="92">
        <f t="shared" si="5"/>
        <v>12822.814999999999</v>
      </c>
      <c r="J56" s="42">
        <f t="shared" si="6"/>
        <v>14960.631666666666</v>
      </c>
      <c r="K56" s="43">
        <f ca="1">B55*Summary!B$12*Summary!B$13*24*375*1000*B$6</f>
        <v>0</v>
      </c>
      <c r="L56" s="43">
        <f ca="1">B$5+K56</f>
        <v>31207500000</v>
      </c>
      <c r="M56" s="39">
        <f t="shared" ca="1" si="7"/>
        <v>1560</v>
      </c>
      <c r="N56" s="93">
        <f t="shared" ca="1" si="1"/>
        <v>6.0475567171203348</v>
      </c>
    </row>
    <row r="57" spans="1:14" x14ac:dyDescent="0.25">
      <c r="A57" s="6">
        <f t="shared" si="2"/>
        <v>44</v>
      </c>
      <c r="B57" s="18">
        <f t="shared" ca="1" si="3"/>
        <v>31200</v>
      </c>
      <c r="C57" s="38">
        <f ca="1">G57/J57</f>
        <v>0.8705177026351113</v>
      </c>
      <c r="D57" s="39">
        <f ca="1">ROUNDDOWN(L57/B$10,0)</f>
        <v>1560</v>
      </c>
      <c r="E57" s="40">
        <f ca="1">D57*B$12/1000000</f>
        <v>1.56</v>
      </c>
      <c r="F57" s="41">
        <f ca="1">B57/Summary!B$19</f>
        <v>0.44507845934379459</v>
      </c>
      <c r="G57" s="42">
        <f ca="1">G56+('DT Adjusted Dev Plan (Wind)'!B56/Summary!B$19)*Summary!B$23</f>
        <v>13326.366678400409</v>
      </c>
      <c r="H57" s="92">
        <f t="shared" si="4"/>
        <v>2187.5333333333342</v>
      </c>
      <c r="I57" s="92">
        <f t="shared" si="5"/>
        <v>13121.019999999999</v>
      </c>
      <c r="J57" s="42">
        <f t="shared" si="6"/>
        <v>15308.553333333333</v>
      </c>
      <c r="K57" s="43">
        <f ca="1">B56*Summary!B$12*Summary!B$13*24*375*1000*B$6</f>
        <v>0</v>
      </c>
      <c r="L57" s="43">
        <f ca="1">B$5+K57</f>
        <v>31207500000</v>
      </c>
      <c r="M57" s="39">
        <f t="shared" ca="1" si="7"/>
        <v>1560</v>
      </c>
      <c r="N57" s="93">
        <f t="shared" ca="1" si="1"/>
        <v>6.0919605088229076</v>
      </c>
    </row>
    <row r="58" spans="1:14" x14ac:dyDescent="0.25">
      <c r="A58" s="6">
        <f t="shared" si="2"/>
        <v>45</v>
      </c>
      <c r="B58" s="18">
        <f t="shared" ca="1" si="3"/>
        <v>31200</v>
      </c>
      <c r="C58" s="38">
        <f ca="1">G58/J58</f>
        <v>0.87658082769774237</v>
      </c>
      <c r="D58" s="39">
        <f ca="1">ROUNDDOWN(L58/B$10,0)</f>
        <v>1560</v>
      </c>
      <c r="E58" s="40">
        <f ca="1">D58*B$12/1000000</f>
        <v>1.56</v>
      </c>
      <c r="F58" s="41">
        <f ca="1">B58/Summary!B$19</f>
        <v>0.44507845934379459</v>
      </c>
      <c r="G58" s="42">
        <f ca="1">G57+('DT Adjusted Dev Plan (Wind)'!B57/Summary!B$19)*Summary!B$23</f>
        <v>13724.16581432901</v>
      </c>
      <c r="H58" s="92">
        <f t="shared" si="4"/>
        <v>2237.2500000000009</v>
      </c>
      <c r="I58" s="92">
        <f t="shared" si="5"/>
        <v>13419.224999999999</v>
      </c>
      <c r="J58" s="42">
        <f t="shared" si="6"/>
        <v>15656.474999999999</v>
      </c>
      <c r="K58" s="43">
        <f ca="1">B57*Summary!B$12*Summary!B$13*24*375*1000*B$6</f>
        <v>0</v>
      </c>
      <c r="L58" s="43">
        <f ca="1">B$5+K58</f>
        <v>31207500000</v>
      </c>
      <c r="M58" s="39">
        <f t="shared" ca="1" si="7"/>
        <v>1560</v>
      </c>
      <c r="N58" s="93">
        <f t="shared" ca="1" si="1"/>
        <v>6.1343907986720323</v>
      </c>
    </row>
    <row r="59" spans="1:14" x14ac:dyDescent="0.25">
      <c r="A59" s="6">
        <f t="shared" si="2"/>
        <v>46</v>
      </c>
      <c r="B59" s="18">
        <f t="shared" ca="1" si="3"/>
        <v>31200</v>
      </c>
      <c r="C59" s="38">
        <f ca="1">G59/J59</f>
        <v>0.88238033862721543</v>
      </c>
      <c r="D59" s="39">
        <f ca="1">ROUNDDOWN(L59/B$10,0)</f>
        <v>1560</v>
      </c>
      <c r="E59" s="40">
        <f ca="1">D59*B$12/1000000</f>
        <v>1.56</v>
      </c>
      <c r="F59" s="41">
        <f ca="1">B59/Summary!B$19</f>
        <v>0.44507845934379459</v>
      </c>
      <c r="G59" s="42">
        <f ca="1">G58+('DT Adjusted Dev Plan (Wind)'!B58/Summary!B$19)*Summary!B$23</f>
        <v>14121.96495025761</v>
      </c>
      <c r="H59" s="92">
        <f t="shared" si="4"/>
        <v>2286.9666666666676</v>
      </c>
      <c r="I59" s="92">
        <f t="shared" si="5"/>
        <v>13717.429999999998</v>
      </c>
      <c r="J59" s="42">
        <f t="shared" si="6"/>
        <v>16004.396666666666</v>
      </c>
      <c r="K59" s="43">
        <f ca="1">B58*Summary!B$12*Summary!B$13*24*375*1000*B$6</f>
        <v>0</v>
      </c>
      <c r="L59" s="43">
        <f ca="1">B$5+K59</f>
        <v>31207500000</v>
      </c>
      <c r="M59" s="39">
        <f t="shared" ca="1" si="7"/>
        <v>1560</v>
      </c>
      <c r="N59" s="93">
        <f t="shared" ca="1" si="1"/>
        <v>6.1749762933103254</v>
      </c>
    </row>
    <row r="60" spans="1:14" x14ac:dyDescent="0.25">
      <c r="A60" s="6">
        <f t="shared" si="2"/>
        <v>47</v>
      </c>
      <c r="B60" s="18">
        <f t="shared" ca="1" si="3"/>
        <v>31200</v>
      </c>
      <c r="C60" s="38">
        <f ca="1">G60/J60</f>
        <v>0.88793306185756193</v>
      </c>
      <c r="D60" s="39">
        <f ca="1">ROUNDDOWN(L60/B$10,0)</f>
        <v>1560</v>
      </c>
      <c r="E60" s="40">
        <f ca="1">D60*B$12/1000000</f>
        <v>1.56</v>
      </c>
      <c r="F60" s="41">
        <f ca="1">B60/Summary!B$19</f>
        <v>0.44507845934379459</v>
      </c>
      <c r="G60" s="42">
        <f ca="1">G59+('DT Adjusted Dev Plan (Wind)'!B59/Summary!B$19)*Summary!B$23</f>
        <v>14519.764086186211</v>
      </c>
      <c r="H60" s="92">
        <f t="shared" si="4"/>
        <v>2336.6833333333343</v>
      </c>
      <c r="I60" s="92">
        <f t="shared" si="5"/>
        <v>14015.634999999998</v>
      </c>
      <c r="J60" s="42">
        <f t="shared" si="6"/>
        <v>16352.318333333333</v>
      </c>
      <c r="K60" s="43">
        <f ca="1">B59*Summary!B$12*Summary!B$13*24*375*1000*B$6</f>
        <v>0</v>
      </c>
      <c r="L60" s="43">
        <f ca="1">B$5+K60</f>
        <v>31207500000</v>
      </c>
      <c r="M60" s="39">
        <f t="shared" ca="1" si="7"/>
        <v>1560</v>
      </c>
      <c r="N60" s="93">
        <f t="shared" ca="1" si="1"/>
        <v>6.2138347456235854</v>
      </c>
    </row>
    <row r="61" spans="1:14" x14ac:dyDescent="0.25">
      <c r="A61" s="6">
        <f t="shared" si="2"/>
        <v>48</v>
      </c>
      <c r="B61" s="18">
        <f t="shared" ca="1" si="3"/>
        <v>31200</v>
      </c>
      <c r="C61" s="38">
        <f ca="1">G61/J61</f>
        <v>0.89325442161997748</v>
      </c>
      <c r="D61" s="39">
        <f ca="1">ROUNDDOWN(L61/B$10,0)</f>
        <v>1560</v>
      </c>
      <c r="E61" s="40">
        <f ca="1">D61*B$12/1000000</f>
        <v>1.56</v>
      </c>
      <c r="F61" s="41">
        <f ca="1">B61/Summary!B$19</f>
        <v>0.44507845934379459</v>
      </c>
      <c r="G61" s="42">
        <f ca="1">G60+('DT Adjusted Dev Plan (Wind)'!B60/Summary!B$19)*Summary!B$23</f>
        <v>14917.563222114812</v>
      </c>
      <c r="H61" s="92">
        <f t="shared" si="4"/>
        <v>2386.400000000001</v>
      </c>
      <c r="I61" s="92">
        <f t="shared" si="5"/>
        <v>14313.839999999998</v>
      </c>
      <c r="J61" s="42">
        <f t="shared" si="6"/>
        <v>16700.239999999998</v>
      </c>
      <c r="K61" s="43">
        <f ca="1">B60*Summary!B$12*Summary!B$13*24*375*1000*B$6</f>
        <v>0</v>
      </c>
      <c r="L61" s="43">
        <f ca="1">B$5+K61</f>
        <v>31207500000</v>
      </c>
      <c r="M61" s="39">
        <f t="shared" ca="1" si="7"/>
        <v>1560</v>
      </c>
      <c r="N61" s="93">
        <f t="shared" ca="1" si="1"/>
        <v>6.2510740957571258</v>
      </c>
    </row>
    <row r="62" spans="1:14" x14ac:dyDescent="0.25">
      <c r="A62" s="6">
        <f t="shared" si="2"/>
        <v>49</v>
      </c>
      <c r="B62" s="18">
        <f t="shared" ca="1" si="3"/>
        <v>31200</v>
      </c>
      <c r="C62" s="38">
        <f ca="1">G62/J62</f>
        <v>0.89835858302474325</v>
      </c>
      <c r="D62" s="39">
        <f ca="1">ROUNDDOWN(L62/B$10,0)</f>
        <v>1560</v>
      </c>
      <c r="E62" s="40">
        <f ca="1">D62*B$12/1000000</f>
        <v>1.56</v>
      </c>
      <c r="F62" s="41">
        <f ca="1">B62/Summary!B$19</f>
        <v>0.44507845934379459</v>
      </c>
      <c r="G62" s="42">
        <f ca="1">G61+('DT Adjusted Dev Plan (Wind)'!B61/Summary!B$19)*Summary!B$23</f>
        <v>15315.362358043412</v>
      </c>
      <c r="H62" s="92">
        <f t="shared" si="4"/>
        <v>2436.1166666666677</v>
      </c>
      <c r="I62" s="92">
        <f t="shared" si="5"/>
        <v>14612.044999999998</v>
      </c>
      <c r="J62" s="42">
        <f t="shared" si="6"/>
        <v>17048.161666666667</v>
      </c>
      <c r="K62" s="43">
        <f ca="1">B61*Summary!B$12*Summary!B$13*24*375*1000*B$6</f>
        <v>0</v>
      </c>
      <c r="L62" s="43">
        <f ca="1">B$5+K62</f>
        <v>31207500000</v>
      </c>
      <c r="M62" s="39">
        <f t="shared" ca="1" si="7"/>
        <v>1560</v>
      </c>
      <c r="N62" s="93">
        <f t="shared" ca="1" si="1"/>
        <v>6.2867934724158285</v>
      </c>
    </row>
    <row r="63" spans="1:14" x14ac:dyDescent="0.25">
      <c r="A63" s="44">
        <f t="shared" si="2"/>
        <v>50</v>
      </c>
      <c r="B63" s="18">
        <f t="shared" ca="1" si="3"/>
        <v>31200</v>
      </c>
      <c r="C63" s="46">
        <f ca="1">G63/J63</f>
        <v>0.90325857797331854</v>
      </c>
      <c r="D63" s="47">
        <f ca="1">ROUNDDOWN(L63/B$10,0)</f>
        <v>1560</v>
      </c>
      <c r="E63" s="48">
        <f ca="1">D63*B$12/1000000</f>
        <v>1.56</v>
      </c>
      <c r="F63" s="49">
        <f ca="1">B63/Summary!B$19</f>
        <v>0.44507845934379459</v>
      </c>
      <c r="G63" s="42">
        <f ca="1">G62+('DT Adjusted Dev Plan (Wind)'!B62/Summary!B$19)*Summary!B$23</f>
        <v>15713.161493972013</v>
      </c>
      <c r="H63" s="92">
        <f t="shared" si="4"/>
        <v>2485.8333333333344</v>
      </c>
      <c r="I63" s="92">
        <f t="shared" si="5"/>
        <v>14910.249999999998</v>
      </c>
      <c r="J63" s="42">
        <f t="shared" si="6"/>
        <v>17396.083333333332</v>
      </c>
      <c r="K63" s="71">
        <f ca="1">B62*Summary!B$12*Summary!B$13*24*375*1000*B$6</f>
        <v>0</v>
      </c>
      <c r="L63" s="71">
        <f ca="1">B$5+K63</f>
        <v>31207500000</v>
      </c>
      <c r="M63" s="39">
        <f t="shared" ca="1" si="7"/>
        <v>1560</v>
      </c>
      <c r="N63" s="93">
        <f t="shared" ca="1" si="1"/>
        <v>6.3210840740081826</v>
      </c>
    </row>
    <row r="64" spans="1:14" x14ac:dyDescent="0.25">
      <c r="A64" s="6">
        <f t="shared" si="2"/>
        <v>51</v>
      </c>
      <c r="B64" s="18">
        <f t="shared" ca="1" si="3"/>
        <v>31200</v>
      </c>
      <c r="C64" s="38">
        <f ca="1">G64/J64</f>
        <v>0.90796641625724384</v>
      </c>
      <c r="D64" s="39">
        <f ca="1">ROUNDDOWN(L64/B$10,0)</f>
        <v>1560</v>
      </c>
      <c r="E64" s="40">
        <f ca="1">D64*B$12/1000000</f>
        <v>1.56</v>
      </c>
      <c r="F64" s="41">
        <f ca="1">B64/Summary!B$19</f>
        <v>0.44507845934379459</v>
      </c>
      <c r="G64" s="42">
        <f ca="1">G63+('DT Adjusted Dev Plan (Wind)'!B63/Summary!B$19)*Summary!B$23</f>
        <v>16110.960629900614</v>
      </c>
      <c r="H64" s="92">
        <f t="shared" si="4"/>
        <v>2535.5500000000011</v>
      </c>
      <c r="I64" s="92">
        <f t="shared" si="5"/>
        <v>15208.454999999998</v>
      </c>
      <c r="J64" s="42">
        <f t="shared" si="6"/>
        <v>17744.004999999997</v>
      </c>
      <c r="K64" s="43">
        <f ca="1">B63*Summary!B$12*Summary!B$13*24*375*1000*B$6</f>
        <v>0</v>
      </c>
      <c r="L64" s="43">
        <f ca="1">B$5+K64</f>
        <v>31207500000</v>
      </c>
      <c r="M64" s="39">
        <f t="shared" ca="1" si="7"/>
        <v>1560</v>
      </c>
      <c r="N64" s="93">
        <f t="shared" ca="1" si="1"/>
        <v>6.3540299461263263</v>
      </c>
    </row>
    <row r="65" spans="1:14" x14ac:dyDescent="0.25">
      <c r="A65" s="53">
        <f t="shared" si="2"/>
        <v>52</v>
      </c>
      <c r="B65" s="18">
        <f t="shared" ca="1" si="3"/>
        <v>31200</v>
      </c>
      <c r="C65" s="55">
        <f ca="1">G65/J65</f>
        <v>0.91249318383794109</v>
      </c>
      <c r="D65" s="56">
        <f ca="1">ROUNDDOWN(L65/B$10,0)</f>
        <v>1560</v>
      </c>
      <c r="E65" s="57">
        <f ca="1">D65*B$12/1000000</f>
        <v>1.56</v>
      </c>
      <c r="F65" s="58">
        <f ca="1">B65/Summary!B$19</f>
        <v>0.44507845934379459</v>
      </c>
      <c r="G65" s="42">
        <f ca="1">G64+('DT Adjusted Dev Plan (Wind)'!B64/Summary!B$19)*Summary!B$23</f>
        <v>16508.759765829214</v>
      </c>
      <c r="H65" s="92">
        <f t="shared" si="4"/>
        <v>2585.2666666666678</v>
      </c>
      <c r="I65" s="92">
        <f t="shared" si="5"/>
        <v>15506.659999999998</v>
      </c>
      <c r="J65" s="42">
        <f t="shared" si="6"/>
        <v>18091.926666666666</v>
      </c>
      <c r="K65" s="43">
        <f ca="1">B64*Summary!B$12*Summary!B$13*24*375*1000*B$6</f>
        <v>0</v>
      </c>
      <c r="L65" s="43">
        <f ca="1">B$5+K65</f>
        <v>31207500000</v>
      </c>
      <c r="M65" s="39">
        <f t="shared" ca="1" si="7"/>
        <v>1560</v>
      </c>
      <c r="N65" s="93">
        <f t="shared" ca="1" si="1"/>
        <v>6.3857086693168492</v>
      </c>
    </row>
    <row r="66" spans="1:14" x14ac:dyDescent="0.25">
      <c r="A66" s="6">
        <f t="shared" si="2"/>
        <v>53</v>
      </c>
      <c r="B66" s="18">
        <f t="shared" ca="1" si="3"/>
        <v>31200</v>
      </c>
      <c r="C66" s="38">
        <f ca="1">G66/J66</f>
        <v>0.91684913000049884</v>
      </c>
      <c r="D66" s="39">
        <f ca="1">ROUNDDOWN(L66/B$10,0)</f>
        <v>1560</v>
      </c>
      <c r="E66" s="40">
        <f ca="1">D66*B$12/1000000</f>
        <v>1.56</v>
      </c>
      <c r="F66" s="41">
        <f ca="1">B66/Summary!B$19</f>
        <v>0.44507845934379459</v>
      </c>
      <c r="G66" s="42">
        <f ca="1">G65+('DT Adjusted Dev Plan (Wind)'!B65/Summary!B$19)*Summary!B$23</f>
        <v>16906.558901757813</v>
      </c>
      <c r="H66" s="92">
        <f t="shared" si="4"/>
        <v>2634.9833333333345</v>
      </c>
      <c r="I66" s="92">
        <f t="shared" si="5"/>
        <v>15804.864999999998</v>
      </c>
      <c r="J66" s="42">
        <f t="shared" si="6"/>
        <v>18439.848333333332</v>
      </c>
      <c r="K66" s="43">
        <f ca="1">B65*Summary!B$12*Summary!B$13*24*375*1000*B$6</f>
        <v>0</v>
      </c>
      <c r="L66" s="43">
        <f ca="1">B$5+K66</f>
        <v>31207500000</v>
      </c>
      <c r="M66" s="39">
        <f t="shared" ca="1" si="7"/>
        <v>1560</v>
      </c>
      <c r="N66" s="93">
        <f t="shared" ca="1" si="1"/>
        <v>6.4161919689907485</v>
      </c>
    </row>
    <row r="67" spans="1:14" x14ac:dyDescent="0.25">
      <c r="A67" s="6">
        <f t="shared" si="2"/>
        <v>54</v>
      </c>
      <c r="B67" s="18">
        <f t="shared" ca="1" si="3"/>
        <v>31200</v>
      </c>
      <c r="C67" s="38">
        <f ca="1">G67/J67</f>
        <v>0.92104374482370244</v>
      </c>
      <c r="D67" s="39">
        <f ca="1">ROUNDDOWN(L67/B$10,0)</f>
        <v>1560</v>
      </c>
      <c r="E67" s="40">
        <f ca="1">D67*B$12/1000000</f>
        <v>1.56</v>
      </c>
      <c r="F67" s="41">
        <f ca="1">B67/Summary!B$19</f>
        <v>0.44507845934379459</v>
      </c>
      <c r="G67" s="42">
        <f ca="1">G66+('DT Adjusted Dev Plan (Wind)'!B66/Summary!B$19)*Summary!B$23</f>
        <v>17304.358037686412</v>
      </c>
      <c r="H67" s="92">
        <f t="shared" si="4"/>
        <v>2684.7000000000012</v>
      </c>
      <c r="I67" s="92">
        <f t="shared" si="5"/>
        <v>16103.069999999998</v>
      </c>
      <c r="J67" s="42">
        <f t="shared" si="6"/>
        <v>18787.77</v>
      </c>
      <c r="K67" s="43">
        <f ca="1">B66*Summary!B$12*Summary!B$13*24*375*1000*B$6</f>
        <v>0</v>
      </c>
      <c r="L67" s="43">
        <f ca="1">B$5+K67</f>
        <v>31207500000</v>
      </c>
      <c r="M67" s="39">
        <f t="shared" ca="1" si="7"/>
        <v>1560</v>
      </c>
      <c r="N67" s="93">
        <f t="shared" ca="1" si="1"/>
        <v>6.4455462575656144</v>
      </c>
    </row>
    <row r="68" spans="1:14" x14ac:dyDescent="0.25">
      <c r="A68" s="6">
        <f t="shared" si="2"/>
        <v>55</v>
      </c>
      <c r="B68" s="18">
        <f t="shared" ca="1" si="3"/>
        <v>31200</v>
      </c>
      <c r="C68" s="38">
        <f ca="1">G68/J68</f>
        <v>0.92508582819878971</v>
      </c>
      <c r="D68" s="39">
        <f ca="1">ROUNDDOWN(L68/B$10,0)</f>
        <v>1560</v>
      </c>
      <c r="E68" s="40">
        <f ca="1">D68*B$12/1000000</f>
        <v>1.56</v>
      </c>
      <c r="F68" s="41">
        <f ca="1">B68/Summary!B$19</f>
        <v>0.44507845934379459</v>
      </c>
      <c r="G68" s="42">
        <f ca="1">G67+('DT Adjusted Dev Plan (Wind)'!B67/Summary!B$19)*Summary!B$23</f>
        <v>17702.157173615011</v>
      </c>
      <c r="H68" s="92">
        <f t="shared" si="4"/>
        <v>2734.4166666666679</v>
      </c>
      <c r="I68" s="92">
        <f t="shared" si="5"/>
        <v>16401.274999999998</v>
      </c>
      <c r="J68" s="42">
        <f t="shared" si="6"/>
        <v>19135.691666666666</v>
      </c>
      <c r="K68" s="43">
        <f ca="1">B67*Summary!B$12*Summary!B$13*24*375*1000*B$6</f>
        <v>0</v>
      </c>
      <c r="L68" s="43">
        <f ca="1">B$5+K68</f>
        <v>31207500000</v>
      </c>
      <c r="M68" s="39">
        <f t="shared" ca="1" si="7"/>
        <v>1560</v>
      </c>
      <c r="N68" s="93">
        <f t="shared" ca="1" si="1"/>
        <v>6.4738331174650305</v>
      </c>
    </row>
    <row r="69" spans="1:14" x14ac:dyDescent="0.25">
      <c r="A69" s="6">
        <f t="shared" si="2"/>
        <v>56</v>
      </c>
      <c r="B69" s="18">
        <f t="shared" ca="1" si="3"/>
        <v>31200</v>
      </c>
      <c r="C69" s="38">
        <f ca="1">G69/J69</f>
        <v>0.928983551453338</v>
      </c>
      <c r="D69" s="39">
        <f ca="1">ROUNDDOWN(L69/B$10,0)</f>
        <v>1560</v>
      </c>
      <c r="E69" s="40">
        <f ca="1">D69*B$12/1000000</f>
        <v>1.56</v>
      </c>
      <c r="F69" s="41">
        <f ca="1">B69/Summary!B$19</f>
        <v>0.44507845934379459</v>
      </c>
      <c r="G69" s="42">
        <f ca="1">G68+('DT Adjusted Dev Plan (Wind)'!B68/Summary!B$19)*Summary!B$23</f>
        <v>18099.95630954361</v>
      </c>
      <c r="H69" s="92">
        <f t="shared" si="4"/>
        <v>2784.1333333333346</v>
      </c>
      <c r="I69" s="92">
        <f t="shared" si="5"/>
        <v>16699.48</v>
      </c>
      <c r="J69" s="42">
        <f t="shared" si="6"/>
        <v>19483.613333333335</v>
      </c>
      <c r="K69" s="43">
        <f ca="1">B68*Summary!B$12*Summary!B$13*24*375*1000*B$6</f>
        <v>0</v>
      </c>
      <c r="L69" s="43">
        <f ca="1">B$5+K69</f>
        <v>31207500000</v>
      </c>
      <c r="M69" s="39">
        <f t="shared" ca="1" si="7"/>
        <v>1560</v>
      </c>
      <c r="N69" s="93">
        <f t="shared" ca="1" si="1"/>
        <v>6.5011097323680387</v>
      </c>
    </row>
    <row r="70" spans="1:14" x14ac:dyDescent="0.25">
      <c r="A70" s="6">
        <f t="shared" si="2"/>
        <v>57</v>
      </c>
      <c r="B70" s="18">
        <f t="shared" ca="1" si="3"/>
        <v>31200</v>
      </c>
      <c r="C70" s="38">
        <f ca="1">G70/J70</f>
        <v>0.93274451248842838</v>
      </c>
      <c r="D70" s="39">
        <f ca="1">ROUNDDOWN(L70/B$10,0)</f>
        <v>1560</v>
      </c>
      <c r="E70" s="40">
        <f ca="1">D70*B$12/1000000</f>
        <v>1.56</v>
      </c>
      <c r="F70" s="41">
        <f ca="1">B70/Summary!B$19</f>
        <v>0.44507845934379459</v>
      </c>
      <c r="G70" s="42">
        <f ca="1">G69+('DT Adjusted Dev Plan (Wind)'!B69/Summary!B$19)*Summary!B$23</f>
        <v>18497.755445472209</v>
      </c>
      <c r="H70" s="92">
        <f t="shared" si="4"/>
        <v>2833.8500000000013</v>
      </c>
      <c r="I70" s="92">
        <f t="shared" si="5"/>
        <v>16997.685000000001</v>
      </c>
      <c r="J70" s="42">
        <f t="shared" si="6"/>
        <v>19831.535000000003</v>
      </c>
      <c r="K70" s="43">
        <f ca="1">B69*Summary!B$12*Summary!B$13*24*375*1000*B$6</f>
        <v>0</v>
      </c>
      <c r="L70" s="43">
        <f ca="1">B$5+K70</f>
        <v>31207500000</v>
      </c>
      <c r="M70" s="39">
        <f t="shared" ca="1" si="7"/>
        <v>1560</v>
      </c>
      <c r="N70" s="93">
        <f t="shared" ca="1" si="1"/>
        <v>6.5274292730639241</v>
      </c>
    </row>
    <row r="71" spans="1:14" x14ac:dyDescent="0.25">
      <c r="A71" s="6">
        <f t="shared" si="2"/>
        <v>58</v>
      </c>
      <c r="B71" s="18">
        <f t="shared" ca="1" si="3"/>
        <v>31200</v>
      </c>
      <c r="C71" s="38">
        <f ca="1">G71/J71</f>
        <v>0.93637578521196396</v>
      </c>
      <c r="D71" s="39">
        <f ca="1">ROUNDDOWN(L71/B$10,0)</f>
        <v>1560</v>
      </c>
      <c r="E71" s="40">
        <f ca="1">D71*B$12/1000000</f>
        <v>1.56</v>
      </c>
      <c r="F71" s="41">
        <f ca="1">B71/Summary!B$19</f>
        <v>0.44507845934379459</v>
      </c>
      <c r="G71" s="42">
        <f ca="1">G70+('DT Adjusted Dev Plan (Wind)'!B70/Summary!B$19)*Summary!B$23</f>
        <v>18895.554581400807</v>
      </c>
      <c r="H71" s="92">
        <f t="shared" si="4"/>
        <v>2883.566666666668</v>
      </c>
      <c r="I71" s="92">
        <f t="shared" si="5"/>
        <v>17295.890000000003</v>
      </c>
      <c r="J71" s="42">
        <f t="shared" si="6"/>
        <v>20179.456666666672</v>
      </c>
      <c r="K71" s="43">
        <f ca="1">B70*Summary!B$12*Summary!B$13*24*375*1000*B$6</f>
        <v>0</v>
      </c>
      <c r="L71" s="43">
        <f ca="1">B$5+K71</f>
        <v>31207500000</v>
      </c>
      <c r="M71" s="39">
        <f t="shared" ca="1" si="7"/>
        <v>1560</v>
      </c>
      <c r="N71" s="93">
        <f t="shared" ca="1" si="1"/>
        <v>6.5528412433909855</v>
      </c>
    </row>
    <row r="72" spans="1:14" x14ac:dyDescent="0.25">
      <c r="A72" s="6">
        <f t="shared" si="2"/>
        <v>59</v>
      </c>
      <c r="B72" s="18">
        <f t="shared" ca="1" si="3"/>
        <v>31200</v>
      </c>
      <c r="C72" s="38">
        <f ca="1">G72/J72</f>
        <v>0.93988396394487128</v>
      </c>
      <c r="D72" s="39">
        <f ca="1">ROUNDDOWN(L72/B$10,0)</f>
        <v>1560</v>
      </c>
      <c r="E72" s="40">
        <f ca="1">D72*B$12/1000000</f>
        <v>1.56</v>
      </c>
      <c r="F72" s="41">
        <f ca="1">B72/Summary!B$19</f>
        <v>0.44507845934379459</v>
      </c>
      <c r="G72" s="42">
        <f ca="1">G71+('DT Adjusted Dev Plan (Wind)'!B71/Summary!B$19)*Summary!B$23</f>
        <v>19293.353717329406</v>
      </c>
      <c r="H72" s="92">
        <f t="shared" si="4"/>
        <v>2933.2833333333347</v>
      </c>
      <c r="I72" s="92">
        <f t="shared" si="5"/>
        <v>17594.095000000005</v>
      </c>
      <c r="J72" s="42">
        <f t="shared" si="6"/>
        <v>20527.378333333341</v>
      </c>
      <c r="K72" s="43">
        <f ca="1">B71*Summary!B$12*Summary!B$13*24*375*1000*B$6</f>
        <v>0</v>
      </c>
      <c r="L72" s="43">
        <f ca="1">B$5+K72</f>
        <v>31207500000</v>
      </c>
      <c r="M72" s="39">
        <f t="shared" ca="1" si="7"/>
        <v>1560</v>
      </c>
      <c r="N72" s="93">
        <f t="shared" ca="1" si="1"/>
        <v>6.5773917909950956</v>
      </c>
    </row>
    <row r="73" spans="1:14" x14ac:dyDescent="0.25">
      <c r="A73" s="6">
        <f t="shared" si="2"/>
        <v>60</v>
      </c>
      <c r="B73" s="18">
        <f t="shared" ca="1" si="3"/>
        <v>31200</v>
      </c>
      <c r="C73" s="38">
        <f ca="1">G73/J73</f>
        <v>0.9432752033866818</v>
      </c>
      <c r="D73" s="39">
        <f ca="1">ROUNDDOWN(L73/B$10,0)</f>
        <v>1560</v>
      </c>
      <c r="E73" s="40">
        <f ca="1">D73*B$12/1000000</f>
        <v>1.56</v>
      </c>
      <c r="F73" s="41">
        <f ca="1">B73/Summary!B$19</f>
        <v>0.44507845934379459</v>
      </c>
      <c r="G73" s="42">
        <f ca="1">G72+('DT Adjusted Dev Plan (Wind)'!B72/Summary!B$19)*Summary!B$23</f>
        <v>19691.152853258005</v>
      </c>
      <c r="H73" s="92">
        <f t="shared" si="4"/>
        <v>2983.0000000000014</v>
      </c>
      <c r="I73" s="92">
        <f t="shared" si="5"/>
        <v>17892.300000000007</v>
      </c>
      <c r="J73" s="42">
        <f t="shared" si="6"/>
        <v>20875.300000000007</v>
      </c>
      <c r="K73" s="43">
        <f ca="1">B72*Summary!B$12*Summary!B$13*24*375*1000*B$6</f>
        <v>0</v>
      </c>
      <c r="L73" s="43">
        <f ca="1">B$5+K73</f>
        <v>31207500000</v>
      </c>
      <c r="M73" s="39">
        <f t="shared" ca="1" si="7"/>
        <v>1560</v>
      </c>
      <c r="N73" s="93">
        <f t="shared" ca="1" si="1"/>
        <v>6.6011239870124019</v>
      </c>
    </row>
    <row r="74" spans="1:14" x14ac:dyDescent="0.25">
      <c r="B74" s="18"/>
      <c r="C74" s="38"/>
      <c r="D74" s="39"/>
      <c r="E74" s="40"/>
      <c r="F74" s="41"/>
      <c r="G74" s="42"/>
      <c r="J74" s="91"/>
      <c r="K74" s="43"/>
      <c r="L74" s="43"/>
      <c r="M74" s="39"/>
    </row>
    <row r="75" spans="1:14" x14ac:dyDescent="0.25">
      <c r="B75" s="18"/>
      <c r="C75" s="38"/>
      <c r="D75" s="39"/>
      <c r="E75" s="40"/>
      <c r="F75" s="41"/>
      <c r="G75" s="42"/>
      <c r="J75" s="42"/>
      <c r="K75" s="43"/>
      <c r="L75" s="43"/>
      <c r="M75" s="39"/>
    </row>
    <row r="76" spans="1:14" x14ac:dyDescent="0.25">
      <c r="B76" s="18"/>
      <c r="C76" s="38"/>
      <c r="D76" s="39"/>
      <c r="E76" s="40"/>
      <c r="F76" s="41"/>
      <c r="G76" s="42"/>
      <c r="J76" s="42"/>
      <c r="K76" s="43"/>
      <c r="L76" s="43"/>
      <c r="M76" s="39"/>
    </row>
    <row r="77" spans="1:14" x14ac:dyDescent="0.25">
      <c r="B77" s="18"/>
      <c r="C77" s="38"/>
      <c r="D77" s="39"/>
      <c r="E77" s="40"/>
      <c r="F77" s="41"/>
      <c r="G77" s="42"/>
      <c r="J77" s="42"/>
      <c r="K77" s="43"/>
      <c r="L77" s="43"/>
      <c r="M77" s="39"/>
    </row>
    <row r="78" spans="1:14" x14ac:dyDescent="0.25">
      <c r="B78" s="18"/>
      <c r="C78" s="38"/>
      <c r="D78" s="39"/>
      <c r="E78" s="40"/>
      <c r="F78" s="41"/>
      <c r="G78" s="42"/>
      <c r="J78" s="42"/>
      <c r="K78" s="43"/>
      <c r="L78" s="43"/>
      <c r="M78" s="39"/>
    </row>
    <row r="79" spans="1:14" x14ac:dyDescent="0.25">
      <c r="B79" s="18"/>
      <c r="C79" s="38"/>
      <c r="D79" s="39"/>
      <c r="E79" s="40"/>
      <c r="F79" s="41"/>
      <c r="G79" s="42"/>
      <c r="J79" s="42"/>
      <c r="K79" s="43"/>
      <c r="L79" s="43"/>
      <c r="M79" s="39"/>
    </row>
    <row r="80" spans="1:14" x14ac:dyDescent="0.25">
      <c r="B80" s="18"/>
      <c r="C80" s="38"/>
      <c r="D80" s="39"/>
      <c r="E80" s="40"/>
      <c r="F80" s="41"/>
      <c r="G80" s="42"/>
      <c r="J80" s="42"/>
      <c r="K80" s="43"/>
      <c r="L80" s="43"/>
      <c r="M80" s="39"/>
    </row>
    <row r="81" spans="2:13" x14ac:dyDescent="0.25">
      <c r="B81" s="18"/>
      <c r="C81" s="38"/>
      <c r="D81" s="39"/>
      <c r="E81" s="40"/>
      <c r="F81" s="41"/>
      <c r="G81" s="42"/>
      <c r="J81" s="42"/>
      <c r="K81" s="43"/>
      <c r="L81" s="43"/>
      <c r="M81" s="39"/>
    </row>
    <row r="82" spans="2:13" x14ac:dyDescent="0.25">
      <c r="B82" s="18"/>
      <c r="C82" s="38"/>
      <c r="D82" s="39"/>
      <c r="E82" s="40"/>
      <c r="F82" s="41"/>
      <c r="G82" s="42"/>
      <c r="J82" s="42"/>
      <c r="K82" s="43"/>
      <c r="L82" s="43"/>
      <c r="M82" s="39"/>
    </row>
    <row r="83" spans="2:13" x14ac:dyDescent="0.25">
      <c r="B83" s="18"/>
      <c r="C83" s="38"/>
      <c r="D83" s="39"/>
      <c r="E83" s="40"/>
      <c r="F83" s="41"/>
      <c r="G83" s="42"/>
      <c r="J83" s="42"/>
      <c r="K83" s="43"/>
      <c r="L83" s="43"/>
      <c r="M83" s="39"/>
    </row>
    <row r="84" spans="2:13" x14ac:dyDescent="0.25">
      <c r="B84" s="18"/>
      <c r="C84" s="38"/>
      <c r="D84" s="39"/>
      <c r="E84" s="40"/>
      <c r="F84" s="41"/>
      <c r="G84" s="42"/>
      <c r="J84" s="42"/>
      <c r="K84" s="43"/>
      <c r="L84" s="43"/>
      <c r="M84" s="39"/>
    </row>
    <row r="85" spans="2:13" x14ac:dyDescent="0.25">
      <c r="B85" s="18"/>
      <c r="C85" s="38"/>
      <c r="D85" s="39"/>
      <c r="E85" s="40"/>
      <c r="F85" s="41"/>
      <c r="G85" s="42"/>
      <c r="J85" s="42"/>
      <c r="K85" s="43"/>
      <c r="L85" s="43"/>
      <c r="M85" s="39"/>
    </row>
    <row r="86" spans="2:13" x14ac:dyDescent="0.25">
      <c r="B86" s="18"/>
      <c r="C86" s="38"/>
      <c r="D86" s="39"/>
      <c r="E86" s="40"/>
      <c r="F86" s="41"/>
      <c r="G86" s="42"/>
      <c r="J86" s="42"/>
      <c r="K86" s="43"/>
      <c r="L86" s="43"/>
      <c r="M86" s="39"/>
    </row>
    <row r="87" spans="2:13" x14ac:dyDescent="0.25">
      <c r="B87" s="18"/>
      <c r="C87" s="38"/>
      <c r="D87" s="39"/>
      <c r="E87" s="40"/>
      <c r="F87" s="41"/>
      <c r="G87" s="42"/>
      <c r="J87" s="42"/>
      <c r="K87" s="43"/>
      <c r="L87" s="43"/>
      <c r="M87" s="39"/>
    </row>
    <row r="88" spans="2:13" x14ac:dyDescent="0.25">
      <c r="B88" s="18"/>
      <c r="C88" s="38"/>
      <c r="D88" s="39"/>
      <c r="E88" s="40"/>
      <c r="F88" s="41"/>
      <c r="G88" s="42"/>
      <c r="J88" s="42"/>
      <c r="K88" s="43"/>
      <c r="L88" s="43"/>
      <c r="M88" s="39"/>
    </row>
    <row r="89" spans="2:13" x14ac:dyDescent="0.25">
      <c r="B89" s="18"/>
      <c r="C89" s="38"/>
      <c r="D89" s="39"/>
      <c r="E89" s="40"/>
      <c r="F89" s="41"/>
      <c r="G89" s="42"/>
      <c r="J89" s="42"/>
      <c r="K89" s="43"/>
      <c r="L89" s="43"/>
      <c r="M89" s="39"/>
    </row>
    <row r="90" spans="2:13" x14ac:dyDescent="0.25">
      <c r="B90" s="18"/>
      <c r="C90" s="38"/>
      <c r="D90" s="39"/>
      <c r="E90" s="40"/>
      <c r="F90" s="41"/>
      <c r="G90" s="42"/>
      <c r="J90" s="42"/>
      <c r="K90" s="43"/>
      <c r="L90" s="43"/>
      <c r="M90" s="39"/>
    </row>
    <row r="91" spans="2:13" x14ac:dyDescent="0.25">
      <c r="B91" s="18"/>
      <c r="C91" s="38"/>
      <c r="D91" s="39"/>
      <c r="E91" s="40"/>
      <c r="F91" s="41"/>
      <c r="G91" s="42"/>
      <c r="J91" s="42"/>
      <c r="K91" s="43"/>
      <c r="L91" s="43"/>
      <c r="M91" s="39"/>
    </row>
    <row r="92" spans="2:13" x14ac:dyDescent="0.25">
      <c r="B92" s="18"/>
      <c r="C92" s="38"/>
      <c r="D92" s="39"/>
      <c r="E92" s="40"/>
      <c r="F92" s="41"/>
      <c r="G92" s="42"/>
      <c r="J92" s="42"/>
      <c r="K92" s="43"/>
      <c r="L92" s="43"/>
      <c r="M92" s="39"/>
    </row>
    <row r="93" spans="2:13" x14ac:dyDescent="0.25">
      <c r="B93" s="18"/>
      <c r="C93" s="38"/>
      <c r="D93" s="39"/>
      <c r="E93" s="40"/>
      <c r="F93" s="41"/>
      <c r="G93" s="42"/>
      <c r="J93" s="42"/>
      <c r="K93" s="43"/>
      <c r="L93" s="43"/>
      <c r="M93" s="39"/>
    </row>
    <row r="94" spans="2:13" x14ac:dyDescent="0.25">
      <c r="B94" s="18"/>
      <c r="C94" s="38"/>
      <c r="D94" s="39"/>
      <c r="E94" s="40"/>
      <c r="F94" s="41"/>
      <c r="G94" s="42"/>
      <c r="J94" s="42"/>
      <c r="K94" s="43"/>
      <c r="L94" s="43"/>
      <c r="M94" s="39"/>
    </row>
    <row r="95" spans="2:13" x14ac:dyDescent="0.25">
      <c r="B95" s="18"/>
      <c r="C95" s="38"/>
      <c r="D95" s="39"/>
      <c r="E95" s="40"/>
      <c r="F95" s="41"/>
      <c r="G95" s="42"/>
      <c r="J95" s="42"/>
      <c r="K95" s="43"/>
      <c r="L95" s="43"/>
      <c r="M95" s="39"/>
    </row>
    <row r="96" spans="2:13" x14ac:dyDescent="0.25">
      <c r="B96" s="18"/>
      <c r="C96" s="38"/>
      <c r="D96" s="39"/>
      <c r="E96" s="40"/>
      <c r="F96" s="41"/>
      <c r="G96" s="42"/>
      <c r="J96" s="42"/>
      <c r="K96" s="43"/>
      <c r="L96" s="43"/>
      <c r="M96" s="39"/>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7" workbookViewId="0">
      <selection activeCell="V49" sqref="V49"/>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71</v>
      </c>
      <c r="B1" s="66" t="s">
        <v>133</v>
      </c>
      <c r="C1" s="60" t="s">
        <v>129</v>
      </c>
      <c r="D1" s="60" t="s">
        <v>130</v>
      </c>
      <c r="E1" s="60" t="s">
        <v>131</v>
      </c>
      <c r="F1" s="60" t="s">
        <v>132</v>
      </c>
    </row>
    <row r="2" spans="1:6" x14ac:dyDescent="0.25">
      <c r="A2" s="6">
        <v>1</v>
      </c>
      <c r="B2" s="67">
        <v>0</v>
      </c>
      <c r="C2" s="64">
        <v>0</v>
      </c>
      <c r="D2" s="64">
        <v>0</v>
      </c>
      <c r="E2" s="64">
        <v>0</v>
      </c>
      <c r="F2" s="64">
        <v>0</v>
      </c>
    </row>
    <row r="3" spans="1:6" x14ac:dyDescent="0.25">
      <c r="A3" s="6">
        <f>A2+1</f>
        <v>2</v>
      </c>
      <c r="B3" s="67">
        <v>6.3535176455889802E-3</v>
      </c>
      <c r="C3" s="64">
        <v>9.5302764683834716E-3</v>
      </c>
      <c r="D3" s="64">
        <v>1.270703529117796E-2</v>
      </c>
      <c r="E3" s="64">
        <v>1.5883794113972449E-2</v>
      </c>
      <c r="F3" s="64">
        <v>1.9060552936766943E-2</v>
      </c>
    </row>
    <row r="4" spans="1:6" x14ac:dyDescent="0.25">
      <c r="A4" s="6">
        <f t="shared" ref="A4:A61" si="0">A3+1</f>
        <v>3</v>
      </c>
      <c r="B4" s="67">
        <v>1.289331963454779E-2</v>
      </c>
      <c r="C4" s="64">
        <v>1.9339979451821684E-2</v>
      </c>
      <c r="D4" s="64">
        <v>2.5786639269095579E-2</v>
      </c>
      <c r="E4" s="64">
        <v>3.2233299086369474E-2</v>
      </c>
      <c r="F4" s="64">
        <v>3.8692174270421723E-2</v>
      </c>
    </row>
    <row r="5" spans="1:6" x14ac:dyDescent="0.25">
      <c r="A5" s="6">
        <f t="shared" si="0"/>
        <v>4</v>
      </c>
      <c r="B5" s="67">
        <v>1.9626277110689247E-2</v>
      </c>
      <c r="C5" s="64">
        <v>2.943941566603387E-2</v>
      </c>
      <c r="D5" s="64">
        <v>3.9261715746462256E-2</v>
      </c>
      <c r="E5" s="64">
        <v>4.9074854301806886E-2</v>
      </c>
      <c r="F5" s="64">
        <v>5.8906315907319033E-2</v>
      </c>
    </row>
    <row r="6" spans="1:6" x14ac:dyDescent="0.25">
      <c r="A6" s="6">
        <f t="shared" si="0"/>
        <v>5</v>
      </c>
      <c r="B6" s="67">
        <v>2.656109352284293E-2</v>
      </c>
      <c r="C6" s="64">
        <v>3.9845304894297905E-2</v>
      </c>
      <c r="D6" s="64">
        <v>5.3144174705886886E-2</v>
      </c>
      <c r="E6" s="64">
        <v>6.6428386077341861E-2</v>
      </c>
      <c r="F6" s="64">
        <v>7.9734585108997863E-2</v>
      </c>
    </row>
    <row r="7" spans="1:6" x14ac:dyDescent="0.25">
      <c r="A7" s="6">
        <f t="shared" si="0"/>
        <v>6</v>
      </c>
      <c r="B7" s="67">
        <v>3.3706777704007866E-2</v>
      </c>
      <c r="C7" s="64">
        <v>5.0569328081095564E-2</v>
      </c>
      <c r="D7" s="64">
        <v>6.7444093824961623E-2</v>
      </c>
      <c r="E7" s="64">
        <v>8.4306644202049308E-2</v>
      </c>
      <c r="F7" s="64">
        <v>0.10119362531269371</v>
      </c>
    </row>
    <row r="8" spans="1:6" x14ac:dyDescent="0.25">
      <c r="A8" s="6">
        <f t="shared" si="0"/>
        <v>7</v>
      </c>
      <c r="B8" s="67">
        <v>4.1072425739802937E-2</v>
      </c>
      <c r="C8" s="64">
        <v>6.1621726502681218E-2</v>
      </c>
      <c r="D8" s="64">
        <v>8.2181497579940935E-2</v>
      </c>
      <c r="E8" s="64">
        <v>0.1027307983428192</v>
      </c>
      <c r="F8" s="64">
        <v>0.12330627489165109</v>
      </c>
    </row>
    <row r="9" spans="1:6" x14ac:dyDescent="0.25">
      <c r="A9" s="6">
        <f t="shared" si="0"/>
        <v>8</v>
      </c>
      <c r="B9" s="67">
        <v>4.8662585673037585E-2</v>
      </c>
      <c r="C9" s="64">
        <v>7.3012201559723919E-2</v>
      </c>
      <c r="D9" s="64">
        <v>9.7366398208952112E-2</v>
      </c>
      <c r="E9" s="64">
        <v>0.12171601409563843</v>
      </c>
      <c r="F9" s="64">
        <v>0.14609311455757604</v>
      </c>
    </row>
    <row r="10" spans="1:6" x14ac:dyDescent="0.25">
      <c r="A10" s="6">
        <f t="shared" si="0"/>
        <v>9</v>
      </c>
      <c r="B10" s="67">
        <v>5.6483855983087611E-2</v>
      </c>
      <c r="C10" s="64">
        <v>8.4750214708188124E-2</v>
      </c>
      <c r="D10" s="64">
        <v>0.11301657343328864</v>
      </c>
      <c r="E10" s="64">
        <v>0.14128293215838911</v>
      </c>
      <c r="F10" s="64">
        <v>0.16957779340597248</v>
      </c>
    </row>
    <row r="11" spans="1:6" x14ac:dyDescent="0.25">
      <c r="A11" s="6">
        <f t="shared" si="0"/>
        <v>10</v>
      </c>
      <c r="B11" s="67">
        <v>6.4543860367612005E-2</v>
      </c>
      <c r="C11" s="64">
        <v>9.6848772041719558E-2</v>
      </c>
      <c r="D11" s="64">
        <v>0.1291500191057936</v>
      </c>
      <c r="E11" s="64">
        <v>0.16145126616986763</v>
      </c>
      <c r="F11" s="64">
        <v>0.19378549472424322</v>
      </c>
    </row>
    <row r="12" spans="1:6" x14ac:dyDescent="0.25">
      <c r="A12" s="6">
        <f t="shared" si="0"/>
        <v>11</v>
      </c>
      <c r="B12" s="67">
        <v>7.2854113197909215E-2</v>
      </c>
      <c r="C12" s="64">
        <v>0.10931948162903229</v>
      </c>
      <c r="D12" s="64">
        <v>0.14578151859648852</v>
      </c>
      <c r="E12" s="64">
        <v>0.18224355556394475</v>
      </c>
      <c r="F12" s="64">
        <v>0.21873890716806926</v>
      </c>
    </row>
    <row r="13" spans="1:6" x14ac:dyDescent="0.25">
      <c r="A13" s="6">
        <f t="shared" si="0"/>
        <v>12</v>
      </c>
      <c r="B13" s="67">
        <v>8.1422290721511539E-2</v>
      </c>
      <c r="C13" s="64">
        <v>0.12217618986599156</v>
      </c>
      <c r="D13" s="64">
        <v>0.16292703516877696</v>
      </c>
      <c r="E13" s="64">
        <v>0.20367788047156235</v>
      </c>
      <c r="F13" s="64">
        <v>0.24446537187468287</v>
      </c>
    </row>
    <row r="14" spans="1:6" x14ac:dyDescent="0.25">
      <c r="A14" s="6">
        <f t="shared" si="0"/>
        <v>13</v>
      </c>
      <c r="B14" s="67">
        <v>9.0256526194428671E-2</v>
      </c>
      <c r="C14" s="64">
        <v>0.13543130164976058</v>
      </c>
      <c r="D14" s="64">
        <v>0.18060607710509249</v>
      </c>
      <c r="E14" s="64">
        <v>0.22577803362962937</v>
      </c>
      <c r="F14" s="64">
        <v>0.27098945518529638</v>
      </c>
    </row>
    <row r="15" spans="1:6" x14ac:dyDescent="0.25">
      <c r="A15" s="6">
        <f t="shared" si="0"/>
        <v>14</v>
      </c>
      <c r="B15" s="67">
        <v>9.9365246663834297E-2</v>
      </c>
      <c r="C15" s="64">
        <v>0.14909891277836099</v>
      </c>
      <c r="D15" s="64">
        <v>0.19883519647148307</v>
      </c>
      <c r="E15" s="64">
        <v>0.24856624500741434</v>
      </c>
      <c r="F15" s="64">
        <v>0.29833917480087147</v>
      </c>
    </row>
    <row r="16" spans="1:6" x14ac:dyDescent="0.25">
      <c r="A16" s="6">
        <f t="shared" si="0"/>
        <v>15</v>
      </c>
      <c r="B16" s="67">
        <v>0.10875951811103381</v>
      </c>
      <c r="C16" s="64">
        <v>0.16319424631705332</v>
      </c>
      <c r="D16" s="64">
        <v>0.21763386066978413</v>
      </c>
      <c r="E16" s="64">
        <v>0.27206614580244792</v>
      </c>
      <c r="F16" s="64">
        <v>0.32654484932886951</v>
      </c>
    </row>
    <row r="17" spans="1:9" x14ac:dyDescent="0.25">
      <c r="A17" s="6">
        <f t="shared" si="0"/>
        <v>16</v>
      </c>
      <c r="B17" s="67">
        <v>0.11844764002200625</v>
      </c>
      <c r="C17" s="64">
        <v>0.17773100994605387</v>
      </c>
      <c r="D17" s="64">
        <v>0.23702125101391427</v>
      </c>
      <c r="E17" s="64">
        <v>0.29630233055669092</v>
      </c>
      <c r="F17" s="64">
        <v>0.35563608886869924</v>
      </c>
    </row>
    <row r="18" spans="1:9" x14ac:dyDescent="0.25">
      <c r="A18" s="6">
        <f t="shared" si="0"/>
        <v>17</v>
      </c>
      <c r="B18" s="67">
        <v>0.12844027036842207</v>
      </c>
      <c r="C18" s="64">
        <v>0.19272615296794013</v>
      </c>
      <c r="D18" s="64">
        <v>0.25701850252634084</v>
      </c>
      <c r="E18" s="64">
        <v>0.32130222947289799</v>
      </c>
      <c r="F18" s="64">
        <v>0.38564200339643817</v>
      </c>
    </row>
    <row r="19" spans="1:9" x14ac:dyDescent="0.25">
      <c r="A19" s="6">
        <f t="shared" si="0"/>
        <v>18</v>
      </c>
      <c r="B19" s="67">
        <v>0.13874773457826578</v>
      </c>
      <c r="C19" s="64">
        <v>0.20819489406806882</v>
      </c>
      <c r="D19" s="64">
        <v>0.27764816124126096</v>
      </c>
      <c r="E19" s="64">
        <v>0.34709124894213783</v>
      </c>
      <c r="F19" s="64">
        <v>0.41659541347690654</v>
      </c>
    </row>
    <row r="20" spans="1:9" x14ac:dyDescent="0.25">
      <c r="A20" s="6">
        <f t="shared" si="0"/>
        <v>19</v>
      </c>
      <c r="B20" s="67">
        <v>0.14938204178945516</v>
      </c>
      <c r="C20" s="64">
        <v>0.22415310548228304</v>
      </c>
      <c r="D20" s="64">
        <v>0.29893188414360244</v>
      </c>
      <c r="E20" s="64">
        <v>0.37369716161006156</v>
      </c>
      <c r="F20" s="64">
        <v>0.44852801630869926</v>
      </c>
    </row>
    <row r="21" spans="1:9" x14ac:dyDescent="0.25">
      <c r="A21" s="6">
        <f t="shared" si="0"/>
        <v>20</v>
      </c>
      <c r="B21" s="67">
        <v>0.1603546316173412</v>
      </c>
      <c r="C21" s="64">
        <v>0.24061898191430758</v>
      </c>
      <c r="D21" s="64">
        <v>0.3208924937363577</v>
      </c>
      <c r="E21" s="64">
        <v>0.40114768250824029</v>
      </c>
      <c r="F21" s="64">
        <v>0.48147433117577626</v>
      </c>
    </row>
    <row r="22" spans="1:9" x14ac:dyDescent="0.25">
      <c r="A22" s="6">
        <f t="shared" si="0"/>
        <v>21</v>
      </c>
      <c r="B22" s="67">
        <v>0.17167650975531923</v>
      </c>
      <c r="C22" s="64">
        <v>0.25760899746241184</v>
      </c>
      <c r="D22" s="64">
        <v>0.34355195548388584</v>
      </c>
      <c r="E22" s="64">
        <v>0.42947222782420014</v>
      </c>
      <c r="F22" s="64">
        <v>0.51547102752237517</v>
      </c>
    </row>
    <row r="23" spans="1:9" x14ac:dyDescent="0.25">
      <c r="A23" s="6">
        <f t="shared" si="0"/>
        <v>22</v>
      </c>
      <c r="B23" s="67">
        <v>0.18336001232528856</v>
      </c>
      <c r="C23" s="64">
        <v>0.27514162812977094</v>
      </c>
      <c r="D23" s="64">
        <v>0.36693490405708717</v>
      </c>
      <c r="E23" s="64">
        <v>0.45870152827506888</v>
      </c>
      <c r="F23" s="64">
        <v>0.55055477054838786</v>
      </c>
    </row>
    <row r="24" spans="1:9" x14ac:dyDescent="0.25">
      <c r="A24" s="6">
        <f t="shared" si="0"/>
        <v>23</v>
      </c>
      <c r="B24" s="67">
        <v>0.19541851665406479</v>
      </c>
      <c r="C24" s="64">
        <v>0.2932369166277472</v>
      </c>
      <c r="D24" s="64">
        <v>0.39106806307111136</v>
      </c>
      <c r="E24" s="64">
        <v>0.48886734334027121</v>
      </c>
      <c r="F24" s="64">
        <v>0.58676381544075429</v>
      </c>
      <c r="H24" s="60" t="s">
        <v>195</v>
      </c>
      <c r="I24" s="60" t="s">
        <v>196</v>
      </c>
    </row>
    <row r="25" spans="1:9" x14ac:dyDescent="0.25">
      <c r="A25" s="6">
        <f t="shared" si="0"/>
        <v>24</v>
      </c>
      <c r="B25" s="67">
        <v>0.20786469743484151</v>
      </c>
      <c r="C25" s="64">
        <v>0.31191461905750389</v>
      </c>
      <c r="D25" s="64">
        <v>0.41597675604694456</v>
      </c>
      <c r="E25" s="64">
        <v>0.52000377385689756</v>
      </c>
      <c r="F25" s="64">
        <v>0.62413614920531368</v>
      </c>
      <c r="H25" s="87">
        <v>0</v>
      </c>
      <c r="I25" s="86">
        <v>0</v>
      </c>
    </row>
    <row r="26" spans="1:9" x14ac:dyDescent="0.25">
      <c r="A26" s="6">
        <f t="shared" si="0"/>
        <v>25</v>
      </c>
      <c r="B26" s="67">
        <v>0.22071213309792811</v>
      </c>
      <c r="C26" s="64">
        <v>0.33119426223204473</v>
      </c>
      <c r="D26" s="64">
        <v>0.44168811811826852</v>
      </c>
      <c r="E26" s="64">
        <v>0.55214386206014388</v>
      </c>
      <c r="F26" s="64">
        <v>0.66271394183506449</v>
      </c>
      <c r="H26" s="87">
        <v>5</v>
      </c>
      <c r="I26" s="86">
        <v>76</v>
      </c>
    </row>
    <row r="27" spans="1:9" x14ac:dyDescent="0.25">
      <c r="A27" s="6">
        <f t="shared" si="0"/>
        <v>26</v>
      </c>
      <c r="B27" s="67">
        <v>0.23397513201515066</v>
      </c>
      <c r="C27" s="64">
        <v>0.35109800670088614</v>
      </c>
      <c r="D27" s="64">
        <v>0.4682307476444042</v>
      </c>
      <c r="E27" s="64">
        <v>0.58532402355679214</v>
      </c>
      <c r="F27" s="64">
        <v>0.70253851349336505</v>
      </c>
      <c r="H27" s="87">
        <v>10</v>
      </c>
      <c r="I27" s="86">
        <v>58</v>
      </c>
    </row>
    <row r="28" spans="1:9" x14ac:dyDescent="0.25">
      <c r="A28" s="6">
        <f t="shared" si="0"/>
        <v>27</v>
      </c>
      <c r="B28" s="67">
        <v>0.24766859732549693</v>
      </c>
      <c r="C28" s="64">
        <v>0.37164744449512249</v>
      </c>
      <c r="D28" s="64">
        <v>0.49563443524260031</v>
      </c>
      <c r="E28" s="64">
        <v>0.619580708100817</v>
      </c>
      <c r="F28" s="64">
        <v>0.74365456367871841</v>
      </c>
      <c r="H28" s="87">
        <v>15</v>
      </c>
      <c r="I28" s="86">
        <v>48</v>
      </c>
    </row>
    <row r="29" spans="1:9" x14ac:dyDescent="0.25">
      <c r="A29" s="6">
        <f t="shared" si="0"/>
        <v>28</v>
      </c>
      <c r="B29" s="67">
        <v>0.26180792072669457</v>
      </c>
      <c r="C29" s="64">
        <v>0.3928650094378705</v>
      </c>
      <c r="D29" s="64">
        <v>0.52392995088483241</v>
      </c>
      <c r="E29" s="64">
        <v>0.6549517022849709</v>
      </c>
      <c r="F29" s="64">
        <v>0.78610825898277048</v>
      </c>
      <c r="H29" s="87">
        <v>20</v>
      </c>
      <c r="I29" s="86">
        <v>41</v>
      </c>
    </row>
    <row r="30" spans="1:9" x14ac:dyDescent="0.25">
      <c r="A30" s="6">
        <f t="shared" si="0"/>
        <v>29</v>
      </c>
      <c r="B30" s="67">
        <v>0.27640889824094583</v>
      </c>
      <c r="C30" s="64">
        <v>0.41477509566634596</v>
      </c>
      <c r="D30" s="64">
        <v>0.55314887504353938</v>
      </c>
      <c r="E30" s="64">
        <v>0.69147589905133988</v>
      </c>
      <c r="F30" s="64">
        <v>0.829946980143216</v>
      </c>
      <c r="H30" s="87">
        <v>25</v>
      </c>
      <c r="I30" s="86">
        <v>36.5</v>
      </c>
    </row>
    <row r="31" spans="1:9" x14ac:dyDescent="0.25">
      <c r="A31" s="44">
        <f t="shared" si="0"/>
        <v>30</v>
      </c>
      <c r="B31" s="68">
        <v>0.29148766282751493</v>
      </c>
      <c r="C31" s="70">
        <v>0.4374012878394915</v>
      </c>
      <c r="D31" s="70">
        <v>0.58332346360821286</v>
      </c>
      <c r="E31" s="70">
        <v>0.72919433483646512</v>
      </c>
      <c r="F31" s="70">
        <v>0.87521911968612454</v>
      </c>
      <c r="H31" s="87">
        <v>30</v>
      </c>
      <c r="I31" s="88">
        <v>33</v>
      </c>
    </row>
    <row r="32" spans="1:9" x14ac:dyDescent="0.25">
      <c r="A32" s="6">
        <f t="shared" si="0"/>
        <v>31</v>
      </c>
      <c r="B32" s="67">
        <v>0.30706063003804074</v>
      </c>
      <c r="C32" s="64">
        <v>0.46076885596352646</v>
      </c>
      <c r="D32" s="64">
        <v>0.61448772107943184</v>
      </c>
      <c r="E32" s="64">
        <v>0.76814984384643159</v>
      </c>
      <c r="F32" s="64">
        <v>0.92197628299880441</v>
      </c>
      <c r="H32" s="87">
        <v>35</v>
      </c>
      <c r="I32" s="86">
        <v>30</v>
      </c>
    </row>
    <row r="33" spans="1:9" x14ac:dyDescent="0.25">
      <c r="A33" s="6">
        <f t="shared" si="0"/>
        <v>32</v>
      </c>
      <c r="B33" s="67">
        <v>0.32314559905211354</v>
      </c>
      <c r="C33" s="64">
        <v>0.48490449205643432</v>
      </c>
      <c r="D33" s="64">
        <v>0.64667712734838056</v>
      </c>
      <c r="E33" s="64">
        <v>0.80838677715537599</v>
      </c>
      <c r="F33" s="64">
        <v>0.97027049593896286</v>
      </c>
      <c r="H33" s="87">
        <v>40</v>
      </c>
      <c r="I33" s="86">
        <v>27.1</v>
      </c>
    </row>
    <row r="34" spans="1:9" x14ac:dyDescent="0.25">
      <c r="A34" s="6">
        <f t="shared" si="0"/>
        <v>33</v>
      </c>
      <c r="B34" s="67">
        <v>0.33976043254878768</v>
      </c>
      <c r="C34" s="64">
        <v>0.50983609469163527</v>
      </c>
      <c r="D34" s="64">
        <v>0.67992730366492782</v>
      </c>
      <c r="E34" s="64">
        <v>0.84995077287699494</v>
      </c>
      <c r="F34" s="64">
        <v>1.0201574725907374</v>
      </c>
      <c r="H34" s="87">
        <v>45</v>
      </c>
      <c r="I34" s="86">
        <v>25.1</v>
      </c>
    </row>
    <row r="35" spans="1:9" x14ac:dyDescent="0.25">
      <c r="A35" s="6">
        <f t="shared" si="0"/>
        <v>34</v>
      </c>
      <c r="B35" s="67">
        <v>0.35692412519490541</v>
      </c>
      <c r="C35" s="64">
        <v>0.53559151373688252</v>
      </c>
      <c r="D35" s="64">
        <v>0.71427614750254664</v>
      </c>
      <c r="E35" s="64">
        <v>0.89288856689402085</v>
      </c>
      <c r="F35" s="64">
        <v>1.0716939172254945</v>
      </c>
      <c r="H35" s="87">
        <v>50</v>
      </c>
      <c r="I35" s="86">
        <v>23.4</v>
      </c>
    </row>
    <row r="36" spans="1:9" x14ac:dyDescent="0.25">
      <c r="A36" s="53">
        <f t="shared" si="0"/>
        <v>35</v>
      </c>
      <c r="B36" s="69">
        <v>0.37465664193255555</v>
      </c>
      <c r="C36" s="64">
        <v>0.56220065137509123</v>
      </c>
      <c r="D36" s="64">
        <v>0.74976350738351327</v>
      </c>
      <c r="E36" s="64">
        <v>0.93724993009695057</v>
      </c>
      <c r="F36" s="64">
        <v>1.1249384298779499</v>
      </c>
      <c r="H36" s="87">
        <v>55</v>
      </c>
      <c r="I36" s="86">
        <v>22</v>
      </c>
    </row>
    <row r="37" spans="1:9" x14ac:dyDescent="0.25">
      <c r="A37" s="6">
        <f t="shared" si="0"/>
        <v>36</v>
      </c>
      <c r="B37" s="67">
        <v>0.39297878321862284</v>
      </c>
      <c r="C37" s="64">
        <v>0.589694159113334</v>
      </c>
      <c r="D37" s="64">
        <v>0.78642989395267549</v>
      </c>
      <c r="E37" s="64">
        <v>0.98308521096072587</v>
      </c>
      <c r="F37" s="64">
        <v>1.1799522609929347</v>
      </c>
      <c r="H37" s="87">
        <v>60</v>
      </c>
      <c r="I37" s="86">
        <v>20.6</v>
      </c>
    </row>
    <row r="38" spans="1:9" x14ac:dyDescent="0.25">
      <c r="A38" s="6">
        <f t="shared" si="0"/>
        <v>37</v>
      </c>
      <c r="B38" s="67">
        <v>0.41191108168223894</v>
      </c>
      <c r="C38" s="64">
        <v>0.61810333652282023</v>
      </c>
      <c r="D38" s="64">
        <v>0.8243183713717176</v>
      </c>
      <c r="E38" s="64">
        <v>1.0304482287982144</v>
      </c>
      <c r="F38" s="64">
        <v>1.236798953261866</v>
      </c>
      <c r="H38" s="87">
        <v>65</v>
      </c>
      <c r="I38" s="86">
        <v>19.5</v>
      </c>
    </row>
    <row r="39" spans="1:9" x14ac:dyDescent="0.25">
      <c r="A39" s="6">
        <f t="shared" si="0"/>
        <v>38</v>
      </c>
      <c r="B39" s="67">
        <v>0.43147576610739885</v>
      </c>
      <c r="C39" s="64">
        <v>0.64746197470942146</v>
      </c>
      <c r="D39" s="64">
        <v>0.86347229258798019</v>
      </c>
      <c r="E39" s="64">
        <v>1.0793929239578239</v>
      </c>
      <c r="F39" s="64">
        <v>1.2955440400113543</v>
      </c>
      <c r="H39" s="87">
        <v>70</v>
      </c>
      <c r="I39" s="87">
        <v>18.399999999999999</v>
      </c>
    </row>
    <row r="40" spans="1:9" x14ac:dyDescent="0.25">
      <c r="A40" s="6">
        <f t="shared" si="0"/>
        <v>39</v>
      </c>
      <c r="B40" s="67">
        <v>0.45169560433361106</v>
      </c>
      <c r="C40" s="64">
        <v>0.67780415759895463</v>
      </c>
      <c r="D40" s="64">
        <v>0.90393714159785465</v>
      </c>
      <c r="E40" s="64">
        <v>1.1299771008805193</v>
      </c>
      <c r="F40" s="64">
        <v>1.3562566692807596</v>
      </c>
      <c r="H40" s="87">
        <v>75</v>
      </c>
      <c r="I40" s="86">
        <v>17.5</v>
      </c>
    </row>
    <row r="41" spans="1:9" x14ac:dyDescent="0.25">
      <c r="A41" s="6">
        <f t="shared" si="0"/>
        <v>40</v>
      </c>
      <c r="B41" s="67">
        <v>0.47259383587395837</v>
      </c>
      <c r="C41" s="64">
        <v>0.70916514148719634</v>
      </c>
      <c r="D41" s="64">
        <v>0.94576026706565208</v>
      </c>
      <c r="E41" s="64">
        <v>1.1822591966307279</v>
      </c>
      <c r="F41" s="64">
        <v>1.4190073196780824</v>
      </c>
      <c r="H41" s="87">
        <v>80</v>
      </c>
      <c r="I41" s="86">
        <v>16.600000000000001</v>
      </c>
    </row>
    <row r="42" spans="1:9" x14ac:dyDescent="0.25">
      <c r="A42" s="53">
        <f t="shared" si="0"/>
        <v>41</v>
      </c>
      <c r="B42" s="69">
        <v>0.49419500820125545</v>
      </c>
      <c r="C42" s="64">
        <v>0.74158121206793748</v>
      </c>
      <c r="D42" s="64">
        <v>0.98899065492507587</v>
      </c>
      <c r="E42" s="64">
        <v>1.2363008851691117</v>
      </c>
      <c r="F42" s="64">
        <v>1.4838694257301435</v>
      </c>
      <c r="H42" s="87">
        <v>85</v>
      </c>
      <c r="I42" s="87">
        <v>15.9</v>
      </c>
    </row>
    <row r="43" spans="1:9" x14ac:dyDescent="0.25">
      <c r="A43" s="6">
        <f t="shared" si="0"/>
        <v>42</v>
      </c>
      <c r="B43" s="67">
        <v>0.51652482103855724</v>
      </c>
      <c r="C43" s="64">
        <v>0.77509043441179848</v>
      </c>
      <c r="D43" s="64">
        <v>1.0336796059923981</v>
      </c>
      <c r="E43" s="64">
        <v>1.2921658194815797</v>
      </c>
      <c r="F43" s="64">
        <v>1.5509198985136867</v>
      </c>
      <c r="H43" s="87">
        <v>90</v>
      </c>
      <c r="I43" s="86">
        <v>15.2</v>
      </c>
    </row>
    <row r="44" spans="1:9" x14ac:dyDescent="0.25">
      <c r="A44" s="6">
        <f t="shared" si="0"/>
        <v>43</v>
      </c>
      <c r="B44" s="67">
        <v>0.53960999237657226</v>
      </c>
      <c r="C44" s="64">
        <v>0.80973244606194694</v>
      </c>
      <c r="D44" s="64">
        <v>1.0798796145591756</v>
      </c>
      <c r="E44" s="64">
        <v>1.3499202536949648</v>
      </c>
      <c r="F44" s="64">
        <v>1.6202378691704957</v>
      </c>
      <c r="H44" s="87">
        <v>95</v>
      </c>
      <c r="I44" s="86">
        <v>14.6</v>
      </c>
    </row>
    <row r="45" spans="1:9" x14ac:dyDescent="0.25">
      <c r="A45" s="6">
        <f t="shared" si="0"/>
        <v>44</v>
      </c>
      <c r="B45" s="67">
        <v>0.56347730989551326</v>
      </c>
      <c r="C45" s="64">
        <v>0.84554911120995213</v>
      </c>
      <c r="D45" s="64">
        <v>1.1276458985018922</v>
      </c>
      <c r="E45" s="64">
        <v>1.409632747492827</v>
      </c>
      <c r="F45" s="64">
        <v>1.6919052694931918</v>
      </c>
      <c r="H45" s="87">
        <v>100</v>
      </c>
      <c r="I45" s="87">
        <v>14</v>
      </c>
    </row>
    <row r="46" spans="1:9" x14ac:dyDescent="0.25">
      <c r="A46" s="6">
        <f t="shared" si="0"/>
        <v>45</v>
      </c>
      <c r="B46" s="67">
        <v>0.58815525193738882</v>
      </c>
      <c r="C46" s="64">
        <v>0.88258264457483682</v>
      </c>
      <c r="D46" s="64">
        <v>1.1770352823036263</v>
      </c>
      <c r="E46" s="64">
        <v>1.4713739099424847</v>
      </c>
      <c r="F46" s="64">
        <v>1.7660081494573792</v>
      </c>
    </row>
    <row r="47" spans="1:9" x14ac:dyDescent="0.25">
      <c r="A47" s="6">
        <f t="shared" si="0"/>
        <v>46</v>
      </c>
      <c r="B47" s="67">
        <v>0.61367380373841729</v>
      </c>
      <c r="C47" s="64">
        <v>0.92087716661097663</v>
      </c>
      <c r="D47" s="64">
        <v>1.2281068190772542</v>
      </c>
      <c r="E47" s="64">
        <v>1.5352177700446208</v>
      </c>
      <c r="F47" s="64">
        <v>1.8426346362843491</v>
      </c>
    </row>
    <row r="48" spans="1:9" x14ac:dyDescent="0.25">
      <c r="A48" s="6">
        <f t="shared" si="0"/>
        <v>47</v>
      </c>
      <c r="B48" s="67">
        <v>0.64006351741686951</v>
      </c>
      <c r="C48" s="64">
        <v>0.96047928047455999</v>
      </c>
      <c r="D48" s="64">
        <v>1.2809215534771736</v>
      </c>
      <c r="E48" s="64">
        <v>1.6012406332063205</v>
      </c>
      <c r="F48" s="64">
        <v>1.9218770525702831</v>
      </c>
    </row>
    <row r="49" spans="1:9" x14ac:dyDescent="0.25">
      <c r="A49" s="6">
        <f t="shared" si="0"/>
        <v>48</v>
      </c>
      <c r="B49" s="67">
        <v>0.66735621638327869</v>
      </c>
      <c r="C49" s="64">
        <v>1.0014362864879682</v>
      </c>
      <c r="D49" s="64">
        <v>1.335543077707485</v>
      </c>
      <c r="E49" s="64">
        <v>1.6695223710362532</v>
      </c>
      <c r="F49" s="64">
        <v>2.0038307158076125</v>
      </c>
    </row>
    <row r="50" spans="1:9" x14ac:dyDescent="0.25">
      <c r="A50" s="6">
        <f t="shared" si="0"/>
        <v>49</v>
      </c>
      <c r="B50" s="67">
        <v>0.69558486561673971</v>
      </c>
      <c r="C50" s="64">
        <v>1.0437976067595647</v>
      </c>
      <c r="D50" s="64">
        <v>1.3920372715679419</v>
      </c>
      <c r="E50" s="64">
        <v>1.7401453095669526</v>
      </c>
      <c r="F50" s="64">
        <v>2.0885943806629585</v>
      </c>
    </row>
    <row r="51" spans="1:9" x14ac:dyDescent="0.25">
      <c r="A51" s="44">
        <f t="shared" si="0"/>
        <v>50</v>
      </c>
      <c r="B51" s="68">
        <v>0.72478345750805406</v>
      </c>
      <c r="C51" s="70">
        <v>1.0876145730050983</v>
      </c>
      <c r="D51" s="70">
        <v>1.4504728066163906</v>
      </c>
      <c r="E51" s="70">
        <v>1.8131954496564431</v>
      </c>
      <c r="F51" s="70">
        <v>2.176271361103725</v>
      </c>
    </row>
    <row r="52" spans="1:9" x14ac:dyDescent="0.25">
      <c r="A52" s="44">
        <f t="shared" si="0"/>
        <v>51</v>
      </c>
      <c r="B52" s="64">
        <v>0.75498762968407751</v>
      </c>
      <c r="C52" s="64">
        <v>1.1329409578822782</v>
      </c>
      <c r="D52" s="64">
        <v>1.5109208724669967</v>
      </c>
      <c r="E52" s="64">
        <v>1.8887613881602447</v>
      </c>
      <c r="F52" s="64">
        <v>2.2669683648568428</v>
      </c>
      <c r="H52" s="60" t="s">
        <v>195</v>
      </c>
      <c r="I52" s="60" t="s">
        <v>196</v>
      </c>
    </row>
    <row r="53" spans="1:9" x14ac:dyDescent="0.25">
      <c r="A53" s="44">
        <f t="shared" si="0"/>
        <v>52</v>
      </c>
      <c r="B53" s="64">
        <v>0.78623450681194684</v>
      </c>
      <c r="C53" s="64">
        <v>1.179832035552119</v>
      </c>
      <c r="D53" s="64">
        <v>1.5734556394021451</v>
      </c>
      <c r="E53" s="64">
        <v>1.9669354777816261</v>
      </c>
      <c r="F53" s="64">
        <v>2.3607958718184321</v>
      </c>
      <c r="H53" s="87">
        <v>20</v>
      </c>
      <c r="I53" s="86">
        <v>41</v>
      </c>
    </row>
    <row r="54" spans="1:9" x14ac:dyDescent="0.25">
      <c r="A54" s="44">
        <f t="shared" si="0"/>
        <v>53</v>
      </c>
      <c r="B54" s="64">
        <v>0.81856256031226016</v>
      </c>
      <c r="C54" s="64">
        <v>1.2283451314635396</v>
      </c>
      <c r="D54" s="64">
        <v>1.638153285741468</v>
      </c>
      <c r="E54" s="64">
        <v>2.0478134727463457</v>
      </c>
      <c r="F54" s="64">
        <v>2.4578691610604988</v>
      </c>
      <c r="H54" s="87">
        <v>30</v>
      </c>
      <c r="I54" s="88">
        <v>33</v>
      </c>
    </row>
    <row r="55" spans="1:9" x14ac:dyDescent="0.25">
      <c r="A55" s="44">
        <f t="shared" si="0"/>
        <v>54</v>
      </c>
      <c r="B55" s="64">
        <v>0.85201148365968271</v>
      </c>
      <c r="C55" s="64">
        <v>1.2785401110507864</v>
      </c>
      <c r="D55" s="64">
        <v>1.7050938478069344</v>
      </c>
      <c r="E55" s="64">
        <v>2.131494892478353</v>
      </c>
      <c r="F55" s="64">
        <v>2.5583071878313093</v>
      </c>
      <c r="H55" s="87">
        <v>40</v>
      </c>
      <c r="I55" s="86">
        <v>27.1</v>
      </c>
    </row>
    <row r="56" spans="1:9" x14ac:dyDescent="0.25">
      <c r="A56" s="44">
        <f t="shared" si="0"/>
        <v>55</v>
      </c>
      <c r="B56" s="64">
        <v>0.88662208128712239</v>
      </c>
      <c r="C56" s="64">
        <v>1.3304784825329428</v>
      </c>
      <c r="D56" s="64">
        <v>1.7743595366098974</v>
      </c>
      <c r="E56" s="64">
        <v>2.2180833456017779</v>
      </c>
      <c r="F56" s="64">
        <v>2.6622342482357451</v>
      </c>
    </row>
    <row r="57" spans="1:9" x14ac:dyDescent="0.25">
      <c r="A57" s="44">
        <f t="shared" si="0"/>
        <v>56</v>
      </c>
      <c r="B57" s="64">
        <v>0.92243747818232735</v>
      </c>
      <c r="C57" s="64">
        <v>1.3842245590260089</v>
      </c>
      <c r="D57" s="64">
        <v>1.8460365068663465</v>
      </c>
      <c r="E57" s="64">
        <v>2.3076861648337714</v>
      </c>
      <c r="F57" s="64">
        <v>2.7697788479784609</v>
      </c>
    </row>
    <row r="58" spans="1:9" x14ac:dyDescent="0.25">
      <c r="A58" s="44">
        <f t="shared" si="0"/>
        <v>57</v>
      </c>
      <c r="B58" s="64">
        <v>0.9595022734164026</v>
      </c>
      <c r="C58" s="64">
        <v>1.4398452124993131</v>
      </c>
      <c r="D58" s="64">
        <v>1.9202138681438621</v>
      </c>
      <c r="E58" s="64">
        <v>2.4004147232237192</v>
      </c>
      <c r="F58" s="64">
        <v>2.8810746189288254</v>
      </c>
    </row>
    <row r="59" spans="1:9" x14ac:dyDescent="0.25">
      <c r="A59" s="44">
        <f t="shared" si="0"/>
        <v>58</v>
      </c>
      <c r="B59" s="64">
        <v>0.99786241306765888</v>
      </c>
      <c r="C59" s="64">
        <v>1.4974102850140232</v>
      </c>
      <c r="D59" s="64">
        <v>1.9969840619623482</v>
      </c>
      <c r="E59" s="64">
        <v>2.4963847176780565</v>
      </c>
      <c r="F59" s="64">
        <v>2.9962605090394869</v>
      </c>
    </row>
    <row r="60" spans="1:9" x14ac:dyDescent="0.25">
      <c r="A60" s="44">
        <f t="shared" si="0"/>
        <v>59</v>
      </c>
      <c r="B60" s="64">
        <v>1.0375663183091488</v>
      </c>
      <c r="C60" s="64">
        <v>1.5569917159001039</v>
      </c>
      <c r="D60" s="64">
        <v>2.0764432005455342</v>
      </c>
      <c r="E60" s="64">
        <v>2.5957158025317031</v>
      </c>
      <c r="F60" s="64">
        <v>3.1154803318308426</v>
      </c>
    </row>
    <row r="61" spans="1:9" x14ac:dyDescent="0.25">
      <c r="A61" s="44">
        <f t="shared" si="0"/>
        <v>60</v>
      </c>
      <c r="B61" s="64">
        <v>1.0786634576140941</v>
      </c>
      <c r="C61" s="64">
        <v>1.6186639777522562</v>
      </c>
      <c r="D61" s="64">
        <v>2.1586907609289909</v>
      </c>
      <c r="E61" s="64">
        <v>2.698532481299035</v>
      </c>
      <c r="F61" s="64">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Lab</cp:lastModifiedBy>
  <dcterms:created xsi:type="dcterms:W3CDTF">2013-06-26T17:52:29Z</dcterms:created>
  <dcterms:modified xsi:type="dcterms:W3CDTF">2014-04-01T08:05:34Z</dcterms:modified>
</cp:coreProperties>
</file>