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7EF67020-756A-4943-AE79-FC0AA9817A89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Financial Functions" sheetId="1" r:id="rId1"/>
    <sheet name="Informational Functions" sheetId="2" r:id="rId2"/>
    <sheet name="Logical Functions" sheetId="3" r:id="rId3"/>
    <sheet name="Lookups and References" sheetId="4" r:id="rId4"/>
    <sheet name="Math Function" sheetId="5" r:id="rId5"/>
    <sheet name="Statistical Fun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7" i="6" l="1"/>
  <c r="L47" i="6"/>
  <c r="I47" i="6"/>
  <c r="H47" i="6"/>
  <c r="G47" i="6"/>
  <c r="E47" i="6"/>
  <c r="D47" i="6"/>
  <c r="C47" i="6"/>
  <c r="O35" i="6"/>
  <c r="K43" i="6"/>
  <c r="K42" i="6"/>
  <c r="K41" i="6"/>
  <c r="K40" i="6"/>
  <c r="K39" i="6"/>
  <c r="G35" i="6"/>
  <c r="B35" i="6"/>
  <c r="M19" i="6"/>
  <c r="G19" i="6"/>
  <c r="E19" i="6"/>
  <c r="M5" i="6"/>
  <c r="J5" i="6"/>
  <c r="F5" i="6"/>
  <c r="D5" i="6"/>
  <c r="J33" i="5"/>
  <c r="G33" i="5"/>
  <c r="D39" i="5"/>
  <c r="B39" i="5"/>
  <c r="N27" i="5"/>
  <c r="N28" i="5"/>
  <c r="N26" i="5"/>
  <c r="K28" i="5"/>
  <c r="K27" i="5"/>
  <c r="G28" i="5"/>
  <c r="G29" i="5"/>
  <c r="G27" i="5"/>
  <c r="C27" i="5"/>
  <c r="C26" i="5"/>
  <c r="R19" i="5"/>
  <c r="P19" i="5"/>
  <c r="P20" i="5"/>
  <c r="P21" i="5"/>
  <c r="P18" i="5"/>
  <c r="M19" i="5"/>
  <c r="M20" i="5"/>
  <c r="M21" i="5"/>
  <c r="M18" i="5"/>
  <c r="I20" i="5"/>
  <c r="I19" i="5"/>
  <c r="E23" i="5"/>
  <c r="E22" i="5"/>
  <c r="E21" i="5"/>
  <c r="E20" i="5"/>
  <c r="E19" i="5"/>
  <c r="T14" i="5"/>
  <c r="T15" i="5"/>
  <c r="T16" i="5"/>
  <c r="T13" i="5"/>
  <c r="M13" i="5"/>
  <c r="M15" i="5" s="1"/>
  <c r="O15" i="5" s="1"/>
  <c r="K12" i="5"/>
  <c r="H12" i="5"/>
  <c r="D12" i="5"/>
  <c r="P8" i="5"/>
  <c r="P7" i="5"/>
  <c r="P6" i="5"/>
  <c r="L8" i="5"/>
  <c r="L7" i="5"/>
  <c r="L6" i="5"/>
  <c r="G6" i="5"/>
  <c r="G7" i="5"/>
  <c r="G8" i="5"/>
  <c r="G5" i="5"/>
  <c r="C7" i="5"/>
  <c r="C8" i="5"/>
  <c r="C9" i="5"/>
  <c r="C6" i="5"/>
  <c r="U26" i="4"/>
  <c r="K27" i="4"/>
  <c r="C33" i="4"/>
  <c r="O20" i="4"/>
  <c r="L16" i="4"/>
  <c r="G22" i="4"/>
  <c r="G21" i="4"/>
  <c r="G20" i="4"/>
  <c r="D14" i="4"/>
  <c r="K6" i="4"/>
  <c r="L5" i="4"/>
  <c r="K4" i="4"/>
  <c r="H4" i="4"/>
  <c r="B4" i="4"/>
  <c r="N9" i="3"/>
  <c r="M9" i="3"/>
  <c r="H10" i="3"/>
  <c r="H9" i="3"/>
  <c r="H4" i="3"/>
  <c r="E5" i="3"/>
  <c r="E4" i="3"/>
  <c r="K25" i="2"/>
  <c r="K24" i="2"/>
  <c r="K23" i="2"/>
  <c r="E26" i="2"/>
  <c r="E25" i="2"/>
  <c r="E24" i="2"/>
  <c r="E23" i="2"/>
  <c r="E22" i="2"/>
  <c r="N18" i="2"/>
  <c r="N17" i="2"/>
  <c r="N16" i="2"/>
  <c r="J18" i="2"/>
  <c r="J17" i="2"/>
  <c r="J16" i="2"/>
  <c r="F17" i="2"/>
  <c r="F16" i="2"/>
  <c r="R12" i="2"/>
  <c r="R11" i="2"/>
  <c r="R10" i="2"/>
  <c r="N12" i="2"/>
  <c r="N11" i="2"/>
  <c r="N10" i="2"/>
  <c r="I12" i="2"/>
  <c r="I11" i="2"/>
  <c r="I10" i="2"/>
  <c r="D10" i="2"/>
  <c r="Q6" i="2"/>
  <c r="Q5" i="2"/>
  <c r="N6" i="2"/>
  <c r="N5" i="2"/>
  <c r="J5" i="2"/>
  <c r="E5" i="2" a="1"/>
  <c r="E5" i="2" s="1"/>
  <c r="E141" i="1"/>
  <c r="E135" i="1"/>
  <c r="E126" i="1"/>
  <c r="E122" i="1"/>
  <c r="I113" i="1"/>
  <c r="E113" i="1"/>
  <c r="C105" i="1"/>
  <c r="C104" i="1"/>
  <c r="E98" i="1"/>
  <c r="E91" i="1"/>
  <c r="E82" i="1"/>
  <c r="C76" i="1"/>
  <c r="C75" i="1"/>
  <c r="E67" i="1"/>
  <c r="C64" i="1"/>
  <c r="D55" i="1"/>
  <c r="D51" i="1"/>
  <c r="D47" i="1"/>
  <c r="C47" i="1"/>
  <c r="E38" i="1"/>
  <c r="D38" i="1"/>
  <c r="C38" i="1"/>
  <c r="E28" i="1"/>
  <c r="D28" i="1"/>
  <c r="C28" i="1"/>
  <c r="C14" i="1"/>
  <c r="E15" i="1" s="1"/>
  <c r="C6" i="1"/>
  <c r="C4" i="1"/>
  <c r="C5" i="1" s="1"/>
  <c r="D16" i="4"/>
  <c r="O13" i="5" l="1"/>
  <c r="M14" i="5"/>
  <c r="O14" i="5" s="1"/>
  <c r="E104" i="1"/>
  <c r="E5" i="1"/>
  <c r="E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<sst xmlns="http://schemas.openxmlformats.org/spreadsheetml/2006/main" count="374" uniqueCount="261">
  <si>
    <t xml:space="preserve">                             ACCRINT   FUNCTION            </t>
  </si>
  <si>
    <t>Issue Date</t>
  </si>
  <si>
    <t>Settlement Date</t>
  </si>
  <si>
    <t>Rate</t>
  </si>
  <si>
    <t>Par</t>
  </si>
  <si>
    <t>Frequency</t>
  </si>
  <si>
    <t>Basis</t>
  </si>
  <si>
    <t>Calculation Method</t>
  </si>
  <si>
    <t>First Interest Date</t>
  </si>
  <si>
    <t>TION</t>
  </si>
  <si>
    <t xml:space="preserve">                           ACCRINTM   FUNCTION</t>
  </si>
  <si>
    <t>Maturity Date</t>
  </si>
  <si>
    <t xml:space="preserve">                            CUMIPMT   FUNCTION</t>
  </si>
  <si>
    <t>Pv</t>
  </si>
  <si>
    <t>Nper</t>
  </si>
  <si>
    <t>Start_Period</t>
  </si>
  <si>
    <t>End_Period</t>
  </si>
  <si>
    <t>Type</t>
  </si>
  <si>
    <t>1st Year</t>
  </si>
  <si>
    <t>Interest Paid</t>
  </si>
  <si>
    <t>2nd Year</t>
  </si>
  <si>
    <t>3rd Year</t>
  </si>
  <si>
    <t xml:space="preserve">                             CUMPRINC   FUNCTION                                                        </t>
  </si>
  <si>
    <t>Principal Paid</t>
  </si>
  <si>
    <t xml:space="preserve">                                     DB   Function                   </t>
  </si>
  <si>
    <t>Cost</t>
  </si>
  <si>
    <t>Salvage</t>
  </si>
  <si>
    <t>Life</t>
  </si>
  <si>
    <t>Period</t>
  </si>
  <si>
    <t>Month</t>
  </si>
  <si>
    <t>Depreciation</t>
  </si>
  <si>
    <t>Year 1</t>
  </si>
  <si>
    <t>Year 2</t>
  </si>
  <si>
    <t xml:space="preserve">                                                                                                                          </t>
  </si>
  <si>
    <t>DOLLARDE  Function</t>
  </si>
  <si>
    <t>Fractional Dollar</t>
  </si>
  <si>
    <t xml:space="preserve">Fraction </t>
  </si>
  <si>
    <t xml:space="preserve">                               EFFECT   Function                   </t>
  </si>
  <si>
    <t>Nominal Rate</t>
  </si>
  <si>
    <t>Npery</t>
  </si>
  <si>
    <t xml:space="preserve">                                      FV  Function</t>
  </si>
  <si>
    <t>Pmt</t>
  </si>
  <si>
    <t>Future Value</t>
  </si>
  <si>
    <t xml:space="preserve">                                     FVSCHEDULE</t>
  </si>
  <si>
    <t>Principal</t>
  </si>
  <si>
    <t>Schedule:</t>
  </si>
  <si>
    <t>YEAR 1</t>
  </si>
  <si>
    <t>YEAR 2</t>
  </si>
  <si>
    <t>YEAR 3</t>
  </si>
  <si>
    <t>YEAR 4</t>
  </si>
  <si>
    <t xml:space="preserve">                               INTRATE   Function</t>
  </si>
  <si>
    <t>Settlement</t>
  </si>
  <si>
    <t>Maturity</t>
  </si>
  <si>
    <t>Investment</t>
  </si>
  <si>
    <t>Redemption</t>
  </si>
  <si>
    <r>
      <t xml:space="preserve">                               </t>
    </r>
    <r>
      <rPr>
        <b/>
        <u/>
        <sz val="11"/>
        <color theme="1"/>
        <rFont val="Calibri"/>
        <family val="2"/>
        <scheme val="minor"/>
      </rPr>
      <t xml:space="preserve">     IPMT  Function</t>
    </r>
  </si>
  <si>
    <t>Per</t>
  </si>
  <si>
    <t>Fv</t>
  </si>
  <si>
    <t xml:space="preserve">                                     IRR   Function                     </t>
  </si>
  <si>
    <t>Values</t>
  </si>
  <si>
    <t>Guess</t>
  </si>
  <si>
    <t>Initial Investment</t>
  </si>
  <si>
    <t>Year 3</t>
  </si>
  <si>
    <t xml:space="preserve">                                     ISPMT  Function</t>
  </si>
  <si>
    <t xml:space="preserve">                                MDURATION   Function</t>
  </si>
  <si>
    <t xml:space="preserve">Settlement </t>
  </si>
  <si>
    <t>Coupon</t>
  </si>
  <si>
    <t>Yld</t>
  </si>
  <si>
    <t>n</t>
  </si>
  <si>
    <t xml:space="preserve">                                   MIRR  Function                          </t>
  </si>
  <si>
    <t>Finance Rate</t>
  </si>
  <si>
    <t>Reinvest</t>
  </si>
  <si>
    <t>First Investment</t>
  </si>
  <si>
    <t>Year 1 Profit</t>
  </si>
  <si>
    <t>Year 4</t>
  </si>
  <si>
    <t>Second Investment</t>
  </si>
  <si>
    <t xml:space="preserve">                                NOMINAL   Function                         </t>
  </si>
  <si>
    <t>Effect Rate</t>
  </si>
  <si>
    <t xml:space="preserve">                                    NPV   FUNCTION                           </t>
  </si>
  <si>
    <t>Value 1</t>
  </si>
  <si>
    <t>Value 2</t>
  </si>
  <si>
    <t>Value 3</t>
  </si>
  <si>
    <t>Value 4</t>
  </si>
  <si>
    <t>Value 5</t>
  </si>
  <si>
    <t>Value</t>
  </si>
  <si>
    <t xml:space="preserve">                                      PPMT  Function</t>
  </si>
  <si>
    <t xml:space="preserve">                                       SLN  Function                           </t>
  </si>
  <si>
    <t xml:space="preserve">                         CELL  Function</t>
  </si>
  <si>
    <t xml:space="preserve">                        ISBLANK  Function</t>
  </si>
  <si>
    <t xml:space="preserve">                           ISERR  Function</t>
  </si>
  <si>
    <t>cell</t>
  </si>
  <si>
    <t xml:space="preserve">                  ERROR.TYPE  Function                                         </t>
  </si>
  <si>
    <t>Hello</t>
  </si>
  <si>
    <t xml:space="preserve">                       ISERROR   Function</t>
  </si>
  <si>
    <t xml:space="preserve">                              ISEVEN                    </t>
  </si>
  <si>
    <t xml:space="preserve">                              ISFORMULA                                   </t>
  </si>
  <si>
    <t xml:space="preserve">                ISNA</t>
  </si>
  <si>
    <t>Apple</t>
  </si>
  <si>
    <t xml:space="preserve">                    ISNONTEXT   Function</t>
  </si>
  <si>
    <t xml:space="preserve">                    ISNUMBER  Function</t>
  </si>
  <si>
    <t xml:space="preserve">                        ISODD   Function</t>
  </si>
  <si>
    <t xml:space="preserve">                         ISREF  Function       </t>
  </si>
  <si>
    <t xml:space="preserve">                                                            </t>
  </si>
  <si>
    <t xml:space="preserve"> </t>
  </si>
  <si>
    <t xml:space="preserve">                N   Function </t>
  </si>
  <si>
    <t>Text</t>
  </si>
  <si>
    <t xml:space="preserve">                 NA  Function</t>
  </si>
  <si>
    <t xml:space="preserve">                TYPE  Function</t>
  </si>
  <si>
    <t xml:space="preserve">                            IF  Function</t>
  </si>
  <si>
    <t xml:space="preserve">                           AND   Function</t>
  </si>
  <si>
    <t xml:space="preserve">                        FALSE   Function       </t>
  </si>
  <si>
    <t xml:space="preserve">                       IFERROR   Function</t>
  </si>
  <si>
    <t xml:space="preserve">                         IFNA    Function     </t>
  </si>
  <si>
    <t xml:space="preserve">                           IFS   Function           </t>
  </si>
  <si>
    <t xml:space="preserve">                          NOT  Function</t>
  </si>
  <si>
    <t xml:space="preserve">                           OR  Function        </t>
  </si>
  <si>
    <t xml:space="preserve">                         TRUE  Function</t>
  </si>
  <si>
    <t xml:space="preserve">                         XOR   Function       </t>
  </si>
  <si>
    <t>Brother</t>
  </si>
  <si>
    <t xml:space="preserve">                                AREAS                </t>
  </si>
  <si>
    <t xml:space="preserve">                               CHOOSE</t>
  </si>
  <si>
    <t xml:space="preserve">                               COLUMN</t>
  </si>
  <si>
    <t xml:space="preserve">                            COLUMNS</t>
  </si>
  <si>
    <t xml:space="preserve">                      FORMULA   TEXT</t>
  </si>
  <si>
    <t xml:space="preserve">                     HLOOKUP  Function</t>
  </si>
  <si>
    <t xml:space="preserve">                       INDEX   Function     </t>
  </si>
  <si>
    <t xml:space="preserve">               HYPERLINK</t>
  </si>
  <si>
    <t>Student Number</t>
  </si>
  <si>
    <t>A</t>
  </si>
  <si>
    <t>B</t>
  </si>
  <si>
    <t>C</t>
  </si>
  <si>
    <t>No. of Students</t>
  </si>
  <si>
    <t>No. of A</t>
  </si>
  <si>
    <t>No. of C</t>
  </si>
  <si>
    <t>No. of B</t>
  </si>
  <si>
    <t>search</t>
  </si>
  <si>
    <t>www.google.com</t>
  </si>
  <si>
    <t>Names</t>
  </si>
  <si>
    <t>Distance Running</t>
  </si>
  <si>
    <t>AB</t>
  </si>
  <si>
    <t>CD</t>
  </si>
  <si>
    <t>EF</t>
  </si>
  <si>
    <t>GH</t>
  </si>
  <si>
    <t>Student 4 Ran -&gt;</t>
  </si>
  <si>
    <t xml:space="preserve">                                                       VLOOKUP                                               </t>
  </si>
  <si>
    <t xml:space="preserve">                                                              MATCH                                                </t>
  </si>
  <si>
    <t xml:space="preserve">                                                                       OFFSET                                                     </t>
  </si>
  <si>
    <t>Number</t>
  </si>
  <si>
    <t>Name</t>
  </si>
  <si>
    <t>Age</t>
  </si>
  <si>
    <t>Income(DAY)</t>
  </si>
  <si>
    <t>ab</t>
  </si>
  <si>
    <t>cd</t>
  </si>
  <si>
    <t>ef</t>
  </si>
  <si>
    <t>gh</t>
  </si>
  <si>
    <t>hi</t>
  </si>
  <si>
    <t>Num</t>
  </si>
  <si>
    <t>Output</t>
  </si>
  <si>
    <t>Days</t>
  </si>
  <si>
    <t>MONDAY</t>
  </si>
  <si>
    <t>TUESDAY</t>
  </si>
  <si>
    <t>WEDNESDAY</t>
  </si>
  <si>
    <t>THURSDAY</t>
  </si>
  <si>
    <t>FRIDAY</t>
  </si>
  <si>
    <t xml:space="preserve">                                 ROWS               </t>
  </si>
  <si>
    <t xml:space="preserve">                         ABS</t>
  </si>
  <si>
    <t xml:space="preserve">                        ARABIC  Function</t>
  </si>
  <si>
    <t xml:space="preserve">                           BASE  Function                                 </t>
  </si>
  <si>
    <t xml:space="preserve">                       CEILING  Function</t>
  </si>
  <si>
    <t xml:space="preserve">                         CEILING  MATH</t>
  </si>
  <si>
    <t>Absolute</t>
  </si>
  <si>
    <t>L</t>
  </si>
  <si>
    <t>XMV</t>
  </si>
  <si>
    <t>XL</t>
  </si>
  <si>
    <t>XXXL</t>
  </si>
  <si>
    <t>Radix</t>
  </si>
  <si>
    <t>Base</t>
  </si>
  <si>
    <t>Significance</t>
  </si>
  <si>
    <t>Ceiling Value</t>
  </si>
  <si>
    <t xml:space="preserve">            CEILING.PRECISE</t>
  </si>
  <si>
    <t xml:space="preserve">                      COMBIN   Function    </t>
  </si>
  <si>
    <t xml:space="preserve">                    COMBINA   Function  </t>
  </si>
  <si>
    <t xml:space="preserve">                          DEGREE  Function    </t>
  </si>
  <si>
    <t xml:space="preserve">                        EVEN  Function                             </t>
  </si>
  <si>
    <t xml:space="preserve">                           ISO.CEILING              </t>
  </si>
  <si>
    <t>Result</t>
  </si>
  <si>
    <t xml:space="preserve">                         MOD   Function</t>
  </si>
  <si>
    <t>Multipler</t>
  </si>
  <si>
    <t>Remainder</t>
  </si>
  <si>
    <t xml:space="preserve">                    MROUND  Function</t>
  </si>
  <si>
    <t xml:space="preserve">                   ODD  Function</t>
  </si>
  <si>
    <t xml:space="preserve">                           PI   Function         </t>
  </si>
  <si>
    <t xml:space="preserve">                RAND  Function</t>
  </si>
  <si>
    <t xml:space="preserve">               RANDBETWEEN</t>
  </si>
  <si>
    <t>Num 1</t>
  </si>
  <si>
    <t>Num 2</t>
  </si>
  <si>
    <t>Random Num</t>
  </si>
  <si>
    <t xml:space="preserve">                     ROUND  Function     </t>
  </si>
  <si>
    <t>Digits</t>
  </si>
  <si>
    <t>Rounded</t>
  </si>
  <si>
    <t xml:space="preserve">               SQRT   Function</t>
  </si>
  <si>
    <t xml:space="preserve">              SUBTOTAL  Function</t>
  </si>
  <si>
    <t>Avg-&gt;</t>
  </si>
  <si>
    <t>Max-&gt;</t>
  </si>
  <si>
    <t xml:space="preserve">                  SUM  Function</t>
  </si>
  <si>
    <t>SUM-&gt;</t>
  </si>
  <si>
    <t xml:space="preserve">                SUMIF  Function</t>
  </si>
  <si>
    <t>Region</t>
  </si>
  <si>
    <t>Sales</t>
  </si>
  <si>
    <t>East</t>
  </si>
  <si>
    <t>South</t>
  </si>
  <si>
    <t>West</t>
  </si>
  <si>
    <t>North</t>
  </si>
  <si>
    <t xml:space="preserve">          AVERAGE  Function</t>
  </si>
  <si>
    <t xml:space="preserve">           AVERAGEA  Function</t>
  </si>
  <si>
    <t xml:space="preserve">          AVERAGEIF  Function</t>
  </si>
  <si>
    <t xml:space="preserve">          BINOM.DIST  Function</t>
  </si>
  <si>
    <t>Average-&gt;</t>
  </si>
  <si>
    <t>Supla</t>
  </si>
  <si>
    <t>MI</t>
  </si>
  <si>
    <t>RR</t>
  </si>
  <si>
    <t>RCB</t>
  </si>
  <si>
    <t>CSK</t>
  </si>
  <si>
    <t>PBKS</t>
  </si>
  <si>
    <t>LSG</t>
  </si>
  <si>
    <t>DC</t>
  </si>
  <si>
    <t>Trials</t>
  </si>
  <si>
    <t>Number_s</t>
  </si>
  <si>
    <t>Cummulative</t>
  </si>
  <si>
    <t>Probability</t>
  </si>
  <si>
    <t xml:space="preserve">                    COUNTIF  Function</t>
  </si>
  <si>
    <t xml:space="preserve">                         COVAR  Function</t>
  </si>
  <si>
    <t xml:space="preserve">                     COVARIANCE  P/S</t>
  </si>
  <si>
    <t xml:space="preserve">                  COUNTBLANK  Function</t>
  </si>
  <si>
    <t>Hi</t>
  </si>
  <si>
    <t>Voo</t>
  </si>
  <si>
    <t>YO</t>
  </si>
  <si>
    <t>TAPATAP</t>
  </si>
  <si>
    <t>Bye</t>
  </si>
  <si>
    <t>Set 1</t>
  </si>
  <si>
    <t>Set 2</t>
  </si>
  <si>
    <t xml:space="preserve">                     LARGE  Function</t>
  </si>
  <si>
    <t xml:space="preserve">                         MAX  Function</t>
  </si>
  <si>
    <t xml:space="preserve">                           MAXIFS  Function       </t>
  </si>
  <si>
    <t xml:space="preserve">                     MEDIAN  Function</t>
  </si>
  <si>
    <t>Brand</t>
  </si>
  <si>
    <t>Price</t>
  </si>
  <si>
    <t>Mac</t>
  </si>
  <si>
    <t>Windows</t>
  </si>
  <si>
    <t>Linux</t>
  </si>
  <si>
    <t>Laptop</t>
  </si>
  <si>
    <t>PC</t>
  </si>
  <si>
    <t xml:space="preserve">                   QUARTILE   Function   </t>
  </si>
  <si>
    <t xml:space="preserve">                 QUARTILE.EXC  Function</t>
  </si>
  <si>
    <t xml:space="preserve">                          SLOPE   Function</t>
  </si>
  <si>
    <t xml:space="preserve">                       STDEV  Function</t>
  </si>
  <si>
    <t>25th Percentile</t>
  </si>
  <si>
    <t>50th Percentile</t>
  </si>
  <si>
    <t>75th Percentile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</si>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</sst>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2" applyNumberFormat="0" applyAlignment="0" applyProtection="0"/>
    <xf numFmtId="0" fontId="8" fillId="10" borderId="3" applyNumberFormat="0" applyAlignment="0" applyProtection="0"/>
    <xf numFmtId="0" fontId="9" fillId="10" borderId="2" applyNumberFormat="0" applyAlignment="0" applyProtection="0"/>
    <xf numFmtId="0" fontId="1" fillId="11" borderId="4" applyNumberFormat="0" applyFont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1" xfId="2"/>
    <xf numFmtId="14" fontId="0" fillId="0" borderId="0" xfId="0" applyNumberFormat="1"/>
    <xf numFmtId="9" fontId="0" fillId="0" borderId="0" xfId="0" applyNumberFormat="1"/>
    <xf numFmtId="0" fontId="4" fillId="4" borderId="0" xfId="3"/>
    <xf numFmtId="0" fontId="1" fillId="7" borderId="0" xfId="6"/>
    <xf numFmtId="0" fontId="5" fillId="2" borderId="0" xfId="1" applyFont="1"/>
    <xf numFmtId="8" fontId="0" fillId="0" borderId="0" xfId="0" applyNumberFormat="1"/>
    <xf numFmtId="0" fontId="1" fillId="6" borderId="0" xfId="5"/>
    <xf numFmtId="0" fontId="1" fillId="5" borderId="0" xfId="4"/>
    <xf numFmtId="10" fontId="0" fillId="0" borderId="0" xfId="0" applyNumberFormat="1"/>
    <xf numFmtId="0" fontId="6" fillId="8" borderId="0" xfId="7"/>
    <xf numFmtId="0" fontId="1" fillId="15" borderId="0" xfId="15"/>
    <xf numFmtId="0" fontId="10" fillId="16" borderId="0" xfId="16" applyFont="1"/>
    <xf numFmtId="0" fontId="0" fillId="11" borderId="4" xfId="11" applyFont="1"/>
    <xf numFmtId="0" fontId="7" fillId="9" borderId="2" xfId="8"/>
    <xf numFmtId="0" fontId="4" fillId="13" borderId="0" xfId="13"/>
    <xf numFmtId="2" fontId="0" fillId="0" borderId="0" xfId="0" applyNumberFormat="1"/>
    <xf numFmtId="0" fontId="8" fillId="10" borderId="3" xfId="9"/>
    <xf numFmtId="0" fontId="9" fillId="10" borderId="2" xfId="10"/>
    <xf numFmtId="0" fontId="1" fillId="14" borderId="0" xfId="14"/>
    <xf numFmtId="0" fontId="1" fillId="12" borderId="0" xfId="12"/>
    <xf numFmtId="0" fontId="1" fillId="18" borderId="0" xfId="18"/>
    <xf numFmtId="0" fontId="1" fillId="23" borderId="0" xfId="23"/>
    <xf numFmtId="0" fontId="1" fillId="20" borderId="0" xfId="20"/>
    <xf numFmtId="0" fontId="1" fillId="22" borderId="0" xfId="22"/>
    <xf numFmtId="0" fontId="1" fillId="19" borderId="0" xfId="19"/>
    <xf numFmtId="0" fontId="1" fillId="21" borderId="0" xfId="21"/>
    <xf numFmtId="0" fontId="11" fillId="17" borderId="0" xfId="17"/>
    <xf numFmtId="0" fontId="0" fillId="24" borderId="0" xfId="0" applyFill="1"/>
    <xf numFmtId="0" fontId="0" fillId="25" borderId="0" xfId="0" applyFill="1"/>
    <xf numFmtId="0" fontId="1" fillId="29" borderId="0" xfId="27"/>
    <xf numFmtId="0" fontId="13" fillId="0" borderId="0" xfId="30"/>
    <xf numFmtId="0" fontId="1" fillId="31" borderId="0" xfId="29"/>
    <xf numFmtId="0" fontId="1" fillId="26" borderId="0" xfId="24"/>
    <xf numFmtId="0" fontId="12" fillId="26" borderId="0" xfId="24" applyFont="1"/>
    <xf numFmtId="0" fontId="4" fillId="27" borderId="0" xfId="25"/>
    <xf numFmtId="0" fontId="1" fillId="28" borderId="0" xfId="26"/>
    <xf numFmtId="0" fontId="12" fillId="0" borderId="0" xfId="0" applyFont="1"/>
    <xf numFmtId="0" fontId="4" fillId="30" borderId="0" xfId="28"/>
    <xf numFmtId="0" fontId="2" fillId="2" borderId="0" xfId="1"/>
  </cellXfs>
  <cellStyles count="31">
    <cellStyle name="20% - Accent1" xfId="12" builtinId="30"/>
    <cellStyle name="20% - Accent2" xfId="18" builtinId="34"/>
    <cellStyle name="20% - Accent3" xfId="20" builtinId="38"/>
    <cellStyle name="20% - Accent4" xfId="14" builtinId="42"/>
    <cellStyle name="20% - Accent5" xfId="21" builtinId="46"/>
    <cellStyle name="20% - Accent6" xfId="22" builtinId="50"/>
    <cellStyle name="40% - Accent1" xfId="4" builtinId="31"/>
    <cellStyle name="40% - Accent2" xfId="5" builtinId="35"/>
    <cellStyle name="40% - Accent4" xfId="27" builtinId="43"/>
    <cellStyle name="40% - Accent5" xfId="29" builtinId="47"/>
    <cellStyle name="40% - Accent6" xfId="23" builtinId="51"/>
    <cellStyle name="60% - Accent1" xfId="24" builtinId="32"/>
    <cellStyle name="60% - Accent2" xfId="19" builtinId="36"/>
    <cellStyle name="60% - Accent3" xfId="26" builtinId="40"/>
    <cellStyle name="60% - Accent4" xfId="15" builtinId="44"/>
    <cellStyle name="60% - Accent5" xfId="16" builtinId="48"/>
    <cellStyle name="60% - Accent6" xfId="6" builtinId="52"/>
    <cellStyle name="Accent1" xfId="3" builtinId="29"/>
    <cellStyle name="Accent2" xfId="25" builtinId="33"/>
    <cellStyle name="Accent4" xfId="13" builtinId="41"/>
    <cellStyle name="Accent5" xfId="28" builtinId="45"/>
    <cellStyle name="Bad" xfId="7" builtinId="27"/>
    <cellStyle name="Calculation" xfId="10" builtinId="22"/>
    <cellStyle name="Check Cell" xfId="2" builtinId="23"/>
    <cellStyle name="Good" xfId="17" builtinId="26"/>
    <cellStyle name="Hyperlink" xfId="30" builtinId="8"/>
    <cellStyle name="Input" xfId="8" builtinId="20"/>
    <cellStyle name="Neutral" xfId="1" builtinId="28"/>
    <cellStyle name="Normal" xfId="0" builtinId="0"/>
    <cellStyle name="Note" xfId="11" builtinId="10"/>
    <cellStyle name="Output" xfId="9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3"/>
  <sheetViews>
    <sheetView topLeftCell="A119" workbookViewId="0">
      <selection activeCell="E142" sqref="E142"/>
    </sheetView>
  </sheetViews>
  <sheetFormatPr defaultRowHeight="14.4" x14ac:dyDescent="0.3"/>
  <cols>
    <col min="2" max="2" width="16.77734375" customWidth="1"/>
    <col min="3" max="3" width="11.109375" bestFit="1" customWidth="1"/>
    <col min="4" max="4" width="9.44140625" bestFit="1" customWidth="1"/>
    <col min="5" max="5" width="10.109375" bestFit="1" customWidth="1"/>
    <col min="6" max="6" width="18.5546875" customWidth="1"/>
  </cols>
  <sheetData>
    <row r="2" spans="2:5" ht="15" thickBot="1" x14ac:dyDescent="0.35"/>
    <row r="3" spans="2:5" ht="15.6" thickTop="1" thickBot="1" x14ac:dyDescent="0.35">
      <c r="B3" s="1" t="s">
        <v>0</v>
      </c>
      <c r="C3" s="1"/>
      <c r="D3" s="1"/>
      <c r="E3" s="1"/>
    </row>
    <row r="4" spans="2:5" ht="15" thickTop="1" x14ac:dyDescent="0.3">
      <c r="B4" t="s">
        <v>1</v>
      </c>
      <c r="C4" s="2">
        <f>DATE(2024,1,14)</f>
        <v>45305</v>
      </c>
    </row>
    <row r="5" spans="2:5" x14ac:dyDescent="0.3">
      <c r="B5" t="s">
        <v>8</v>
      </c>
      <c r="C5" s="2">
        <f>EDATE(C4,0)</f>
        <v>45305</v>
      </c>
      <c r="E5">
        <f>ACCRINT(C4,C5,C6,C7,C8,C9,C10,C11)</f>
        <v>10010.95890410959</v>
      </c>
    </row>
    <row r="6" spans="2:5" x14ac:dyDescent="0.3">
      <c r="B6" t="s">
        <v>2</v>
      </c>
      <c r="C6" s="2">
        <f>DATE(2029,1,14)</f>
        <v>47132</v>
      </c>
    </row>
    <row r="7" spans="2:5" x14ac:dyDescent="0.3">
      <c r="B7" t="s">
        <v>3</v>
      </c>
      <c r="C7" s="3">
        <v>0.1</v>
      </c>
    </row>
    <row r="8" spans="2:5" x14ac:dyDescent="0.3">
      <c r="B8" t="s">
        <v>4</v>
      </c>
      <c r="C8">
        <v>20000</v>
      </c>
    </row>
    <row r="9" spans="2:5" x14ac:dyDescent="0.3">
      <c r="B9" t="s">
        <v>5</v>
      </c>
      <c r="C9">
        <v>4</v>
      </c>
    </row>
    <row r="10" spans="2:5" x14ac:dyDescent="0.3">
      <c r="B10" t="s">
        <v>6</v>
      </c>
      <c r="C10">
        <v>3</v>
      </c>
    </row>
    <row r="11" spans="2:5" x14ac:dyDescent="0.3">
      <c r="B11" t="s">
        <v>7</v>
      </c>
    </row>
    <row r="12" spans="2:5" ht="15" thickBot="1" x14ac:dyDescent="0.35"/>
    <row r="13" spans="2:5" ht="15.6" thickTop="1" thickBot="1" x14ac:dyDescent="0.35">
      <c r="B13" s="1" t="s">
        <v>10</v>
      </c>
      <c r="C13" s="1"/>
      <c r="D13" s="1" t="s">
        <v>9</v>
      </c>
      <c r="E13" s="1"/>
    </row>
    <row r="14" spans="2:5" ht="15" thickTop="1" x14ac:dyDescent="0.3">
      <c r="B14" t="s">
        <v>1</v>
      </c>
      <c r="C14" s="2">
        <f>DATE(2024,1,14)</f>
        <v>45305</v>
      </c>
    </row>
    <row r="15" spans="2:5" x14ac:dyDescent="0.3">
      <c r="B15" t="s">
        <v>11</v>
      </c>
      <c r="C15" s="2">
        <v>47132</v>
      </c>
      <c r="E15">
        <f>ACCRINTM(C14,C15,C16,C17)</f>
        <v>10000</v>
      </c>
    </row>
    <row r="16" spans="2:5" x14ac:dyDescent="0.3">
      <c r="B16" t="s">
        <v>3</v>
      </c>
      <c r="C16" s="3">
        <v>0.1</v>
      </c>
    </row>
    <row r="17" spans="2:5" x14ac:dyDescent="0.3">
      <c r="B17" t="s">
        <v>4</v>
      </c>
      <c r="C17">
        <v>20000</v>
      </c>
    </row>
    <row r="18" spans="2:5" x14ac:dyDescent="0.3">
      <c r="B18" t="s">
        <v>6</v>
      </c>
      <c r="C18">
        <v>3</v>
      </c>
    </row>
    <row r="20" spans="2:5" x14ac:dyDescent="0.3">
      <c r="B20" s="4" t="s">
        <v>12</v>
      </c>
      <c r="C20" s="4"/>
      <c r="D20" s="4"/>
      <c r="E20" s="4"/>
    </row>
    <row r="21" spans="2:5" x14ac:dyDescent="0.3">
      <c r="C21" t="s">
        <v>18</v>
      </c>
      <c r="D21" t="s">
        <v>20</v>
      </c>
      <c r="E21" t="s">
        <v>21</v>
      </c>
    </row>
    <row r="22" spans="2:5" x14ac:dyDescent="0.3">
      <c r="B22" t="s">
        <v>3</v>
      </c>
      <c r="C22">
        <v>0.01</v>
      </c>
      <c r="D22">
        <v>0.01</v>
      </c>
      <c r="E22">
        <v>0.01</v>
      </c>
    </row>
    <row r="23" spans="2:5" x14ac:dyDescent="0.3">
      <c r="B23" t="s">
        <v>14</v>
      </c>
      <c r="C23">
        <v>120</v>
      </c>
      <c r="D23">
        <v>120</v>
      </c>
      <c r="E23">
        <v>120</v>
      </c>
    </row>
    <row r="24" spans="2:5" x14ac:dyDescent="0.3">
      <c r="B24" t="s">
        <v>13</v>
      </c>
      <c r="C24">
        <v>20000</v>
      </c>
      <c r="D24">
        <v>20000</v>
      </c>
      <c r="E24">
        <v>20000</v>
      </c>
    </row>
    <row r="25" spans="2:5" x14ac:dyDescent="0.3">
      <c r="B25" t="s">
        <v>15</v>
      </c>
      <c r="C25">
        <v>1</v>
      </c>
      <c r="D25">
        <v>13</v>
      </c>
      <c r="E25">
        <v>25</v>
      </c>
    </row>
    <row r="26" spans="2:5" x14ac:dyDescent="0.3">
      <c r="B26" t="s">
        <v>16</v>
      </c>
      <c r="C26">
        <v>12</v>
      </c>
      <c r="D26">
        <v>24</v>
      </c>
      <c r="E26">
        <v>36</v>
      </c>
    </row>
    <row r="27" spans="2:5" x14ac:dyDescent="0.3">
      <c r="B27" t="s">
        <v>17</v>
      </c>
      <c r="C27">
        <v>0</v>
      </c>
      <c r="D27">
        <v>0</v>
      </c>
      <c r="E27">
        <v>0</v>
      </c>
    </row>
    <row r="28" spans="2:5" x14ac:dyDescent="0.3">
      <c r="B28" t="s">
        <v>19</v>
      </c>
      <c r="C28">
        <f>CUMIPMT(C22,C23,C24,C25,C26,C27)</f>
        <v>-2340.6618934574071</v>
      </c>
      <c r="D28">
        <f>CUMIPMT(D22,D23,D24,D25,D26,D27)</f>
        <v>-2200.8194321226065</v>
      </c>
      <c r="E28">
        <f>CUMIPMT(E22,E23,E24,E25,E26,E27)</f>
        <v>-2043.2414464152907</v>
      </c>
    </row>
    <row r="30" spans="2:5" x14ac:dyDescent="0.3">
      <c r="B30" s="5" t="s">
        <v>22</v>
      </c>
      <c r="C30" s="5"/>
      <c r="D30" s="5"/>
      <c r="E30" s="5"/>
    </row>
    <row r="31" spans="2:5" x14ac:dyDescent="0.3">
      <c r="C31" t="s">
        <v>18</v>
      </c>
      <c r="D31" t="s">
        <v>20</v>
      </c>
      <c r="E31" t="s">
        <v>21</v>
      </c>
    </row>
    <row r="32" spans="2:5" x14ac:dyDescent="0.3">
      <c r="B32" t="s">
        <v>3</v>
      </c>
      <c r="C32">
        <v>0.01</v>
      </c>
      <c r="D32">
        <v>0.01</v>
      </c>
      <c r="E32">
        <v>0.01</v>
      </c>
    </row>
    <row r="33" spans="2:5" x14ac:dyDescent="0.3">
      <c r="B33" t="s">
        <v>14</v>
      </c>
      <c r="C33">
        <v>120</v>
      </c>
      <c r="D33">
        <v>120</v>
      </c>
      <c r="E33">
        <v>120</v>
      </c>
    </row>
    <row r="34" spans="2:5" x14ac:dyDescent="0.3">
      <c r="B34" t="s">
        <v>13</v>
      </c>
      <c r="C34">
        <v>20000</v>
      </c>
      <c r="D34">
        <v>20000</v>
      </c>
      <c r="E34">
        <v>20000</v>
      </c>
    </row>
    <row r="35" spans="2:5" x14ac:dyDescent="0.3">
      <c r="B35" t="s">
        <v>15</v>
      </c>
      <c r="C35">
        <v>1</v>
      </c>
      <c r="D35">
        <v>13</v>
      </c>
      <c r="E35">
        <v>25</v>
      </c>
    </row>
    <row r="36" spans="2:5" x14ac:dyDescent="0.3">
      <c r="B36" t="s">
        <v>16</v>
      </c>
      <c r="C36">
        <v>12</v>
      </c>
      <c r="D36">
        <v>24</v>
      </c>
      <c r="E36">
        <v>36</v>
      </c>
    </row>
    <row r="37" spans="2:5" x14ac:dyDescent="0.3">
      <c r="B37" t="s">
        <v>17</v>
      </c>
      <c r="C37">
        <v>0</v>
      </c>
      <c r="D37">
        <v>0</v>
      </c>
      <c r="E37">
        <v>0</v>
      </c>
    </row>
    <row r="38" spans="2:5" x14ac:dyDescent="0.3">
      <c r="B38" t="s">
        <v>23</v>
      </c>
      <c r="C38">
        <f>CUMPRINC(C32,C33,C34,C35,C36,C37)</f>
        <v>-1102.6408682046892</v>
      </c>
      <c r="D38">
        <f>CUMPRINC(D32,D33,D34,D35,D36,D37)</f>
        <v>-1242.4833295394899</v>
      </c>
      <c r="E38">
        <f>CUMPRINC(E32,E33,E34,E35,E36,E37)</f>
        <v>-1400.0613152468059</v>
      </c>
    </row>
    <row r="40" spans="2:5" x14ac:dyDescent="0.3">
      <c r="B40" s="6" t="s">
        <v>24</v>
      </c>
      <c r="C40" s="6"/>
      <c r="D40" s="6"/>
      <c r="E40" s="6"/>
    </row>
    <row r="41" spans="2:5" x14ac:dyDescent="0.3">
      <c r="C41" t="s">
        <v>31</v>
      </c>
      <c r="D41" t="s">
        <v>32</v>
      </c>
    </row>
    <row r="42" spans="2:5" x14ac:dyDescent="0.3">
      <c r="B42" t="s">
        <v>25</v>
      </c>
      <c r="C42">
        <v>50000</v>
      </c>
      <c r="D42">
        <v>50000</v>
      </c>
    </row>
    <row r="43" spans="2:5" x14ac:dyDescent="0.3">
      <c r="B43" t="s">
        <v>26</v>
      </c>
      <c r="C43">
        <v>10000</v>
      </c>
      <c r="D43">
        <v>10000</v>
      </c>
    </row>
    <row r="44" spans="2:5" x14ac:dyDescent="0.3">
      <c r="B44" t="s">
        <v>27</v>
      </c>
      <c r="C44">
        <v>10</v>
      </c>
      <c r="D44">
        <v>10</v>
      </c>
    </row>
    <row r="45" spans="2:5" x14ac:dyDescent="0.3">
      <c r="B45" t="s">
        <v>28</v>
      </c>
      <c r="C45">
        <v>1</v>
      </c>
      <c r="D45">
        <v>2</v>
      </c>
    </row>
    <row r="46" spans="2:5" x14ac:dyDescent="0.3">
      <c r="B46" t="s">
        <v>29</v>
      </c>
    </row>
    <row r="47" spans="2:5" x14ac:dyDescent="0.3">
      <c r="B47" t="s">
        <v>30</v>
      </c>
      <c r="C47" s="7">
        <f>DB(C42,C43,C44,C45)</f>
        <v>7450</v>
      </c>
      <c r="D47" s="7">
        <f>DB(D42,D43,D44,D45)</f>
        <v>6339.95</v>
      </c>
    </row>
    <row r="49" spans="2:5" x14ac:dyDescent="0.3">
      <c r="B49" t="s">
        <v>33</v>
      </c>
    </row>
    <row r="50" spans="2:5" x14ac:dyDescent="0.3">
      <c r="B50" s="8"/>
      <c r="C50" s="8" t="s">
        <v>34</v>
      </c>
      <c r="D50" s="8"/>
      <c r="E50" s="8"/>
    </row>
    <row r="51" spans="2:5" x14ac:dyDescent="0.3">
      <c r="B51" t="s">
        <v>35</v>
      </c>
      <c r="C51">
        <v>1.2</v>
      </c>
      <c r="D51">
        <f>DOLLARDE(C51,C52)</f>
        <v>2.25</v>
      </c>
    </row>
    <row r="52" spans="2:5" x14ac:dyDescent="0.3">
      <c r="B52" t="s">
        <v>36</v>
      </c>
      <c r="C52">
        <v>16</v>
      </c>
    </row>
    <row r="54" spans="2:5" x14ac:dyDescent="0.3">
      <c r="B54" s="9" t="s">
        <v>37</v>
      </c>
      <c r="C54" s="9"/>
      <c r="D54" s="9"/>
      <c r="E54" s="9"/>
    </row>
    <row r="55" spans="2:5" x14ac:dyDescent="0.3">
      <c r="B55" t="s">
        <v>38</v>
      </c>
      <c r="C55" s="3">
        <v>0.05</v>
      </c>
      <c r="D55" s="10">
        <f>EFFECT(C55,C56)</f>
        <v>5.062499999999992E-2</v>
      </c>
    </row>
    <row r="56" spans="2:5" x14ac:dyDescent="0.3">
      <c r="B56" t="s">
        <v>39</v>
      </c>
      <c r="C56">
        <v>2</v>
      </c>
    </row>
    <row r="58" spans="2:5" x14ac:dyDescent="0.3">
      <c r="B58" s="11" t="s">
        <v>40</v>
      </c>
      <c r="C58" s="11"/>
      <c r="D58" s="11"/>
      <c r="E58" s="11"/>
    </row>
    <row r="59" spans="2:5" x14ac:dyDescent="0.3">
      <c r="B59" t="s">
        <v>3</v>
      </c>
      <c r="C59" s="3">
        <v>0.02</v>
      </c>
    </row>
    <row r="60" spans="2:5" x14ac:dyDescent="0.3">
      <c r="B60" t="s">
        <v>14</v>
      </c>
      <c r="C60">
        <v>10</v>
      </c>
    </row>
    <row r="61" spans="2:5" x14ac:dyDescent="0.3">
      <c r="B61" t="s">
        <v>41</v>
      </c>
      <c r="C61">
        <v>0</v>
      </c>
    </row>
    <row r="62" spans="2:5" x14ac:dyDescent="0.3">
      <c r="B62" t="s">
        <v>13</v>
      </c>
      <c r="C62">
        <v>-10000</v>
      </c>
    </row>
    <row r="63" spans="2:5" x14ac:dyDescent="0.3">
      <c r="B63" t="s">
        <v>17</v>
      </c>
      <c r="C63">
        <v>0</v>
      </c>
    </row>
    <row r="64" spans="2:5" x14ac:dyDescent="0.3">
      <c r="B64" t="s">
        <v>42</v>
      </c>
      <c r="C64" s="7">
        <f>FV(C59,C60,C61,C62,C63)</f>
        <v>12189.944199947571</v>
      </c>
    </row>
    <row r="66" spans="2:5" x14ac:dyDescent="0.3">
      <c r="B66" s="12" t="s">
        <v>43</v>
      </c>
      <c r="C66" s="12"/>
      <c r="D66" s="12"/>
      <c r="E66" s="12"/>
    </row>
    <row r="67" spans="2:5" x14ac:dyDescent="0.3">
      <c r="B67" t="s">
        <v>44</v>
      </c>
      <c r="C67">
        <v>1000</v>
      </c>
      <c r="E67">
        <f>FVSCHEDULE(C67,C69:C71)</f>
        <v>1092.624</v>
      </c>
    </row>
    <row r="68" spans="2:5" x14ac:dyDescent="0.3">
      <c r="B68" t="s">
        <v>45</v>
      </c>
    </row>
    <row r="69" spans="2:5" x14ac:dyDescent="0.3">
      <c r="B69" t="s">
        <v>46</v>
      </c>
      <c r="C69" s="3">
        <v>0.03</v>
      </c>
    </row>
    <row r="70" spans="2:5" x14ac:dyDescent="0.3">
      <c r="B70" t="s">
        <v>47</v>
      </c>
      <c r="C70" s="3">
        <v>0.02</v>
      </c>
    </row>
    <row r="71" spans="2:5" x14ac:dyDescent="0.3">
      <c r="B71" t="s">
        <v>48</v>
      </c>
      <c r="C71" s="3">
        <v>0.04</v>
      </c>
    </row>
    <row r="72" spans="2:5" x14ac:dyDescent="0.3">
      <c r="B72" t="s">
        <v>49</v>
      </c>
    </row>
    <row r="74" spans="2:5" x14ac:dyDescent="0.3">
      <c r="B74" s="13" t="s">
        <v>50</v>
      </c>
      <c r="C74" s="13"/>
      <c r="D74" s="13"/>
      <c r="E74" s="13"/>
    </row>
    <row r="75" spans="2:5" x14ac:dyDescent="0.3">
      <c r="B75" t="s">
        <v>51</v>
      </c>
      <c r="C75" s="2">
        <f>DATE(2020,1,1)</f>
        <v>43831</v>
      </c>
      <c r="E75" s="10">
        <f>INTRATE(C75,C76,C77,C78)</f>
        <v>0.05</v>
      </c>
    </row>
    <row r="76" spans="2:5" x14ac:dyDescent="0.3">
      <c r="B76" t="s">
        <v>52</v>
      </c>
      <c r="C76" s="2">
        <f>DATE(2025,1,1)</f>
        <v>45658</v>
      </c>
    </row>
    <row r="77" spans="2:5" x14ac:dyDescent="0.3">
      <c r="B77" t="s">
        <v>53</v>
      </c>
      <c r="C77">
        <v>1000</v>
      </c>
    </row>
    <row r="78" spans="2:5" x14ac:dyDescent="0.3">
      <c r="B78" t="s">
        <v>54</v>
      </c>
      <c r="C78">
        <v>1250</v>
      </c>
    </row>
    <row r="79" spans="2:5" x14ac:dyDescent="0.3">
      <c r="B79" t="s">
        <v>6</v>
      </c>
    </row>
    <row r="81" spans="2:5" x14ac:dyDescent="0.3">
      <c r="B81" s="14" t="s">
        <v>55</v>
      </c>
      <c r="C81" s="14"/>
      <c r="D81" s="14"/>
      <c r="E81" s="14"/>
    </row>
    <row r="82" spans="2:5" x14ac:dyDescent="0.3">
      <c r="B82" t="s">
        <v>3</v>
      </c>
      <c r="C82" s="3">
        <v>0.01</v>
      </c>
      <c r="E82" s="7">
        <f>IPMT(C82,C83,C84,C85,C86)</f>
        <v>59.443708275840592</v>
      </c>
    </row>
    <row r="83" spans="2:5" x14ac:dyDescent="0.3">
      <c r="B83" t="s">
        <v>56</v>
      </c>
      <c r="C83">
        <v>12</v>
      </c>
    </row>
    <row r="84" spans="2:5" x14ac:dyDescent="0.3">
      <c r="B84" t="s">
        <v>14</v>
      </c>
      <c r="C84">
        <v>12</v>
      </c>
    </row>
    <row r="85" spans="2:5" x14ac:dyDescent="0.3">
      <c r="B85" t="s">
        <v>13</v>
      </c>
      <c r="C85">
        <v>5000</v>
      </c>
    </row>
    <row r="86" spans="2:5" x14ac:dyDescent="0.3">
      <c r="B86" t="s">
        <v>57</v>
      </c>
      <c r="C86">
        <v>7000</v>
      </c>
    </row>
    <row r="87" spans="2:5" x14ac:dyDescent="0.3">
      <c r="B87" t="s">
        <v>17</v>
      </c>
    </row>
    <row r="89" spans="2:5" x14ac:dyDescent="0.3">
      <c r="B89" s="15" t="s">
        <v>58</v>
      </c>
      <c r="C89" s="15"/>
      <c r="D89" s="15"/>
      <c r="E89" s="15"/>
    </row>
    <row r="90" spans="2:5" x14ac:dyDescent="0.3">
      <c r="B90" t="s">
        <v>59</v>
      </c>
    </row>
    <row r="91" spans="2:5" x14ac:dyDescent="0.3">
      <c r="B91" t="s">
        <v>61</v>
      </c>
      <c r="C91">
        <v>-50000</v>
      </c>
      <c r="E91" s="3">
        <f>IRR(C91:C94)</f>
        <v>-0.65041890290861082</v>
      </c>
    </row>
    <row r="92" spans="2:5" x14ac:dyDescent="0.3">
      <c r="B92" t="s">
        <v>31</v>
      </c>
      <c r="C92">
        <v>1200</v>
      </c>
    </row>
    <row r="93" spans="2:5" x14ac:dyDescent="0.3">
      <c r="B93" t="s">
        <v>32</v>
      </c>
      <c r="C93">
        <v>1400</v>
      </c>
    </row>
    <row r="94" spans="2:5" x14ac:dyDescent="0.3">
      <c r="B94" t="s">
        <v>62</v>
      </c>
      <c r="C94">
        <v>1500</v>
      </c>
    </row>
    <row r="95" spans="2:5" x14ac:dyDescent="0.3">
      <c r="B95" t="s">
        <v>60</v>
      </c>
    </row>
    <row r="97" spans="2:5" x14ac:dyDescent="0.3">
      <c r="B97" s="12" t="s">
        <v>63</v>
      </c>
      <c r="C97" s="12"/>
      <c r="D97" s="12"/>
      <c r="E97" s="12"/>
    </row>
    <row r="98" spans="2:5" x14ac:dyDescent="0.3">
      <c r="B98" t="s">
        <v>3</v>
      </c>
      <c r="C98" s="10">
        <v>5.0000000000000001E-3</v>
      </c>
      <c r="E98">
        <f>ISPMT(C98,C99,C100,C101)</f>
        <v>-125</v>
      </c>
    </row>
    <row r="99" spans="2:5" x14ac:dyDescent="0.3">
      <c r="B99" t="s">
        <v>56</v>
      </c>
      <c r="C99">
        <v>6</v>
      </c>
    </row>
    <row r="100" spans="2:5" x14ac:dyDescent="0.3">
      <c r="B100" t="s">
        <v>14</v>
      </c>
      <c r="C100">
        <v>12</v>
      </c>
    </row>
    <row r="101" spans="2:5" x14ac:dyDescent="0.3">
      <c r="B101" t="s">
        <v>13</v>
      </c>
      <c r="C101">
        <v>50000</v>
      </c>
    </row>
    <row r="102" spans="2:5" ht="15" thickBot="1" x14ac:dyDescent="0.35"/>
    <row r="103" spans="2:5" ht="15.6" thickTop="1" thickBot="1" x14ac:dyDescent="0.35">
      <c r="B103" s="1" t="s">
        <v>64</v>
      </c>
      <c r="C103" s="1"/>
      <c r="D103" s="1"/>
      <c r="E103" s="1"/>
    </row>
    <row r="104" spans="2:5" ht="15" thickTop="1" x14ac:dyDescent="0.3">
      <c r="B104" t="s">
        <v>65</v>
      </c>
      <c r="C104" s="2">
        <f>DATE(2020,1,1)</f>
        <v>43831</v>
      </c>
      <c r="E104">
        <f>MDURATION(C104,C105,C106,C107,C108)</f>
        <v>4.4454122292595839</v>
      </c>
    </row>
    <row r="105" spans="2:5" x14ac:dyDescent="0.3">
      <c r="B105" t="s">
        <v>52</v>
      </c>
      <c r="C105" s="2">
        <f>DATE(2025,1,1)</f>
        <v>45658</v>
      </c>
    </row>
    <row r="106" spans="2:5" x14ac:dyDescent="0.3">
      <c r="B106" t="s">
        <v>66</v>
      </c>
      <c r="C106" s="3">
        <v>0.05</v>
      </c>
    </row>
    <row r="107" spans="2:5" x14ac:dyDescent="0.3">
      <c r="B107" t="s">
        <v>67</v>
      </c>
      <c r="C107" s="3">
        <v>0.03</v>
      </c>
    </row>
    <row r="108" spans="2:5" x14ac:dyDescent="0.3">
      <c r="B108" t="s">
        <v>5</v>
      </c>
      <c r="C108">
        <v>2</v>
      </c>
    </row>
    <row r="109" spans="2:5" x14ac:dyDescent="0.3">
      <c r="B109" t="s">
        <v>6</v>
      </c>
    </row>
    <row r="111" spans="2:5" x14ac:dyDescent="0.3">
      <c r="B111" s="16" t="s">
        <v>69</v>
      </c>
      <c r="C111" s="16"/>
      <c r="D111" s="16" t="s">
        <v>68</v>
      </c>
      <c r="E111" s="16"/>
    </row>
    <row r="112" spans="2:5" x14ac:dyDescent="0.3">
      <c r="B112" t="s">
        <v>59</v>
      </c>
    </row>
    <row r="113" spans="2:9" x14ac:dyDescent="0.3">
      <c r="B113" t="s">
        <v>72</v>
      </c>
      <c r="C113">
        <v>-500000</v>
      </c>
      <c r="E113" s="3">
        <f>MIRR(C113:C117,C118,C119)</f>
        <v>3.5003291934241565E-2</v>
      </c>
      <c r="F113" t="s">
        <v>75</v>
      </c>
      <c r="G113">
        <v>-400000</v>
      </c>
      <c r="I113" s="3">
        <f>MIRR(G113:G117,G118,G119)</f>
        <v>9.4382738457651882E-2</v>
      </c>
    </row>
    <row r="114" spans="2:9" x14ac:dyDescent="0.3">
      <c r="B114" t="s">
        <v>73</v>
      </c>
      <c r="C114">
        <v>100000</v>
      </c>
      <c r="F114" t="s">
        <v>73</v>
      </c>
      <c r="G114">
        <v>100000</v>
      </c>
    </row>
    <row r="115" spans="2:9" x14ac:dyDescent="0.3">
      <c r="B115" t="s">
        <v>32</v>
      </c>
      <c r="C115">
        <v>120000</v>
      </c>
      <c r="F115" t="s">
        <v>32</v>
      </c>
      <c r="G115">
        <v>120000</v>
      </c>
    </row>
    <row r="116" spans="2:9" x14ac:dyDescent="0.3">
      <c r="B116" t="s">
        <v>62</v>
      </c>
      <c r="C116">
        <v>140000</v>
      </c>
      <c r="F116" t="s">
        <v>62</v>
      </c>
      <c r="G116">
        <v>140000</v>
      </c>
    </row>
    <row r="117" spans="2:9" x14ac:dyDescent="0.3">
      <c r="B117" t="s">
        <v>74</v>
      </c>
      <c r="C117">
        <v>200000</v>
      </c>
      <c r="F117" t="s">
        <v>74</v>
      </c>
      <c r="G117">
        <v>200000</v>
      </c>
    </row>
    <row r="118" spans="2:9" x14ac:dyDescent="0.3">
      <c r="B118" t="s">
        <v>70</v>
      </c>
      <c r="C118" s="3">
        <v>0.03</v>
      </c>
      <c r="F118" t="s">
        <v>70</v>
      </c>
      <c r="G118" s="3">
        <v>0.03</v>
      </c>
    </row>
    <row r="119" spans="2:9" x14ac:dyDescent="0.3">
      <c r="B119" t="s">
        <v>71</v>
      </c>
      <c r="C119" s="3">
        <v>0.02</v>
      </c>
      <c r="F119" t="s">
        <v>71</v>
      </c>
      <c r="G119" s="3">
        <v>0.02</v>
      </c>
    </row>
    <row r="121" spans="2:9" x14ac:dyDescent="0.3">
      <c r="B121" s="11" t="s">
        <v>76</v>
      </c>
      <c r="C121" s="11"/>
      <c r="D121" s="11"/>
      <c r="E121" s="11"/>
    </row>
    <row r="122" spans="2:9" x14ac:dyDescent="0.3">
      <c r="B122" t="s">
        <v>77</v>
      </c>
      <c r="C122" s="3">
        <v>0.05</v>
      </c>
      <c r="E122" s="10">
        <f>NOMINAL(C122,C123)</f>
        <v>4.9390153191919861E-2</v>
      </c>
    </row>
    <row r="123" spans="2:9" x14ac:dyDescent="0.3">
      <c r="B123" t="s">
        <v>39</v>
      </c>
      <c r="C123" s="17">
        <v>2</v>
      </c>
    </row>
    <row r="125" spans="2:9" x14ac:dyDescent="0.3">
      <c r="B125" s="9" t="s">
        <v>78</v>
      </c>
      <c r="C125" s="9"/>
      <c r="D125" s="9"/>
      <c r="E125" s="9"/>
    </row>
    <row r="126" spans="2:9" x14ac:dyDescent="0.3">
      <c r="B126" t="s">
        <v>3</v>
      </c>
      <c r="C126" s="3">
        <v>0.05</v>
      </c>
      <c r="E126" s="7">
        <f>NPV(C126,C127:C132)</f>
        <v>-1478.1570918894665</v>
      </c>
    </row>
    <row r="127" spans="2:9" x14ac:dyDescent="0.3">
      <c r="B127" t="s">
        <v>84</v>
      </c>
      <c r="C127">
        <v>-10000</v>
      </c>
    </row>
    <row r="128" spans="2:9" x14ac:dyDescent="0.3">
      <c r="B128" t="s">
        <v>79</v>
      </c>
      <c r="C128" s="17">
        <v>1000</v>
      </c>
    </row>
    <row r="129" spans="2:5" x14ac:dyDescent="0.3">
      <c r="B129" t="s">
        <v>80</v>
      </c>
      <c r="C129">
        <v>1500</v>
      </c>
    </row>
    <row r="130" spans="2:5" x14ac:dyDescent="0.3">
      <c r="B130" t="s">
        <v>81</v>
      </c>
      <c r="C130">
        <v>2000</v>
      </c>
    </row>
    <row r="131" spans="2:5" x14ac:dyDescent="0.3">
      <c r="B131" t="s">
        <v>82</v>
      </c>
      <c r="C131">
        <v>2500</v>
      </c>
    </row>
    <row r="132" spans="2:5" x14ac:dyDescent="0.3">
      <c r="B132" t="s">
        <v>83</v>
      </c>
      <c r="C132">
        <v>3000</v>
      </c>
    </row>
    <row r="134" spans="2:5" x14ac:dyDescent="0.3">
      <c r="B134" s="8" t="s">
        <v>85</v>
      </c>
      <c r="C134" s="8"/>
      <c r="D134" s="8"/>
      <c r="E134" s="8"/>
    </row>
    <row r="135" spans="2:5" x14ac:dyDescent="0.3">
      <c r="B135" t="s">
        <v>3</v>
      </c>
      <c r="C135" s="3">
        <v>0.02</v>
      </c>
      <c r="E135" s="7">
        <f>PPMT(C135/12,C136,C137,C138)</f>
        <v>-1896.2589066519629</v>
      </c>
    </row>
    <row r="136" spans="2:5" x14ac:dyDescent="0.3">
      <c r="B136" t="s">
        <v>56</v>
      </c>
      <c r="C136">
        <v>5</v>
      </c>
    </row>
    <row r="137" spans="2:5" x14ac:dyDescent="0.3">
      <c r="B137" t="s">
        <v>14</v>
      </c>
      <c r="C137">
        <v>120</v>
      </c>
    </row>
    <row r="138" spans="2:5" x14ac:dyDescent="0.3">
      <c r="B138" t="s">
        <v>13</v>
      </c>
      <c r="C138">
        <v>250000</v>
      </c>
    </row>
    <row r="140" spans="2:5" x14ac:dyDescent="0.3">
      <c r="B140" s="9" t="s">
        <v>86</v>
      </c>
      <c r="C140" s="9"/>
      <c r="D140" s="9"/>
      <c r="E140" s="9"/>
    </row>
    <row r="141" spans="2:5" x14ac:dyDescent="0.3">
      <c r="B141" t="s">
        <v>25</v>
      </c>
      <c r="C141">
        <v>10000</v>
      </c>
      <c r="E141" s="7">
        <f>SLN(C141,C142,C143)</f>
        <v>1500</v>
      </c>
    </row>
    <row r="142" spans="2:5" x14ac:dyDescent="0.3">
      <c r="B142" t="s">
        <v>26</v>
      </c>
      <c r="C142">
        <v>1000</v>
      </c>
    </row>
    <row r="143" spans="2:5" x14ac:dyDescent="0.3">
      <c r="B143" t="s">
        <v>27</v>
      </c>
      <c r="C14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6F1B-6163-40AD-ABCA-3CF1D786F0DC}">
  <dimension ref="B2:R26"/>
  <sheetViews>
    <sheetView topLeftCell="A11" workbookViewId="0">
      <selection activeCell="K26" sqref="K26"/>
    </sheetView>
  </sheetViews>
  <sheetFormatPr defaultRowHeight="14.4" x14ac:dyDescent="0.3"/>
  <cols>
    <col min="3" max="3" width="10.33203125" bestFit="1" customWidth="1"/>
  </cols>
  <sheetData>
    <row r="2" spans="2:18" ht="15" thickBot="1" x14ac:dyDescent="0.35"/>
    <row r="3" spans="2:18" ht="15.6" thickTop="1" thickBot="1" x14ac:dyDescent="0.35">
      <c r="C3" s="1" t="s">
        <v>87</v>
      </c>
      <c r="D3" s="1"/>
      <c r="E3" s="1"/>
      <c r="F3" s="1"/>
      <c r="G3" s="18" t="s">
        <v>91</v>
      </c>
      <c r="H3" s="18"/>
      <c r="I3" s="18"/>
      <c r="J3" s="18"/>
      <c r="K3" s="19" t="s">
        <v>88</v>
      </c>
      <c r="L3" s="19"/>
      <c r="M3" s="19"/>
      <c r="N3" s="19"/>
      <c r="O3" s="14" t="s">
        <v>89</v>
      </c>
      <c r="P3" s="14"/>
      <c r="Q3" s="14"/>
      <c r="R3" s="14"/>
    </row>
    <row r="4" spans="2:18" ht="15" thickTop="1" x14ac:dyDescent="0.3"/>
    <row r="5" spans="2:18" x14ac:dyDescent="0.3">
      <c r="B5" t="s">
        <v>90</v>
      </c>
      <c r="E5" cm="1">
        <f t="array" aca="1" ref="E5" ca="1">CELL("col",B5)</f>
        <v>2</v>
      </c>
      <c r="H5" t="e">
        <v>#DIV/0!</v>
      </c>
      <c r="J5">
        <f>ERROR.TYPE(H5)</f>
        <v>2</v>
      </c>
      <c r="L5" t="s">
        <v>92</v>
      </c>
      <c r="N5" t="b">
        <f>ISBLANK(L5)</f>
        <v>0</v>
      </c>
      <c r="P5" t="e">
        <v>#DIV/0!</v>
      </c>
      <c r="Q5" t="b">
        <f>ISERR(P5)</f>
        <v>1</v>
      </c>
    </row>
    <row r="6" spans="2:18" x14ac:dyDescent="0.3">
      <c r="N6" t="b">
        <f>ISBLANK(L6)</f>
        <v>1</v>
      </c>
      <c r="P6" t="e">
        <v>#N/A</v>
      </c>
      <c r="Q6" t="b">
        <f>ISERR(P6)</f>
        <v>0</v>
      </c>
    </row>
    <row r="8" spans="2:18" x14ac:dyDescent="0.3">
      <c r="C8" s="20" t="s">
        <v>93</v>
      </c>
      <c r="D8" s="20"/>
      <c r="E8" s="20"/>
      <c r="F8" s="20"/>
      <c r="G8" s="9" t="s">
        <v>94</v>
      </c>
      <c r="H8" s="9"/>
      <c r="I8" s="9"/>
      <c r="J8" s="9"/>
      <c r="K8" s="11" t="s">
        <v>95</v>
      </c>
      <c r="L8" s="11"/>
      <c r="M8" s="11"/>
      <c r="N8" s="11"/>
      <c r="O8" s="21"/>
      <c r="P8" s="21" t="s">
        <v>96</v>
      </c>
      <c r="Q8" s="21"/>
      <c r="R8" s="21"/>
    </row>
    <row r="10" spans="2:18" x14ac:dyDescent="0.3">
      <c r="C10" t="e">
        <v>#N/A</v>
      </c>
      <c r="D10" t="b">
        <f>ISERROR(C10)</f>
        <v>1</v>
      </c>
      <c r="H10">
        <v>201</v>
      </c>
      <c r="I10" t="b">
        <f>ISEVEN(H10)</f>
        <v>0</v>
      </c>
      <c r="L10">
        <v>40.5</v>
      </c>
      <c r="N10" t="b">
        <f>_xlfn.ISFORMULA(L10)</f>
        <v>0</v>
      </c>
      <c r="P10" t="e">
        <v>#DIV/0!</v>
      </c>
      <c r="R10" t="b">
        <f>ISNA(P10)</f>
        <v>0</v>
      </c>
    </row>
    <row r="11" spans="2:18" x14ac:dyDescent="0.3">
      <c r="H11">
        <v>210</v>
      </c>
      <c r="I11" t="b">
        <f>ISEVEN(H11)</f>
        <v>1</v>
      </c>
      <c r="L11" t="s">
        <v>97</v>
      </c>
      <c r="N11" t="b">
        <f>_xlfn.ISFORMULA(L11)</f>
        <v>0</v>
      </c>
      <c r="P11" t="e">
        <v>#NULL!</v>
      </c>
      <c r="R11" t="b">
        <f>ISNA(P11)</f>
        <v>0</v>
      </c>
    </row>
    <row r="12" spans="2:18" x14ac:dyDescent="0.3">
      <c r="H12">
        <v>200.8</v>
      </c>
      <c r="I12" t="b">
        <f>ISEVEN(H12)</f>
        <v>1</v>
      </c>
      <c r="L12">
        <v>200</v>
      </c>
      <c r="N12" t="b">
        <f>_xlfn.ISFORMULA(L12)</f>
        <v>0</v>
      </c>
      <c r="P12" t="e">
        <v>#N/A</v>
      </c>
      <c r="R12" t="b">
        <f>ISNA(P12)</f>
        <v>1</v>
      </c>
    </row>
    <row r="14" spans="2:18" x14ac:dyDescent="0.3">
      <c r="C14" s="22" t="s">
        <v>98</v>
      </c>
      <c r="D14" s="22"/>
      <c r="E14" s="22"/>
      <c r="F14" s="22"/>
      <c r="G14" s="23" t="s">
        <v>99</v>
      </c>
      <c r="H14" s="23"/>
      <c r="I14" s="23"/>
      <c r="J14" s="23"/>
      <c r="K14" s="12" t="s">
        <v>100</v>
      </c>
      <c r="L14" s="12"/>
      <c r="M14" s="12"/>
      <c r="N14" s="12"/>
      <c r="O14" s="24" t="s">
        <v>101</v>
      </c>
      <c r="P14" s="24"/>
      <c r="Q14" s="24"/>
      <c r="R14" s="24"/>
    </row>
    <row r="16" spans="2:18" x14ac:dyDescent="0.3">
      <c r="D16">
        <v>15</v>
      </c>
      <c r="F16" t="b">
        <f>ISNONTEXT(D16)</f>
        <v>1</v>
      </c>
      <c r="H16">
        <v>1</v>
      </c>
      <c r="J16" t="b">
        <f>ISNUMBER(H16)</f>
        <v>1</v>
      </c>
      <c r="L16">
        <v>1.2</v>
      </c>
      <c r="N16" t="b">
        <f>ISODD(L16)</f>
        <v>1</v>
      </c>
    </row>
    <row r="17" spans="3:14" x14ac:dyDescent="0.3">
      <c r="D17" t="s">
        <v>92</v>
      </c>
      <c r="F17" t="b">
        <f>ISNONTEXT(D17)</f>
        <v>0</v>
      </c>
      <c r="H17" s="17">
        <v>0.5</v>
      </c>
      <c r="J17" t="b">
        <f>ISNUMBER(H17)</f>
        <v>1</v>
      </c>
      <c r="L17">
        <v>101</v>
      </c>
      <c r="N17" t="b">
        <f>ISODD(L17)</f>
        <v>1</v>
      </c>
    </row>
    <row r="18" spans="3:14" x14ac:dyDescent="0.3">
      <c r="H18" t="s">
        <v>92</v>
      </c>
      <c r="J18" t="b">
        <f>ISNUMBER(H18)</f>
        <v>0</v>
      </c>
      <c r="L18">
        <v>222</v>
      </c>
      <c r="N18" t="b">
        <f>ISODD(L18)</f>
        <v>0</v>
      </c>
    </row>
    <row r="20" spans="3:14" x14ac:dyDescent="0.3">
      <c r="D20" t="s">
        <v>103</v>
      </c>
      <c r="E20" t="s">
        <v>102</v>
      </c>
    </row>
    <row r="21" spans="3:14" x14ac:dyDescent="0.3">
      <c r="C21" s="14" t="s">
        <v>104</v>
      </c>
      <c r="D21" s="14"/>
      <c r="E21" s="14"/>
      <c r="F21" s="9" t="s">
        <v>106</v>
      </c>
      <c r="G21" s="9"/>
      <c r="H21" s="9"/>
      <c r="I21" s="19" t="s">
        <v>107</v>
      </c>
      <c r="J21" s="19"/>
      <c r="K21" s="19"/>
    </row>
    <row r="22" spans="3:14" x14ac:dyDescent="0.3">
      <c r="C22">
        <v>25</v>
      </c>
      <c r="E22">
        <f>N(C22)</f>
        <v>25</v>
      </c>
    </row>
    <row r="23" spans="3:14" x14ac:dyDescent="0.3">
      <c r="C23" t="s">
        <v>105</v>
      </c>
      <c r="E23">
        <f>N(C23)</f>
        <v>0</v>
      </c>
      <c r="I23">
        <v>1</v>
      </c>
      <c r="K23">
        <f>TYPE(I23)</f>
        <v>1</v>
      </c>
    </row>
    <row r="24" spans="3:14" x14ac:dyDescent="0.3">
      <c r="C24" t="b">
        <v>1</v>
      </c>
      <c r="E24">
        <f>N(C24)</f>
        <v>1</v>
      </c>
      <c r="I24" t="s">
        <v>92</v>
      </c>
      <c r="K24">
        <f>TYPE(I24)</f>
        <v>2</v>
      </c>
    </row>
    <row r="25" spans="3:14" x14ac:dyDescent="0.3">
      <c r="C25" t="b">
        <v>0</v>
      </c>
      <c r="E25">
        <f>N(C25)</f>
        <v>0</v>
      </c>
      <c r="I25" t="e">
        <v>#N/A</v>
      </c>
      <c r="K25">
        <f>TYPE(I25)</f>
        <v>16</v>
      </c>
    </row>
    <row r="26" spans="3:14" x14ac:dyDescent="0.3">
      <c r="C26" s="2">
        <v>43831</v>
      </c>
      <c r="E26">
        <f>N(C26)</f>
        <v>43831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334D-EA5A-44F8-A181-339DFE1288DB}">
  <dimension ref="B2:U11"/>
  <sheetViews>
    <sheetView workbookViewId="0">
      <selection activeCell="N10" sqref="N10"/>
    </sheetView>
  </sheetViews>
  <sheetFormatPr defaultRowHeight="14.4" x14ac:dyDescent="0.3"/>
  <sheetData>
    <row r="2" spans="2:21" x14ac:dyDescent="0.3">
      <c r="B2" s="22" t="s">
        <v>108</v>
      </c>
      <c r="C2" s="22"/>
      <c r="D2" s="22"/>
      <c r="E2" s="22"/>
      <c r="F2" s="21" t="s">
        <v>109</v>
      </c>
      <c r="G2" s="21"/>
      <c r="H2" s="21"/>
      <c r="I2" s="21"/>
      <c r="J2" s="25" t="s">
        <v>110</v>
      </c>
      <c r="K2" s="25"/>
      <c r="L2" s="25"/>
      <c r="M2" s="25"/>
      <c r="N2" s="11" t="s">
        <v>111</v>
      </c>
      <c r="O2" s="11"/>
      <c r="P2" s="11"/>
      <c r="Q2" s="11"/>
      <c r="R2" s="20" t="s">
        <v>112</v>
      </c>
      <c r="S2" s="20"/>
      <c r="T2" s="20"/>
      <c r="U2" s="20"/>
    </row>
    <row r="4" spans="2:21" x14ac:dyDescent="0.3">
      <c r="C4">
        <v>23</v>
      </c>
      <c r="E4" t="str">
        <f>IF(C4&gt;=C5,"Larger","Smaller")</f>
        <v>Smaller</v>
      </c>
      <c r="F4" t="s">
        <v>92</v>
      </c>
      <c r="H4" t="str">
        <f>IF(AND(F4="Hello",F5&lt;35),"Yes","No")</f>
        <v>Yes</v>
      </c>
    </row>
    <row r="5" spans="2:21" x14ac:dyDescent="0.3">
      <c r="C5">
        <v>47</v>
      </c>
      <c r="E5" t="str">
        <f>IF(C5&gt;=C6,"Larger","Smaller")</f>
        <v>Larger</v>
      </c>
      <c r="F5">
        <v>25</v>
      </c>
    </row>
    <row r="7" spans="2:21" x14ac:dyDescent="0.3">
      <c r="B7" s="26" t="s">
        <v>113</v>
      </c>
      <c r="C7" s="26"/>
      <c r="D7" s="26"/>
      <c r="E7" s="26"/>
      <c r="F7" s="20" t="s">
        <v>114</v>
      </c>
      <c r="G7" s="20"/>
      <c r="H7" s="20"/>
      <c r="I7" s="20"/>
      <c r="J7" s="24" t="s">
        <v>115</v>
      </c>
      <c r="K7" s="24"/>
      <c r="L7" s="24"/>
      <c r="M7" s="24"/>
      <c r="N7" s="27" t="s">
        <v>116</v>
      </c>
      <c r="O7" s="27"/>
      <c r="P7" s="27"/>
      <c r="Q7" s="27"/>
      <c r="R7" s="25" t="s">
        <v>117</v>
      </c>
      <c r="S7" s="25"/>
      <c r="T7" s="25"/>
      <c r="U7" s="25"/>
    </row>
    <row r="9" spans="2:21" x14ac:dyDescent="0.3">
      <c r="F9" t="s">
        <v>92</v>
      </c>
      <c r="H9" t="b">
        <f>NOT(F9="Hello")</f>
        <v>0</v>
      </c>
      <c r="K9">
        <v>25</v>
      </c>
      <c r="M9" t="str">
        <f>IF(OR(K9="25",K10="20",K11="15"),"Yes","No")</f>
        <v>No</v>
      </c>
      <c r="N9" t="b">
        <f>TRUE()</f>
        <v>1</v>
      </c>
    </row>
    <row r="10" spans="2:21" x14ac:dyDescent="0.3">
      <c r="F10" t="s">
        <v>118</v>
      </c>
      <c r="H10" t="b">
        <f>NOT(F10="Hello")</f>
        <v>1</v>
      </c>
      <c r="K10">
        <v>20</v>
      </c>
    </row>
    <row r="11" spans="2:21" x14ac:dyDescent="0.3">
      <c r="K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5FCE-FD8C-4507-9962-80A41F882847}">
  <dimension ref="B2:W33"/>
  <sheetViews>
    <sheetView topLeftCell="A16" workbookViewId="0">
      <selection activeCell="W30" sqref="W30"/>
    </sheetView>
  </sheetViews>
  <sheetFormatPr defaultRowHeight="14.4" x14ac:dyDescent="0.3"/>
  <cols>
    <col min="5" max="5" width="11.6640625" customWidth="1"/>
    <col min="6" max="6" width="15.5546875" customWidth="1"/>
    <col min="12" max="12" width="17.21875" customWidth="1"/>
    <col min="14" max="14" width="17" customWidth="1"/>
    <col min="15" max="15" width="9" customWidth="1"/>
    <col min="16" max="16" width="16.33203125" customWidth="1"/>
  </cols>
  <sheetData>
    <row r="2" spans="2:17" x14ac:dyDescent="0.3">
      <c r="B2" s="19" t="s">
        <v>119</v>
      </c>
      <c r="C2" s="19"/>
      <c r="D2" s="19"/>
      <c r="E2" s="19"/>
      <c r="F2" s="14" t="s">
        <v>120</v>
      </c>
      <c r="G2" s="14"/>
      <c r="H2" s="14"/>
      <c r="I2" s="14"/>
      <c r="J2" s="28" t="s">
        <v>121</v>
      </c>
      <c r="K2" s="28"/>
      <c r="L2" s="28"/>
      <c r="M2" s="28"/>
      <c r="N2" s="22" t="s">
        <v>122</v>
      </c>
      <c r="O2" s="22"/>
      <c r="P2" s="22"/>
      <c r="Q2" s="22"/>
    </row>
    <row r="4" spans="2:17" x14ac:dyDescent="0.3">
      <c r="B4">
        <f>AREAS((B5:B9,C5:C9))</f>
        <v>2</v>
      </c>
      <c r="F4">
        <v>5</v>
      </c>
      <c r="H4">
        <f>CHOOSE(2,F4,F5,F6,F7,F8)</f>
        <v>15</v>
      </c>
      <c r="K4">
        <f>COLUMN(J4)</f>
        <v>10</v>
      </c>
    </row>
    <row r="5" spans="2:17" x14ac:dyDescent="0.3">
      <c r="B5" s="29"/>
      <c r="C5" s="30"/>
      <c r="F5">
        <v>15</v>
      </c>
      <c r="L5">
        <f>COLUMN(K5)</f>
        <v>11</v>
      </c>
    </row>
    <row r="6" spans="2:17" x14ac:dyDescent="0.3">
      <c r="B6" s="29"/>
      <c r="C6" s="30"/>
      <c r="F6">
        <v>25</v>
      </c>
      <c r="K6">
        <f>COLUMN(L6)</f>
        <v>12</v>
      </c>
    </row>
    <row r="7" spans="2:17" x14ac:dyDescent="0.3">
      <c r="B7" s="29"/>
      <c r="C7" s="30"/>
      <c r="F7">
        <v>35</v>
      </c>
    </row>
    <row r="8" spans="2:17" x14ac:dyDescent="0.3">
      <c r="B8" s="29"/>
      <c r="C8" s="30"/>
      <c r="F8">
        <v>45</v>
      </c>
    </row>
    <row r="9" spans="2:17" x14ac:dyDescent="0.3">
      <c r="B9" s="29"/>
      <c r="C9" s="30"/>
    </row>
    <row r="11" spans="2:17" x14ac:dyDescent="0.3">
      <c r="B11" s="21" t="s">
        <v>123</v>
      </c>
      <c r="C11" s="21"/>
      <c r="D11" s="21"/>
      <c r="E11" s="21"/>
      <c r="F11" s="22" t="s">
        <v>124</v>
      </c>
      <c r="G11" s="22"/>
      <c r="H11" s="22"/>
      <c r="I11" s="22"/>
      <c r="J11" s="22"/>
      <c r="K11" s="11" t="s">
        <v>126</v>
      </c>
      <c r="L11" s="11"/>
      <c r="M11" s="11"/>
      <c r="N11" s="31" t="s">
        <v>125</v>
      </c>
      <c r="O11" s="31"/>
      <c r="P11" s="31"/>
      <c r="Q11" s="31"/>
    </row>
    <row r="14" spans="2:17" x14ac:dyDescent="0.3">
      <c r="B14">
        <v>5</v>
      </c>
      <c r="D14">
        <f>B14+B15+B16</f>
        <v>18</v>
      </c>
      <c r="F14" t="s">
        <v>127</v>
      </c>
      <c r="G14">
        <v>10</v>
      </c>
      <c r="H14">
        <v>12</v>
      </c>
      <c r="I14">
        <v>14</v>
      </c>
      <c r="J14">
        <v>16</v>
      </c>
      <c r="K14" t="s">
        <v>135</v>
      </c>
      <c r="L14" s="32" t="s">
        <v>136</v>
      </c>
      <c r="N14" t="s">
        <v>127</v>
      </c>
      <c r="O14" t="s">
        <v>137</v>
      </c>
      <c r="P14" t="s">
        <v>138</v>
      </c>
    </row>
    <row r="15" spans="2:17" x14ac:dyDescent="0.3">
      <c r="B15">
        <v>6</v>
      </c>
      <c r="F15" t="s">
        <v>128</v>
      </c>
      <c r="G15">
        <v>2</v>
      </c>
      <c r="H15">
        <v>4</v>
      </c>
      <c r="I15">
        <v>2</v>
      </c>
      <c r="J15">
        <v>3</v>
      </c>
      <c r="N15">
        <v>1</v>
      </c>
      <c r="O15" t="s">
        <v>139</v>
      </c>
      <c r="P15">
        <v>2</v>
      </c>
    </row>
    <row r="16" spans="2:17" x14ac:dyDescent="0.3">
      <c r="B16">
        <v>7</v>
      </c>
      <c r="D16" t="str">
        <f ca="1">_xlfn.FORMULATEXT(D14)</f>
        <v>=B14+B15+B16</v>
      </c>
      <c r="F16" t="s">
        <v>129</v>
      </c>
      <c r="G16">
        <v>1</v>
      </c>
      <c r="H16">
        <v>5</v>
      </c>
      <c r="I16">
        <v>2</v>
      </c>
      <c r="J16">
        <v>1</v>
      </c>
      <c r="L16" s="32" t="str">
        <f>HYPERLINK(L14,K14)</f>
        <v>search</v>
      </c>
      <c r="N16">
        <v>2</v>
      </c>
      <c r="O16" t="s">
        <v>140</v>
      </c>
      <c r="P16">
        <v>3</v>
      </c>
    </row>
    <row r="17" spans="2:23" x14ac:dyDescent="0.3">
      <c r="F17" t="s">
        <v>130</v>
      </c>
      <c r="G17">
        <v>2</v>
      </c>
      <c r="H17">
        <v>4</v>
      </c>
      <c r="I17">
        <v>6</v>
      </c>
      <c r="J17">
        <v>2</v>
      </c>
      <c r="N17">
        <v>3</v>
      </c>
      <c r="O17" t="s">
        <v>141</v>
      </c>
      <c r="P17">
        <v>4</v>
      </c>
    </row>
    <row r="18" spans="2:23" x14ac:dyDescent="0.3">
      <c r="N18">
        <v>4</v>
      </c>
      <c r="O18" t="s">
        <v>142</v>
      </c>
      <c r="P18">
        <v>5</v>
      </c>
    </row>
    <row r="19" spans="2:23" x14ac:dyDescent="0.3">
      <c r="F19" t="s">
        <v>131</v>
      </c>
      <c r="G19">
        <v>12</v>
      </c>
    </row>
    <row r="20" spans="2:23" x14ac:dyDescent="0.3">
      <c r="F20" t="s">
        <v>132</v>
      </c>
      <c r="G20">
        <f>HLOOKUP(G19,G14:J17,2)</f>
        <v>4</v>
      </c>
      <c r="N20" t="s">
        <v>143</v>
      </c>
      <c r="O20">
        <f>INDEX(N15:P18,4,3)</f>
        <v>5</v>
      </c>
    </row>
    <row r="21" spans="2:23" x14ac:dyDescent="0.3">
      <c r="F21" t="s">
        <v>133</v>
      </c>
      <c r="G21">
        <f>HLOOKUP(G19,F14:J17,4)</f>
        <v>4</v>
      </c>
    </row>
    <row r="22" spans="2:23" x14ac:dyDescent="0.3">
      <c r="F22" t="s">
        <v>134</v>
      </c>
      <c r="G22">
        <f>HLOOKUP(G19,F14:J17,3)</f>
        <v>5</v>
      </c>
    </row>
    <row r="24" spans="2:23" x14ac:dyDescent="0.3">
      <c r="B24" s="20" t="s">
        <v>144</v>
      </c>
      <c r="C24" s="20"/>
      <c r="D24" s="20"/>
      <c r="E24" s="20"/>
      <c r="F24" s="20"/>
      <c r="G24" s="20"/>
      <c r="H24" s="22" t="s">
        <v>145</v>
      </c>
      <c r="I24" s="22"/>
      <c r="J24" s="22"/>
      <c r="K24" s="22"/>
      <c r="L24" s="22"/>
      <c r="M24" s="22"/>
      <c r="N24" s="25" t="s">
        <v>146</v>
      </c>
      <c r="O24" s="25"/>
      <c r="P24" s="25"/>
      <c r="Q24" s="25"/>
      <c r="R24" s="25"/>
      <c r="S24" s="25"/>
      <c r="T24" s="24" t="s">
        <v>164</v>
      </c>
      <c r="U24" s="24"/>
      <c r="V24" s="24"/>
      <c r="W24" s="24"/>
    </row>
    <row r="25" spans="2:23" x14ac:dyDescent="0.3">
      <c r="B25" t="s">
        <v>147</v>
      </c>
      <c r="C25" t="s">
        <v>148</v>
      </c>
      <c r="D25" t="s">
        <v>149</v>
      </c>
      <c r="E25" t="s">
        <v>150</v>
      </c>
    </row>
    <row r="26" spans="2:23" x14ac:dyDescent="0.3">
      <c r="B26">
        <v>456</v>
      </c>
      <c r="C26" t="s">
        <v>151</v>
      </c>
      <c r="D26">
        <v>20</v>
      </c>
      <c r="E26">
        <v>120</v>
      </c>
      <c r="H26" t="s">
        <v>137</v>
      </c>
      <c r="J26" t="s">
        <v>148</v>
      </c>
      <c r="K26" t="s">
        <v>147</v>
      </c>
      <c r="N26" t="s">
        <v>158</v>
      </c>
      <c r="O26" t="s">
        <v>151</v>
      </c>
      <c r="P26" t="s">
        <v>152</v>
      </c>
      <c r="Q26" t="s">
        <v>153</v>
      </c>
      <c r="R26" t="s">
        <v>154</v>
      </c>
      <c r="U26">
        <f>ROWS(V26:W31)</f>
        <v>6</v>
      </c>
    </row>
    <row r="27" spans="2:23" x14ac:dyDescent="0.3">
      <c r="B27">
        <v>789</v>
      </c>
      <c r="C27" t="s">
        <v>152</v>
      </c>
      <c r="D27">
        <v>21</v>
      </c>
      <c r="E27">
        <v>150</v>
      </c>
      <c r="H27" t="s">
        <v>151</v>
      </c>
      <c r="J27" t="s">
        <v>152</v>
      </c>
      <c r="K27">
        <f>MATCH(H28,H27:H31)</f>
        <v>2</v>
      </c>
      <c r="N27" t="s">
        <v>159</v>
      </c>
      <c r="O27">
        <v>177</v>
      </c>
      <c r="P27">
        <v>190</v>
      </c>
      <c r="Q27">
        <v>148</v>
      </c>
      <c r="R27">
        <v>102</v>
      </c>
    </row>
    <row r="28" spans="2:23" x14ac:dyDescent="0.3">
      <c r="B28">
        <v>555</v>
      </c>
      <c r="C28" t="s">
        <v>153</v>
      </c>
      <c r="D28">
        <v>23</v>
      </c>
      <c r="E28">
        <v>220</v>
      </c>
      <c r="H28" t="s">
        <v>152</v>
      </c>
      <c r="N28" t="s">
        <v>160</v>
      </c>
      <c r="O28">
        <v>180</v>
      </c>
      <c r="P28">
        <v>118</v>
      </c>
      <c r="Q28">
        <v>181</v>
      </c>
      <c r="R28">
        <v>148</v>
      </c>
    </row>
    <row r="29" spans="2:23" x14ac:dyDescent="0.3">
      <c r="B29">
        <v>331</v>
      </c>
      <c r="C29" t="s">
        <v>154</v>
      </c>
      <c r="D29">
        <v>26</v>
      </c>
      <c r="E29">
        <v>180</v>
      </c>
      <c r="H29" t="s">
        <v>153</v>
      </c>
      <c r="N29" t="s">
        <v>161</v>
      </c>
      <c r="O29">
        <v>111</v>
      </c>
      <c r="P29">
        <v>100</v>
      </c>
      <c r="Q29">
        <v>183</v>
      </c>
      <c r="R29">
        <v>107</v>
      </c>
    </row>
    <row r="30" spans="2:23" x14ac:dyDescent="0.3">
      <c r="B30">
        <v>152</v>
      </c>
      <c r="C30" t="s">
        <v>155</v>
      </c>
      <c r="D30">
        <v>31</v>
      </c>
      <c r="E30">
        <v>190</v>
      </c>
      <c r="H30" t="s">
        <v>154</v>
      </c>
      <c r="N30" t="s">
        <v>162</v>
      </c>
      <c r="O30">
        <v>162</v>
      </c>
      <c r="P30">
        <v>129</v>
      </c>
      <c r="Q30">
        <v>103</v>
      </c>
      <c r="R30">
        <v>147</v>
      </c>
    </row>
    <row r="31" spans="2:23" x14ac:dyDescent="0.3">
      <c r="H31" t="s">
        <v>155</v>
      </c>
      <c r="N31" t="s">
        <v>163</v>
      </c>
      <c r="O31">
        <v>112</v>
      </c>
      <c r="P31">
        <v>146</v>
      </c>
      <c r="Q31">
        <v>136</v>
      </c>
      <c r="R31">
        <v>182</v>
      </c>
    </row>
    <row r="32" spans="2:23" x14ac:dyDescent="0.3">
      <c r="B32" t="s">
        <v>156</v>
      </c>
      <c r="C32">
        <v>456</v>
      </c>
    </row>
    <row r="33" spans="2:3" x14ac:dyDescent="0.3">
      <c r="B33" t="s">
        <v>157</v>
      </c>
      <c r="C33">
        <f>VLOOKUP(C32,B26:E30,3)</f>
        <v>20</v>
      </c>
    </row>
  </sheetData>
  <hyperlinks>
    <hyperlink ref="L14" r:id="rId1" xr:uid="{5327F9B5-4A3E-4818-9762-5921EDA943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816F-6A0B-4EB7-BDE9-7996F283FD25}">
  <dimension ref="A3:T40"/>
  <sheetViews>
    <sheetView topLeftCell="A22" workbookViewId="0">
      <selection activeCell="J34" sqref="J34"/>
    </sheetView>
  </sheetViews>
  <sheetFormatPr defaultRowHeight="14.4" x14ac:dyDescent="0.3"/>
  <cols>
    <col min="3" max="3" width="10.77734375" customWidth="1"/>
    <col min="7" max="7" width="12.6640625" customWidth="1"/>
    <col min="9" max="9" width="9.5546875" customWidth="1"/>
    <col min="14" max="14" width="10.33203125" customWidth="1"/>
    <col min="16" max="16" width="11.77734375" customWidth="1"/>
  </cols>
  <sheetData>
    <row r="3" spans="2:20" x14ac:dyDescent="0.3">
      <c r="B3" s="21" t="s">
        <v>165</v>
      </c>
      <c r="C3" s="21"/>
      <c r="D3" s="21"/>
      <c r="E3" s="22" t="s">
        <v>166</v>
      </c>
      <c r="F3" s="22"/>
      <c r="G3" s="22"/>
      <c r="H3" s="22"/>
      <c r="I3" s="14" t="s">
        <v>167</v>
      </c>
      <c r="J3" s="14"/>
      <c r="K3" s="14"/>
      <c r="L3" s="14"/>
      <c r="M3" s="25" t="s">
        <v>168</v>
      </c>
      <c r="N3" s="25"/>
      <c r="O3" s="25"/>
      <c r="P3" s="25"/>
      <c r="Q3" s="33" t="s">
        <v>169</v>
      </c>
      <c r="R3" s="33"/>
      <c r="S3" s="33"/>
      <c r="T3" s="33"/>
    </row>
    <row r="5" spans="2:20" x14ac:dyDescent="0.3">
      <c r="B5" t="s">
        <v>147</v>
      </c>
      <c r="C5" t="s">
        <v>170</v>
      </c>
      <c r="F5" t="s">
        <v>171</v>
      </c>
      <c r="G5">
        <f>_xlfn.ARABIC(F5)</f>
        <v>50</v>
      </c>
      <c r="I5" t="s">
        <v>147</v>
      </c>
      <c r="J5" t="s">
        <v>175</v>
      </c>
      <c r="L5" t="s">
        <v>176</v>
      </c>
      <c r="M5" t="s">
        <v>147</v>
      </c>
      <c r="N5" t="s">
        <v>177</v>
      </c>
      <c r="P5" t="s">
        <v>178</v>
      </c>
    </row>
    <row r="6" spans="2:20" x14ac:dyDescent="0.3">
      <c r="B6">
        <v>23</v>
      </c>
      <c r="C6">
        <f>ABS(B6)</f>
        <v>23</v>
      </c>
      <c r="F6" t="s">
        <v>172</v>
      </c>
      <c r="G6">
        <f t="shared" ref="G6:G8" si="0">_xlfn.ARABIC(F6)</f>
        <v>995</v>
      </c>
      <c r="I6">
        <v>10</v>
      </c>
      <c r="J6">
        <v>2</v>
      </c>
      <c r="L6" t="str">
        <f>_xlfn.BASE(I6,J6)</f>
        <v>1010</v>
      </c>
      <c r="M6">
        <v>210.67</v>
      </c>
      <c r="N6">
        <v>1</v>
      </c>
      <c r="P6">
        <f>CEILING(M6,N6)</f>
        <v>211</v>
      </c>
    </row>
    <row r="7" spans="2:20" x14ac:dyDescent="0.3">
      <c r="B7">
        <v>-34</v>
      </c>
      <c r="C7">
        <f t="shared" ref="C7:C9" si="1">ABS(B7)</f>
        <v>34</v>
      </c>
      <c r="F7" t="s">
        <v>173</v>
      </c>
      <c r="G7">
        <f t="shared" si="0"/>
        <v>40</v>
      </c>
      <c r="I7">
        <v>134</v>
      </c>
      <c r="J7">
        <v>16</v>
      </c>
      <c r="L7" t="str">
        <f>_xlfn.BASE(I7,J7)</f>
        <v>86</v>
      </c>
      <c r="M7">
        <v>10</v>
      </c>
      <c r="N7">
        <v>3</v>
      </c>
      <c r="P7">
        <f>CEILING(M7,N7)</f>
        <v>12</v>
      </c>
    </row>
    <row r="8" spans="2:20" x14ac:dyDescent="0.3">
      <c r="B8">
        <v>12.02</v>
      </c>
      <c r="C8">
        <f t="shared" si="1"/>
        <v>12.02</v>
      </c>
      <c r="F8" t="s">
        <v>174</v>
      </c>
      <c r="G8">
        <f t="shared" si="0"/>
        <v>20</v>
      </c>
      <c r="I8">
        <v>145</v>
      </c>
      <c r="J8">
        <v>8</v>
      </c>
      <c r="L8" t="str">
        <f>_xlfn.BASE(I8,J8)</f>
        <v>221</v>
      </c>
      <c r="M8">
        <v>450</v>
      </c>
      <c r="N8">
        <v>100</v>
      </c>
      <c r="P8">
        <f>CEILING(M8,N8)</f>
        <v>500</v>
      </c>
    </row>
    <row r="9" spans="2:20" x14ac:dyDescent="0.3">
      <c r="B9">
        <v>-3.33</v>
      </c>
      <c r="C9">
        <f t="shared" si="1"/>
        <v>3.33</v>
      </c>
    </row>
    <row r="11" spans="2:20" x14ac:dyDescent="0.3">
      <c r="B11" s="20" t="s">
        <v>179</v>
      </c>
      <c r="C11" s="20"/>
      <c r="D11" s="20"/>
      <c r="E11" s="25" t="s">
        <v>180</v>
      </c>
      <c r="F11" s="25"/>
      <c r="G11" s="25"/>
      <c r="H11" s="25"/>
      <c r="I11" s="22" t="s">
        <v>181</v>
      </c>
      <c r="J11" s="22"/>
      <c r="K11" s="22"/>
      <c r="L11" s="22"/>
      <c r="M11" s="5" t="s">
        <v>182</v>
      </c>
      <c r="N11" s="5"/>
      <c r="O11" s="5"/>
      <c r="P11" s="5"/>
      <c r="Q11" s="8" t="s">
        <v>183</v>
      </c>
      <c r="R11" s="8"/>
      <c r="S11" s="8"/>
      <c r="T11" s="8"/>
    </row>
    <row r="12" spans="2:20" x14ac:dyDescent="0.3">
      <c r="B12">
        <v>207.23650000000001</v>
      </c>
      <c r="D12">
        <f>_xlfn.CEILING.PRECISE(B12,0.1)</f>
        <v>207.3</v>
      </c>
      <c r="E12">
        <v>15</v>
      </c>
      <c r="F12">
        <v>2</v>
      </c>
      <c r="H12">
        <f>COMBIN(E12,F12)</f>
        <v>105</v>
      </c>
      <c r="K12">
        <f>_xlfn.COMBINA(E12,F12)</f>
        <v>120</v>
      </c>
    </row>
    <row r="13" spans="2:20" x14ac:dyDescent="0.3">
      <c r="M13">
        <f>PI()</f>
        <v>3.1415926535897931</v>
      </c>
      <c r="O13">
        <f>DEGREES(M13)</f>
        <v>180</v>
      </c>
      <c r="R13">
        <v>1</v>
      </c>
      <c r="T13">
        <f>EVEN(R13)</f>
        <v>2</v>
      </c>
    </row>
    <row r="14" spans="2:20" x14ac:dyDescent="0.3">
      <c r="M14">
        <f>M13/2</f>
        <v>1.5707963267948966</v>
      </c>
      <c r="O14">
        <f>DEGREES(M14)</f>
        <v>90</v>
      </c>
      <c r="R14">
        <v>2</v>
      </c>
      <c r="T14">
        <f t="shared" ref="T14:T16" si="2">EVEN(R14)</f>
        <v>2</v>
      </c>
    </row>
    <row r="15" spans="2:20" x14ac:dyDescent="0.3">
      <c r="M15">
        <f>M13*2</f>
        <v>6.2831853071795862</v>
      </c>
      <c r="O15">
        <f>DEGREES(M15)</f>
        <v>360</v>
      </c>
      <c r="R15">
        <v>5.5</v>
      </c>
      <c r="T15">
        <f t="shared" si="2"/>
        <v>6</v>
      </c>
    </row>
    <row r="16" spans="2:20" x14ac:dyDescent="0.3">
      <c r="R16">
        <v>-6.7</v>
      </c>
      <c r="T16">
        <f t="shared" si="2"/>
        <v>-8</v>
      </c>
    </row>
    <row r="17" spans="2:20" x14ac:dyDescent="0.3">
      <c r="B17" s="26" t="s">
        <v>184</v>
      </c>
      <c r="C17" s="26"/>
      <c r="D17" s="26"/>
      <c r="E17" s="26"/>
      <c r="F17" s="35" t="s">
        <v>186</v>
      </c>
      <c r="G17" s="35"/>
      <c r="H17" s="35"/>
      <c r="I17" s="35"/>
      <c r="J17" s="11" t="s">
        <v>189</v>
      </c>
      <c r="K17" s="11"/>
      <c r="L17" s="11"/>
      <c r="M17" s="11"/>
      <c r="N17" s="12" t="s">
        <v>190</v>
      </c>
      <c r="O17" s="12"/>
      <c r="P17" s="12"/>
      <c r="Q17" s="5" t="s">
        <v>191</v>
      </c>
      <c r="R17" s="5"/>
      <c r="S17" s="5"/>
      <c r="T17" s="5"/>
    </row>
    <row r="18" spans="2:20" x14ac:dyDescent="0.3">
      <c r="B18" t="s">
        <v>147</v>
      </c>
      <c r="C18" t="s">
        <v>177</v>
      </c>
      <c r="E18" t="s">
        <v>185</v>
      </c>
      <c r="F18" t="s">
        <v>147</v>
      </c>
      <c r="G18" t="s">
        <v>187</v>
      </c>
      <c r="I18" t="s">
        <v>188</v>
      </c>
      <c r="J18">
        <v>5.34</v>
      </c>
      <c r="K18">
        <v>1</v>
      </c>
      <c r="M18">
        <f>MROUND(J18,K18)</f>
        <v>5</v>
      </c>
      <c r="O18">
        <v>1.4</v>
      </c>
      <c r="P18">
        <f>ODD(O18)</f>
        <v>3</v>
      </c>
    </row>
    <row r="19" spans="2:20" x14ac:dyDescent="0.3">
      <c r="B19">
        <v>1.5</v>
      </c>
      <c r="C19">
        <v>1</v>
      </c>
      <c r="E19">
        <f>ISO.CEILING(B19,C19)</f>
        <v>2</v>
      </c>
      <c r="F19">
        <v>30</v>
      </c>
      <c r="G19">
        <v>7</v>
      </c>
      <c r="I19">
        <f>MOD(F19,G19)</f>
        <v>2</v>
      </c>
      <c r="J19">
        <v>7.82</v>
      </c>
      <c r="K19">
        <v>3</v>
      </c>
      <c r="M19">
        <f t="shared" ref="M19:M21" si="3">MROUND(J19,K19)</f>
        <v>9</v>
      </c>
      <c r="O19">
        <v>7</v>
      </c>
      <c r="P19">
        <f t="shared" ref="P19:P21" si="4">ODD(O19)</f>
        <v>7</v>
      </c>
      <c r="R19">
        <f>PI()</f>
        <v>3.1415926535897931</v>
      </c>
    </row>
    <row r="20" spans="2:20" x14ac:dyDescent="0.3">
      <c r="B20">
        <v>3.35</v>
      </c>
      <c r="C20">
        <v>0.1</v>
      </c>
      <c r="E20">
        <f>ISO.CEILING(B20,C20)</f>
        <v>3.4000000000000004</v>
      </c>
      <c r="F20">
        <v>159</v>
      </c>
      <c r="G20">
        <v>42</v>
      </c>
      <c r="I20">
        <f>MOD(F20,G20)</f>
        <v>33</v>
      </c>
      <c r="J20">
        <v>3.69</v>
      </c>
      <c r="K20">
        <v>5</v>
      </c>
      <c r="M20">
        <f t="shared" si="3"/>
        <v>5</v>
      </c>
      <c r="O20">
        <v>9.85</v>
      </c>
      <c r="P20">
        <f t="shared" si="4"/>
        <v>11</v>
      </c>
    </row>
    <row r="21" spans="2:20" x14ac:dyDescent="0.3">
      <c r="B21">
        <v>16.234999999999999</v>
      </c>
      <c r="C21">
        <v>0.01</v>
      </c>
      <c r="E21">
        <f>ISO.CEILING(B21,C21)</f>
        <v>16.240000000000002</v>
      </c>
      <c r="J21">
        <v>152.36000000000001</v>
      </c>
      <c r="K21">
        <v>148</v>
      </c>
      <c r="M21">
        <f t="shared" si="3"/>
        <v>148</v>
      </c>
      <c r="O21">
        <v>7.4</v>
      </c>
      <c r="P21">
        <f t="shared" si="4"/>
        <v>9</v>
      </c>
    </row>
    <row r="22" spans="2:20" x14ac:dyDescent="0.3">
      <c r="B22">
        <v>-3.24</v>
      </c>
      <c r="C22">
        <v>1</v>
      </c>
      <c r="E22">
        <f>ISO.CEILING(B22,C22)</f>
        <v>-3</v>
      </c>
    </row>
    <row r="23" spans="2:20" x14ac:dyDescent="0.3">
      <c r="B23">
        <v>-5.63</v>
      </c>
      <c r="C23">
        <v>0.1</v>
      </c>
      <c r="E23">
        <f>ISO.CEILING(B23,C23)</f>
        <v>-5.6000000000000005</v>
      </c>
    </row>
    <row r="25" spans="2:20" x14ac:dyDescent="0.3">
      <c r="B25" s="22" t="s">
        <v>192</v>
      </c>
      <c r="C25" s="22"/>
      <c r="D25" s="22"/>
      <c r="E25" s="31" t="s">
        <v>193</v>
      </c>
      <c r="F25" s="31"/>
      <c r="G25" s="31"/>
      <c r="H25" s="36" t="s">
        <v>197</v>
      </c>
      <c r="I25" s="36"/>
      <c r="J25" s="36"/>
      <c r="K25" s="36"/>
      <c r="L25" s="22" t="s">
        <v>200</v>
      </c>
      <c r="M25" s="22"/>
      <c r="N25" s="22"/>
    </row>
    <row r="26" spans="2:20" x14ac:dyDescent="0.3">
      <c r="C26">
        <f ca="1">RAND()</f>
        <v>0.80406609640422644</v>
      </c>
      <c r="E26" t="s">
        <v>194</v>
      </c>
      <c r="F26" t="s">
        <v>195</v>
      </c>
      <c r="G26" t="s">
        <v>196</v>
      </c>
      <c r="I26" t="s">
        <v>156</v>
      </c>
      <c r="J26" t="s">
        <v>198</v>
      </c>
      <c r="K26" t="s">
        <v>199</v>
      </c>
      <c r="M26">
        <v>23</v>
      </c>
      <c r="N26">
        <f>SQRT(M26)</f>
        <v>4.7958315233127191</v>
      </c>
    </row>
    <row r="27" spans="2:20" x14ac:dyDescent="0.3">
      <c r="C27">
        <f ca="1">RAND()</f>
        <v>0.45657315493224537</v>
      </c>
      <c r="E27">
        <v>100</v>
      </c>
      <c r="F27">
        <v>200</v>
      </c>
      <c r="G27">
        <f ca="1">RANDBETWEEN(E27,F27)</f>
        <v>111</v>
      </c>
      <c r="I27">
        <v>1.1000000000000001</v>
      </c>
      <c r="J27">
        <v>3</v>
      </c>
      <c r="K27">
        <f>ROUND(I27,3)</f>
        <v>1.1000000000000001</v>
      </c>
      <c r="M27">
        <v>37</v>
      </c>
      <c r="N27">
        <f t="shared" ref="N27:N28" si="5">SQRT(M27)</f>
        <v>6.0827625302982193</v>
      </c>
    </row>
    <row r="28" spans="2:20" x14ac:dyDescent="0.3">
      <c r="E28">
        <v>34</v>
      </c>
      <c r="F28">
        <v>45</v>
      </c>
      <c r="G28">
        <f t="shared" ref="G28:G29" ca="1" si="6">RANDBETWEEN(E28,F28)</f>
        <v>36</v>
      </c>
      <c r="I28">
        <v>11</v>
      </c>
      <c r="J28">
        <v>4</v>
      </c>
      <c r="K28">
        <f>ROUND(I28,3)</f>
        <v>11</v>
      </c>
      <c r="M28">
        <v>49</v>
      </c>
      <c r="N28">
        <f t="shared" si="5"/>
        <v>7</v>
      </c>
    </row>
    <row r="29" spans="2:20" x14ac:dyDescent="0.3">
      <c r="E29">
        <v>18</v>
      </c>
      <c r="F29">
        <v>63</v>
      </c>
      <c r="G29">
        <f t="shared" ca="1" si="6"/>
        <v>49</v>
      </c>
    </row>
    <row r="31" spans="2:20" x14ac:dyDescent="0.3">
      <c r="B31" s="37" t="s">
        <v>201</v>
      </c>
      <c r="C31" s="37"/>
      <c r="D31" s="37"/>
      <c r="E31" s="12" t="s">
        <v>204</v>
      </c>
      <c r="F31" s="12"/>
      <c r="G31" s="12"/>
      <c r="H31" s="25" t="s">
        <v>206</v>
      </c>
      <c r="I31" s="25"/>
      <c r="J31" s="25"/>
    </row>
    <row r="32" spans="2:20" x14ac:dyDescent="0.3">
      <c r="H32" s="38" t="s">
        <v>207</v>
      </c>
      <c r="I32" s="38" t="s">
        <v>208</v>
      </c>
    </row>
    <row r="33" spans="1:10" x14ac:dyDescent="0.3">
      <c r="B33">
        <v>12</v>
      </c>
      <c r="E33">
        <v>12</v>
      </c>
      <c r="F33" t="s">
        <v>205</v>
      </c>
      <c r="G33">
        <f>SUM(E33:E38)</f>
        <v>189</v>
      </c>
      <c r="H33" t="s">
        <v>209</v>
      </c>
      <c r="I33">
        <v>450</v>
      </c>
      <c r="J33">
        <f>SUMIF(H33:H40,"East",I33:I40)</f>
        <v>1335</v>
      </c>
    </row>
    <row r="34" spans="1:10" x14ac:dyDescent="0.3">
      <c r="B34">
        <v>15</v>
      </c>
      <c r="E34">
        <v>15</v>
      </c>
      <c r="H34" t="s">
        <v>210</v>
      </c>
      <c r="I34">
        <v>650</v>
      </c>
    </row>
    <row r="35" spans="1:10" x14ac:dyDescent="0.3">
      <c r="B35">
        <v>26</v>
      </c>
      <c r="E35">
        <v>26</v>
      </c>
      <c r="H35" t="s">
        <v>211</v>
      </c>
      <c r="I35">
        <v>900</v>
      </c>
    </row>
    <row r="36" spans="1:10" x14ac:dyDescent="0.3">
      <c r="B36">
        <v>45</v>
      </c>
      <c r="E36">
        <v>45</v>
      </c>
      <c r="H36" t="s">
        <v>209</v>
      </c>
      <c r="I36">
        <v>450</v>
      </c>
    </row>
    <row r="37" spans="1:10" x14ac:dyDescent="0.3">
      <c r="B37">
        <v>89</v>
      </c>
      <c r="E37">
        <v>89</v>
      </c>
      <c r="H37" t="s">
        <v>210</v>
      </c>
      <c r="I37">
        <v>900</v>
      </c>
    </row>
    <row r="38" spans="1:10" x14ac:dyDescent="0.3">
      <c r="B38">
        <v>2</v>
      </c>
      <c r="E38">
        <v>2</v>
      </c>
      <c r="H38" t="s">
        <v>212</v>
      </c>
      <c r="I38">
        <v>890</v>
      </c>
    </row>
    <row r="39" spans="1:10" x14ac:dyDescent="0.3">
      <c r="A39" t="s">
        <v>202</v>
      </c>
      <c r="B39">
        <f>SUBTOTAL(1,B33:B38)</f>
        <v>31.5</v>
      </c>
      <c r="C39" t="s">
        <v>203</v>
      </c>
      <c r="D39">
        <f>SUBTOTAL(4,B33:B38)</f>
        <v>89</v>
      </c>
      <c r="H39" t="s">
        <v>210</v>
      </c>
      <c r="I39">
        <v>765</v>
      </c>
    </row>
    <row r="40" spans="1:10" x14ac:dyDescent="0.3">
      <c r="H40" t="s">
        <v>209</v>
      </c>
      <c r="I40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2EAE-3061-4DAE-BE92-B123F5B0BBDB}">
  <dimension ref="B2:Q56"/>
  <sheetViews>
    <sheetView tabSelected="1" topLeftCell="A35" workbookViewId="0">
      <selection activeCell="Q48" sqref="Q48"/>
    </sheetView>
  </sheetViews>
  <sheetFormatPr defaultRowHeight="14.4" x14ac:dyDescent="0.3"/>
  <cols>
    <col min="3" max="3" width="13.44140625" customWidth="1"/>
    <col min="4" max="4" width="12.77734375" customWidth="1"/>
    <col min="5" max="5" width="13.5546875" customWidth="1"/>
    <col min="7" max="7" width="14.21875" customWidth="1"/>
    <col min="8" max="8" width="13.88671875" customWidth="1"/>
    <col min="9" max="9" width="13.33203125" customWidth="1"/>
    <col min="11" max="11" width="11.33203125" customWidth="1"/>
  </cols>
  <sheetData>
    <row r="2" spans="2:13" ht="15" thickBot="1" x14ac:dyDescent="0.35"/>
    <row r="3" spans="2:13" ht="15.6" thickTop="1" thickBot="1" x14ac:dyDescent="0.35">
      <c r="B3" s="1" t="s">
        <v>213</v>
      </c>
      <c r="C3" s="1"/>
      <c r="D3" s="1"/>
      <c r="E3" s="14" t="s">
        <v>214</v>
      </c>
      <c r="F3" s="14"/>
      <c r="G3" s="14"/>
      <c r="H3" s="34" t="s">
        <v>215</v>
      </c>
      <c r="I3" s="34"/>
      <c r="J3" s="34"/>
      <c r="K3" s="11" t="s">
        <v>216</v>
      </c>
      <c r="L3" s="11"/>
      <c r="M3" s="11"/>
    </row>
    <row r="4" spans="2:13" ht="15" thickTop="1" x14ac:dyDescent="0.3"/>
    <row r="5" spans="2:13" x14ac:dyDescent="0.3">
      <c r="B5">
        <v>22</v>
      </c>
      <c r="C5" t="s">
        <v>217</v>
      </c>
      <c r="D5">
        <f>AVERAGE(B5:B9)</f>
        <v>40.200000000000003</v>
      </c>
      <c r="E5">
        <v>22</v>
      </c>
      <c r="F5">
        <f>AVERAGEA(E5:E12)</f>
        <v>25.25</v>
      </c>
      <c r="H5" t="s">
        <v>219</v>
      </c>
      <c r="I5">
        <v>37</v>
      </c>
      <c r="J5">
        <f>AVERAGEIF(H5:H15,"MI",I5:I15)</f>
        <v>33.25</v>
      </c>
      <c r="K5" t="s">
        <v>227</v>
      </c>
      <c r="L5">
        <v>10</v>
      </c>
      <c r="M5">
        <f>_xlfn.BINOM.DIST(L5,L6,L7,L8)</f>
        <v>0.75807522845004272</v>
      </c>
    </row>
    <row r="6" spans="2:13" x14ac:dyDescent="0.3">
      <c r="B6">
        <v>3</v>
      </c>
      <c r="E6">
        <v>3</v>
      </c>
      <c r="H6" t="s">
        <v>220</v>
      </c>
      <c r="I6">
        <v>22</v>
      </c>
      <c r="K6" t="s">
        <v>226</v>
      </c>
      <c r="L6">
        <v>35</v>
      </c>
    </row>
    <row r="7" spans="2:13" x14ac:dyDescent="0.3">
      <c r="B7">
        <v>43</v>
      </c>
      <c r="E7">
        <v>43</v>
      </c>
      <c r="H7" t="s">
        <v>221</v>
      </c>
      <c r="I7">
        <v>36</v>
      </c>
      <c r="K7" t="s">
        <v>229</v>
      </c>
      <c r="L7" s="3">
        <v>0.25</v>
      </c>
    </row>
    <row r="8" spans="2:13" x14ac:dyDescent="0.3">
      <c r="B8">
        <v>56</v>
      </c>
      <c r="E8">
        <v>56</v>
      </c>
      <c r="H8" t="s">
        <v>219</v>
      </c>
      <c r="I8">
        <v>34</v>
      </c>
      <c r="K8" t="s">
        <v>228</v>
      </c>
      <c r="L8" t="b">
        <v>1</v>
      </c>
    </row>
    <row r="9" spans="2:13" x14ac:dyDescent="0.3">
      <c r="B9">
        <v>77</v>
      </c>
      <c r="E9">
        <v>77</v>
      </c>
      <c r="H9" t="s">
        <v>220</v>
      </c>
      <c r="I9">
        <v>30</v>
      </c>
    </row>
    <row r="10" spans="2:13" x14ac:dyDescent="0.3">
      <c r="E10" t="b">
        <v>1</v>
      </c>
      <c r="H10" t="s">
        <v>219</v>
      </c>
      <c r="I10">
        <v>31</v>
      </c>
    </row>
    <row r="11" spans="2:13" x14ac:dyDescent="0.3">
      <c r="E11" t="s">
        <v>218</v>
      </c>
      <c r="H11" t="s">
        <v>222</v>
      </c>
      <c r="I11">
        <v>36</v>
      </c>
    </row>
    <row r="12" spans="2:13" x14ac:dyDescent="0.3">
      <c r="E12" t="b">
        <v>0</v>
      </c>
      <c r="H12" t="s">
        <v>223</v>
      </c>
      <c r="I12">
        <v>26</v>
      </c>
    </row>
    <row r="13" spans="2:13" x14ac:dyDescent="0.3">
      <c r="H13" t="s">
        <v>219</v>
      </c>
      <c r="I13">
        <v>31</v>
      </c>
    </row>
    <row r="14" spans="2:13" x14ac:dyDescent="0.3">
      <c r="H14" t="s">
        <v>224</v>
      </c>
      <c r="I14">
        <v>24</v>
      </c>
    </row>
    <row r="15" spans="2:13" x14ac:dyDescent="0.3">
      <c r="H15" t="s">
        <v>225</v>
      </c>
      <c r="I15">
        <v>30</v>
      </c>
    </row>
    <row r="17" spans="2:17" x14ac:dyDescent="0.3">
      <c r="B17" s="26" t="s">
        <v>233</v>
      </c>
      <c r="C17" s="26"/>
      <c r="D17" s="26"/>
      <c r="E17" s="26"/>
      <c r="F17" s="39" t="s">
        <v>230</v>
      </c>
      <c r="G17" s="39"/>
      <c r="H17" s="39"/>
      <c r="I17" s="39"/>
      <c r="J17" s="12" t="s">
        <v>231</v>
      </c>
      <c r="K17" s="12"/>
      <c r="L17" s="12"/>
      <c r="M17" s="12"/>
      <c r="N17" s="5" t="s">
        <v>232</v>
      </c>
      <c r="O17" s="5"/>
      <c r="P17" s="5"/>
      <c r="Q17" s="5"/>
    </row>
    <row r="18" spans="2:17" x14ac:dyDescent="0.3">
      <c r="K18" t="s">
        <v>239</v>
      </c>
      <c r="L18" t="s">
        <v>240</v>
      </c>
    </row>
    <row r="19" spans="2:17" x14ac:dyDescent="0.3">
      <c r="B19" t="s">
        <v>92</v>
      </c>
      <c r="D19" t="s">
        <v>236</v>
      </c>
      <c r="E19">
        <f>COUNTBLANK(B19:D21)</f>
        <v>4</v>
      </c>
      <c r="F19" t="s">
        <v>92</v>
      </c>
      <c r="G19">
        <f>COUNTIF(F19:F25,"Hello")</f>
        <v>4</v>
      </c>
      <c r="K19" s="3">
        <v>0.1</v>
      </c>
      <c r="L19" s="3">
        <v>0.22</v>
      </c>
      <c r="M19">
        <f>COVAR(K19:K23,L19:L23)</f>
        <v>4.3288E-2</v>
      </c>
    </row>
    <row r="20" spans="2:17" x14ac:dyDescent="0.3">
      <c r="C20" t="s">
        <v>235</v>
      </c>
      <c r="D20" t="s">
        <v>237</v>
      </c>
      <c r="F20" t="s">
        <v>92</v>
      </c>
      <c r="K20" s="3">
        <v>0.54</v>
      </c>
      <c r="L20" s="3">
        <v>0.12</v>
      </c>
    </row>
    <row r="21" spans="2:17" x14ac:dyDescent="0.3">
      <c r="B21" t="s">
        <v>234</v>
      </c>
      <c r="F21" t="s">
        <v>234</v>
      </c>
      <c r="K21" s="3">
        <v>0.37</v>
      </c>
      <c r="L21" s="3">
        <v>0.65</v>
      </c>
    </row>
    <row r="22" spans="2:17" x14ac:dyDescent="0.3">
      <c r="F22" t="s">
        <v>92</v>
      </c>
      <c r="K22" s="3">
        <v>0.21</v>
      </c>
      <c r="L22" s="3">
        <v>0.23</v>
      </c>
    </row>
    <row r="23" spans="2:17" x14ac:dyDescent="0.3">
      <c r="F23" t="s">
        <v>234</v>
      </c>
      <c r="K23" s="3">
        <v>0.89</v>
      </c>
      <c r="L23" s="3">
        <v>0.76</v>
      </c>
    </row>
    <row r="24" spans="2:17" x14ac:dyDescent="0.3">
      <c r="F24" t="s">
        <v>238</v>
      </c>
    </row>
    <row r="25" spans="2:17" x14ac:dyDescent="0.3">
      <c r="F25" t="s">
        <v>92</v>
      </c>
    </row>
    <row r="27" spans="2:17" x14ac:dyDescent="0.3">
      <c r="B27" s="34" t="s">
        <v>241</v>
      </c>
      <c r="C27" s="34"/>
      <c r="D27" s="34"/>
      <c r="E27" s="34"/>
      <c r="F27" s="14" t="s">
        <v>242</v>
      </c>
      <c r="G27" s="14"/>
      <c r="H27" s="14"/>
      <c r="I27" s="14"/>
      <c r="J27" s="11" t="s">
        <v>243</v>
      </c>
      <c r="K27" s="11"/>
      <c r="L27" s="11"/>
      <c r="M27" s="11"/>
      <c r="N27" s="12" t="s">
        <v>244</v>
      </c>
      <c r="O27" s="12"/>
      <c r="P27" s="12"/>
      <c r="Q27" s="12"/>
    </row>
    <row r="28" spans="2:17" x14ac:dyDescent="0.3">
      <c r="J28" s="38" t="s">
        <v>245</v>
      </c>
      <c r="K28" s="38" t="s">
        <v>17</v>
      </c>
      <c r="L28" s="38" t="s">
        <v>246</v>
      </c>
    </row>
    <row r="29" spans="2:17" x14ac:dyDescent="0.3">
      <c r="B29">
        <v>2</v>
      </c>
      <c r="C29">
        <v>5</v>
      </c>
      <c r="F29">
        <v>2</v>
      </c>
      <c r="G29">
        <v>5</v>
      </c>
      <c r="J29" t="s">
        <v>247</v>
      </c>
      <c r="K29" t="s">
        <v>250</v>
      </c>
      <c r="L29">
        <v>1500</v>
      </c>
      <c r="N29">
        <v>2</v>
      </c>
      <c r="O29">
        <v>5</v>
      </c>
    </row>
    <row r="30" spans="2:17" x14ac:dyDescent="0.3">
      <c r="B30">
        <v>17</v>
      </c>
      <c r="C30">
        <v>10</v>
      </c>
      <c r="F30">
        <v>17</v>
      </c>
      <c r="G30">
        <v>10</v>
      </c>
      <c r="J30" t="s">
        <v>248</v>
      </c>
      <c r="K30" t="s">
        <v>251</v>
      </c>
      <c r="L30">
        <v>1000</v>
      </c>
      <c r="N30">
        <v>17</v>
      </c>
      <c r="O30">
        <v>10</v>
      </c>
    </row>
    <row r="31" spans="2:17" x14ac:dyDescent="0.3">
      <c r="B31">
        <v>13</v>
      </c>
      <c r="C31">
        <v>12</v>
      </c>
      <c r="F31">
        <v>13</v>
      </c>
      <c r="G31">
        <v>12</v>
      </c>
      <c r="J31" t="s">
        <v>249</v>
      </c>
      <c r="K31" t="s">
        <v>251</v>
      </c>
      <c r="L31">
        <v>2000</v>
      </c>
      <c r="N31">
        <v>13</v>
      </c>
      <c r="O31">
        <v>12</v>
      </c>
    </row>
    <row r="32" spans="2:17" x14ac:dyDescent="0.3">
      <c r="B32">
        <v>3</v>
      </c>
      <c r="C32">
        <v>6</v>
      </c>
      <c r="F32">
        <v>3</v>
      </c>
      <c r="G32">
        <v>6</v>
      </c>
      <c r="J32" t="s">
        <v>249</v>
      </c>
      <c r="K32" t="s">
        <v>250</v>
      </c>
      <c r="L32">
        <v>2033</v>
      </c>
      <c r="N32">
        <v>3</v>
      </c>
      <c r="O32">
        <v>6</v>
      </c>
    </row>
    <row r="33" spans="2:17" x14ac:dyDescent="0.3">
      <c r="B33">
        <v>3</v>
      </c>
      <c r="C33">
        <v>11</v>
      </c>
      <c r="F33">
        <v>3</v>
      </c>
      <c r="G33">
        <v>11</v>
      </c>
      <c r="J33" t="s">
        <v>247</v>
      </c>
      <c r="K33" t="s">
        <v>251</v>
      </c>
      <c r="L33">
        <v>2144</v>
      </c>
      <c r="N33">
        <v>3</v>
      </c>
      <c r="O33">
        <v>11</v>
      </c>
    </row>
    <row r="34" spans="2:17" x14ac:dyDescent="0.3">
      <c r="J34" t="s">
        <v>248</v>
      </c>
      <c r="K34" t="s">
        <v>250</v>
      </c>
      <c r="L34">
        <v>4345</v>
      </c>
    </row>
    <row r="35" spans="2:17" x14ac:dyDescent="0.3">
      <c r="B35">
        <f>LARGE(B29:C33,2)</f>
        <v>13</v>
      </c>
      <c r="G35">
        <f>MAX(F29:G33)</f>
        <v>17</v>
      </c>
      <c r="J35" t="s">
        <v>249</v>
      </c>
      <c r="K35" t="s">
        <v>250</v>
      </c>
      <c r="L35">
        <v>452</v>
      </c>
      <c r="O35">
        <f>MEDIAN(N29:O33)</f>
        <v>8</v>
      </c>
    </row>
    <row r="36" spans="2:17" x14ac:dyDescent="0.3">
      <c r="J36" t="s">
        <v>249</v>
      </c>
      <c r="K36" t="s">
        <v>250</v>
      </c>
      <c r="L36">
        <v>1245</v>
      </c>
    </row>
    <row r="37" spans="2:17" x14ac:dyDescent="0.3">
      <c r="J37" t="s">
        <v>247</v>
      </c>
      <c r="K37" t="s">
        <v>251</v>
      </c>
      <c r="L37">
        <v>2456</v>
      </c>
    </row>
    <row r="39" spans="2:17" x14ac:dyDescent="0.3">
      <c r="J39" t="s">
        <v>247</v>
      </c>
      <c r="K39">
        <f>_xlfn.MAXIFS(L29:L37,J29:J37,"Mac")</f>
        <v>2456</v>
      </c>
    </row>
    <row r="40" spans="2:17" x14ac:dyDescent="0.3">
      <c r="J40" t="s">
        <v>248</v>
      </c>
      <c r="K40">
        <f>_xlfn.MAXIFS(L29:L37,J29:J37,"Windows")</f>
        <v>4345</v>
      </c>
    </row>
    <row r="41" spans="2:17" x14ac:dyDescent="0.3">
      <c r="J41" t="s">
        <v>249</v>
      </c>
      <c r="K41">
        <f>_xlfn.MAXIFS(L29:L37,J29:J37,"Linux")</f>
        <v>2033</v>
      </c>
    </row>
    <row r="42" spans="2:17" x14ac:dyDescent="0.3">
      <c r="J42" t="s">
        <v>250</v>
      </c>
      <c r="K42">
        <f>_xlfn.MAXIFS(L29:L37,K29:K37,"Laptop")</f>
        <v>4345</v>
      </c>
    </row>
    <row r="43" spans="2:17" x14ac:dyDescent="0.3">
      <c r="J43" t="s">
        <v>251</v>
      </c>
      <c r="K43">
        <f>_xlfn.MAXIFS(L29:L37,K29:K37,"PC")</f>
        <v>2456</v>
      </c>
    </row>
    <row r="45" spans="2:17" x14ac:dyDescent="0.3">
      <c r="B45" s="9" t="s">
        <v>252</v>
      </c>
      <c r="C45" s="9"/>
      <c r="D45" s="9"/>
      <c r="E45" s="9"/>
      <c r="F45" s="28" t="s">
        <v>253</v>
      </c>
      <c r="G45" s="28"/>
      <c r="H45" s="28"/>
      <c r="I45" s="28"/>
      <c r="J45" s="40" t="s">
        <v>254</v>
      </c>
      <c r="K45" s="40"/>
      <c r="L45" s="40"/>
      <c r="M45" s="40"/>
      <c r="N45" s="36" t="s">
        <v>255</v>
      </c>
      <c r="O45" s="36"/>
      <c r="P45" s="36"/>
      <c r="Q45" s="36"/>
    </row>
    <row r="46" spans="2:17" x14ac:dyDescent="0.3">
      <c r="C46" t="s">
        <v>256</v>
      </c>
      <c r="D46" t="s">
        <v>257</v>
      </c>
      <c r="E46" t="s">
        <v>258</v>
      </c>
      <c r="G46" t="s">
        <v>256</v>
      </c>
      <c r="H46" t="s">
        <v>257</v>
      </c>
      <c r="I46" t="s">
        <v>258</v>
      </c>
      <c r="J46" t="s">
        <v>259</v>
      </c>
      <c r="K46" t="s">
        <v>260</v>
      </c>
    </row>
    <row r="47" spans="2:17" x14ac:dyDescent="0.3">
      <c r="B47">
        <v>24</v>
      </c>
      <c r="C47">
        <f>QUARTILE(B47:B52,1)</f>
        <v>7.5</v>
      </c>
      <c r="D47">
        <f>QUARTILE(B47:B52,2)</f>
        <v>17.5</v>
      </c>
      <c r="E47">
        <f>QUARTILE(B47:B52,3)</f>
        <v>23.75</v>
      </c>
      <c r="F47">
        <v>37</v>
      </c>
      <c r="G47">
        <f>_xlfn.QUARTILE.EXC(F47:F56,1)</f>
        <v>25.5</v>
      </c>
      <c r="H47">
        <f>_xlfn.QUARTILE.EXC(F47:F56,2)</f>
        <v>31</v>
      </c>
      <c r="I47">
        <f>_xlfn.QUARTILE.EXC(F47:F56,3)</f>
        <v>36</v>
      </c>
      <c r="J47">
        <v>1</v>
      </c>
      <c r="K47">
        <v>10</v>
      </c>
      <c r="L47">
        <f>SLOPE(K47:K51,J47:J51)</f>
        <v>5</v>
      </c>
      <c r="N47">
        <v>2</v>
      </c>
      <c r="O47">
        <v>5</v>
      </c>
      <c r="Q47">
        <f>STDEV(N47:O51)</f>
        <v>5.0946595132114139</v>
      </c>
    </row>
    <row r="48" spans="2:17" x14ac:dyDescent="0.3">
      <c r="B48">
        <v>6</v>
      </c>
      <c r="F48">
        <v>22</v>
      </c>
      <c r="J48">
        <v>2</v>
      </c>
      <c r="K48">
        <v>15</v>
      </c>
      <c r="N48">
        <v>17</v>
      </c>
      <c r="O48">
        <v>10</v>
      </c>
    </row>
    <row r="49" spans="2:15" x14ac:dyDescent="0.3">
      <c r="B49">
        <v>34</v>
      </c>
      <c r="F49">
        <v>36</v>
      </c>
      <c r="J49">
        <v>3</v>
      </c>
      <c r="K49">
        <v>20</v>
      </c>
      <c r="N49">
        <v>13</v>
      </c>
      <c r="O49">
        <v>12</v>
      </c>
    </row>
    <row r="50" spans="2:15" x14ac:dyDescent="0.3">
      <c r="B50">
        <v>12</v>
      </c>
      <c r="F50">
        <v>34</v>
      </c>
      <c r="J50">
        <v>4</v>
      </c>
      <c r="K50">
        <v>25</v>
      </c>
      <c r="N50">
        <v>3</v>
      </c>
      <c r="O50">
        <v>6</v>
      </c>
    </row>
    <row r="51" spans="2:15" x14ac:dyDescent="0.3">
      <c r="B51">
        <v>23</v>
      </c>
      <c r="F51">
        <v>30</v>
      </c>
      <c r="J51">
        <v>5</v>
      </c>
      <c r="K51">
        <v>30</v>
      </c>
      <c r="N51">
        <v>3</v>
      </c>
      <c r="O51">
        <v>11</v>
      </c>
    </row>
    <row r="52" spans="2:15" x14ac:dyDescent="0.3">
      <c r="B52">
        <v>2</v>
      </c>
      <c r="F52">
        <v>31</v>
      </c>
    </row>
    <row r="53" spans="2:15" x14ac:dyDescent="0.3">
      <c r="F53">
        <v>36</v>
      </c>
    </row>
    <row r="54" spans="2:15" x14ac:dyDescent="0.3">
      <c r="F54">
        <v>26</v>
      </c>
    </row>
    <row r="55" spans="2:15" x14ac:dyDescent="0.3">
      <c r="F55">
        <v>31</v>
      </c>
    </row>
    <row r="56" spans="2:15" x14ac:dyDescent="0.3">
      <c r="F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 Functions</vt:lpstr>
      <vt:lpstr>Informational Functions</vt:lpstr>
      <vt:lpstr>Logical Functions</vt:lpstr>
      <vt:lpstr>Lookups and References</vt:lpstr>
      <vt:lpstr>Math Function</vt:lpstr>
      <vt:lpstr>Statistical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Bikram Jena</dc:creator>
  <cp:lastModifiedBy>Aditya Bikram Jena</cp:lastModifiedBy>
  <dcterms:created xsi:type="dcterms:W3CDTF">2015-06-05T18:17:20Z</dcterms:created>
  <dcterms:modified xsi:type="dcterms:W3CDTF">2024-01-17T16:51:58Z</dcterms:modified>
</cp:coreProperties>
</file>